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-105" yWindow="-105" windowWidth="20730" windowHeight="11760" tabRatio="807"/>
  </bookViews>
  <sheets>
    <sheet name="Titul" sheetId="1" r:id="rId1"/>
    <sheet name="Содержание" sheetId="2" r:id="rId2"/>
    <sheet name="Вводные" sheetId="3" r:id="rId3"/>
    <sheet name="Штат" sheetId="4" r:id="rId4"/>
    <sheet name="Выручка" sheetId="5" r:id="rId5"/>
    <sheet name="Затраты" sheetId="6" r:id="rId6"/>
    <sheet name="Налоги" sheetId="8" r:id="rId7"/>
    <sheet name="Оборотный капитал" sheetId="9" r:id="rId8"/>
    <sheet name="Cashflow  инвестора" sheetId="10" r:id="rId9"/>
    <sheet name="Отчетность" sheetId="11" r:id="rId10"/>
    <sheet name="Резюме" sheetId="12" r:id="rId11"/>
  </sheets>
  <definedNames>
    <definedName name="__abc1" localSheetId="0">#REF!</definedName>
    <definedName name="__abc1" localSheetId="3">#REF!</definedName>
    <definedName name="__abc1">#REF!</definedName>
    <definedName name="__abc2" localSheetId="0">#REF!</definedName>
    <definedName name="__abc2" localSheetId="3">#REF!</definedName>
    <definedName name="__abc2">#REF!</definedName>
    <definedName name="__abc3" localSheetId="0">#REF!</definedName>
    <definedName name="__abc3" localSheetId="3">#REF!</definedName>
    <definedName name="__abc3">#REF!</definedName>
    <definedName name="__IntlFixup" localSheetId="3">TRUE()</definedName>
    <definedName name="__IntlFixup">TRUE()</definedName>
    <definedName name="__ot97" localSheetId="0">#REF!,#REF!,#REF!,#REF!,#REF!,#REF!,#REF!</definedName>
    <definedName name="__ot97" localSheetId="3">#REF!,#REF!,#REF!,#REF!,#REF!,#REF!,#REF!</definedName>
    <definedName name="__ot97">#REF!,#REF!,#REF!,#REF!,#REF!,#REF!,#REF!</definedName>
    <definedName name="__RAC1" localSheetId="0">#REF!</definedName>
    <definedName name="__RAC1" localSheetId="3">#REF!</definedName>
    <definedName name="__RAC1">#REF!</definedName>
    <definedName name="__wrn2" localSheetId="0">{"glc1",#N/A,FALSE,"GLC";"glc2",#N/A,FALSE,"GLC";"glc3",#N/A,FALSE,"GLC";"glc4",#N/A,FALSE,"GLC";"glc5",#N/A,FALSE,"GLC"}</definedName>
    <definedName name="__wrn2" localSheetId="10">{"glc1",#N/A,FALSE,"GLC";"glc2",#N/A,FALSE,"GLC";"glc3",#N/A,FALSE,"GLC";"glc4",#N/A,FALSE,"GLC";"glc5",#N/A,FALSE,"GLC"}</definedName>
    <definedName name="__wrn2" localSheetId="3">{"glc1",#N/A,FALSE,"GLC";"glc2",#N/A,FALSE,"GLC";"glc3",#N/A,FALSE,"GLC";"glc4",#N/A,FALSE,"GLC";"glc5",#N/A,FALSE,"GLC"}</definedName>
    <definedName name="__wrn2">{"glc1",#N/A,FALSE,"GLC";"glc2",#N/A,FALSE,"GLC";"glc3",#N/A,FALSE,"GLC";"glc4",#N/A,FALSE,"GLC";"glc5",#N/A,FALSE,"GLC"}</definedName>
    <definedName name="__wrn222" localSheetId="0">{"glc1",#N/A,FALSE,"GLC";"glc2",#N/A,FALSE,"GLC";"glc3",#N/A,FALSE,"GLC";"glc4",#N/A,FALSE,"GLC";"glc5",#N/A,FALSE,"GLC"}</definedName>
    <definedName name="__wrn222" localSheetId="10">{"glc1",#N/A,FALSE,"GLC";"glc2",#N/A,FALSE,"GLC";"glc3",#N/A,FALSE,"GLC";"glc4",#N/A,FALSE,"GLC";"glc5",#N/A,FALSE,"GLC"}</definedName>
    <definedName name="__wrn222" localSheetId="3">{"glc1",#N/A,FALSE,"GLC";"glc2",#N/A,FALSE,"GLC";"glc3",#N/A,FALSE,"GLC";"glc4",#N/A,FALSE,"GLC";"glc5",#N/A,FALSE,"GLC"}</definedName>
    <definedName name="__wrn222">{"glc1",#N/A,FALSE,"GLC";"glc2",#N/A,FALSE,"GLC";"glc3",#N/A,FALSE,"GLC";"glc4",#N/A,FALSE,"GLC";"glc5",#N/A,FALSE,"GLC"}</definedName>
    <definedName name="_1__123Graph_XCHART_3" localSheetId="0">#REF!</definedName>
    <definedName name="_1__123Graph_XCHART_3" localSheetId="3">#REF!</definedName>
    <definedName name="_1__123Graph_XCHART_3">#REF!</definedName>
    <definedName name="_112" localSheetId="0">#REF!</definedName>
    <definedName name="_112" localSheetId="3">#REF!</definedName>
    <definedName name="_112">#REF!</definedName>
    <definedName name="_112132" localSheetId="0">#REF!</definedName>
    <definedName name="_112132" localSheetId="3">#REF!</definedName>
    <definedName name="_112132">#REF!</definedName>
    <definedName name="_11INT" localSheetId="0">#REF!</definedName>
    <definedName name="_11INT" localSheetId="3">#REF!</definedName>
    <definedName name="_11INT">#REF!</definedName>
    <definedName name="_1334" localSheetId="0">#REF!</definedName>
    <definedName name="_1334" localSheetId="3">#REF!</definedName>
    <definedName name="_1334">#REF!</definedName>
    <definedName name="_13414" localSheetId="0">#REF!</definedName>
    <definedName name="_13414" localSheetId="3">#REF!</definedName>
    <definedName name="_13414">#REF!</definedName>
    <definedName name="_2__123Graph_XCHART_4" localSheetId="0">#REF!</definedName>
    <definedName name="_2__123Graph_XCHART_4" localSheetId="3">#REF!</definedName>
    <definedName name="_2__123Graph_XCHART_4">#REF!</definedName>
    <definedName name="_21INT" localSheetId="0">#REF!</definedName>
    <definedName name="_21INT" localSheetId="3">#REF!</definedName>
    <definedName name="_21INT">#REF!</definedName>
    <definedName name="_221" localSheetId="0">#REF!</definedName>
    <definedName name="_221" localSheetId="3">#REF!</definedName>
    <definedName name="_221">#REF!</definedName>
    <definedName name="_22INT" localSheetId="0">#REF!</definedName>
    <definedName name="_22INT" localSheetId="3">#REF!</definedName>
    <definedName name="_22INT">#REF!</definedName>
    <definedName name="_231INT" localSheetId="0">#REF!</definedName>
    <definedName name="_231INT" localSheetId="3">#REF!</definedName>
    <definedName name="_231INT">#REF!</definedName>
    <definedName name="_abc1">#REF!</definedName>
    <definedName name="_abc2">#REF!</definedName>
    <definedName name="_abc3">#REF!</definedName>
    <definedName name="_balnet" localSheetId="0">#REF!</definedName>
    <definedName name="_balnet" localSheetId="3">#REF!</definedName>
    <definedName name="_balnet">#REF!</definedName>
    <definedName name="_dp1" localSheetId="0">{"glc1",#N/A,FALSE,"GLC";"glc2",#N/A,FALSE,"GLC";"glc3",#N/A,FALSE,"GLC";"glc4",#N/A,FALSE,"GLC";"glc5",#N/A,FALSE,"GLC"}</definedName>
    <definedName name="_dp1" localSheetId="10">{"glc1",#N/A,FALSE,"GLC";"glc2",#N/A,FALSE,"GLC";"glc3",#N/A,FALSE,"GLC";"glc4",#N/A,FALSE,"GLC";"glc5",#N/A,FALSE,"GLC"}</definedName>
    <definedName name="_dp1" localSheetId="3">{"glc1",#N/A,FALSE,"GLC";"glc2",#N/A,FALSE,"GLC";"glc3",#N/A,FALSE,"GLC";"glc4",#N/A,FALSE,"GLC";"glc5",#N/A,FALSE,"GLC"}</definedName>
    <definedName name="_dp1">{"glc1",#N/A,FALSE,"GLC";"glc2",#N/A,FALSE,"GLC";"glc3",#N/A,FALSE,"GLC";"glc4",#N/A,FALSE,"GLC";"glc5",#N/A,FALSE,"GLC"}</definedName>
    <definedName name="_dp2" localSheetId="0">{"assets",#N/A,FALSE,"historicBS";"liab",#N/A,FALSE,"historicBS";"is",#N/A,FALSE,"historicIS";"ratios",#N/A,FALSE,"ratios"}</definedName>
    <definedName name="_dp2" localSheetId="10">{"assets",#N/A,FALSE,"historicBS";"liab",#N/A,FALSE,"historicBS";"is",#N/A,FALSE,"historicIS";"ratios",#N/A,FALSE,"ratios"}</definedName>
    <definedName name="_dp2" localSheetId="3">{"assets",#N/A,FALSE,"historicBS";"liab",#N/A,FALSE,"historicBS";"is",#N/A,FALSE,"historicIS";"ratios",#N/A,FALSE,"ratios"}</definedName>
    <definedName name="_dp2">{"assets",#N/A,FALSE,"historicBS";"liab",#N/A,FALSE,"historicBS";"is",#N/A,FALSE,"historicIS";"ratios",#N/A,FALSE,"ratios"}</definedName>
    <definedName name="_Fill" localSheetId="0">#REF!</definedName>
    <definedName name="_Fill" localSheetId="3">#REF!</definedName>
    <definedName name="_Fill">#REF!</definedName>
    <definedName name="_Key1" localSheetId="0">#REF!</definedName>
    <definedName name="_Key1" localSheetId="3">#REF!</definedName>
    <definedName name="_Key1">#REF!</definedName>
    <definedName name="_Key2" localSheetId="0">#REF!</definedName>
    <definedName name="_Key2" localSheetId="3">#REF!</definedName>
    <definedName name="_Key2">#REF!</definedName>
    <definedName name="_liabilities" localSheetId="0">#REF!</definedName>
    <definedName name="_liabilities" localSheetId="3">#REF!</definedName>
    <definedName name="_liabilities">#REF!</definedName>
    <definedName name="_Order1">255</definedName>
    <definedName name="_Order2">255</definedName>
    <definedName name="_ot97">#REF!,#REF!,#REF!,#REF!,#REF!,#REF!,#REF!</definedName>
    <definedName name="_RAC1">#REF!</definedName>
    <definedName name="_wrn2" localSheetId="0">{"glc1",#N/A,FALSE,"GLC";"glc2",#N/A,FALSE,"GLC";"glc3",#N/A,FALSE,"GLC";"glc4",#N/A,FALSE,"GLC";"glc5",#N/A,FALSE,"GLC"}</definedName>
    <definedName name="_wrn2" localSheetId="10">{"glc1",#N/A,FALSE,"GLC";"glc2",#N/A,FALSE,"GLC";"glc3",#N/A,FALSE,"GLC";"glc4",#N/A,FALSE,"GLC";"glc5",#N/A,FALSE,"GLC"}</definedName>
    <definedName name="_wrn2" localSheetId="3">{"glc1",#N/A,FALSE,"GLC";"glc2",#N/A,FALSE,"GLC";"glc3",#N/A,FALSE,"GLC";"glc4",#N/A,FALSE,"GLC";"glc5",#N/A,FALSE,"GLC"}</definedName>
    <definedName name="_wrn2">{"glc1",#N/A,FALSE,"GLC";"glc2",#N/A,FALSE,"GLC";"glc3",#N/A,FALSE,"GLC";"glc4",#N/A,FALSE,"GLC";"glc5",#N/A,FALSE,"GLC"}</definedName>
    <definedName name="_wrn222" localSheetId="0">{"glc1",#N/A,FALSE,"GLC";"glc2",#N/A,FALSE,"GLC";"glc3",#N/A,FALSE,"GLC";"glc4",#N/A,FALSE,"GLC";"glc5",#N/A,FALSE,"GLC"}</definedName>
    <definedName name="_wrn222" localSheetId="10">{"glc1",#N/A,FALSE,"GLC";"glc2",#N/A,FALSE,"GLC";"glc3",#N/A,FALSE,"GLC";"glc4",#N/A,FALSE,"GLC";"glc5",#N/A,FALSE,"GLC"}</definedName>
    <definedName name="_wrn222" localSheetId="3">{"glc1",#N/A,FALSE,"GLC";"glc2",#N/A,FALSE,"GLC";"glc3",#N/A,FALSE,"GLC";"glc4",#N/A,FALSE,"GLC";"glc5",#N/A,FALSE,"GLC"}</definedName>
    <definedName name="_wrn222">{"glc1",#N/A,FALSE,"GLC";"glc2",#N/A,FALSE,"GLC";"glc3",#N/A,FALSE,"GLC";"glc4",#N/A,FALSE,"GLC";"glc5",#N/A,FALSE,"GLC"}</definedName>
    <definedName name="_о" localSheetId="0">#REF!</definedName>
    <definedName name="_о" localSheetId="3">#REF!</definedName>
    <definedName name="_о">#REF!</definedName>
    <definedName name="A" localSheetId="0">#REF!</definedName>
    <definedName name="A" localSheetId="3">#REF!</definedName>
    <definedName name="A">#REF!</definedName>
    <definedName name="aaaaaaaa" localSheetId="0">#REF!</definedName>
    <definedName name="aaaaaaaa" localSheetId="3">#REF!</definedName>
    <definedName name="aaaaaaaa">#REF!</definedName>
    <definedName name="aaaaaaaaa" localSheetId="0">#REF!</definedName>
    <definedName name="aaaaaaaaa" localSheetId="3">#REF!</definedName>
    <definedName name="aaaaaaaaa">#REF!</definedName>
    <definedName name="aaaaaaaaaaa" localSheetId="0">#REF!</definedName>
    <definedName name="aaaaaaaaaaa" localSheetId="3">#REF!</definedName>
    <definedName name="aaaaaaaaaaa">#REF!</definedName>
    <definedName name="aaaaaaaaaaa2" localSheetId="0">#REF!</definedName>
    <definedName name="aaaaaaaaaaa2" localSheetId="3">#REF!</definedName>
    <definedName name="aaaaaaaaaaa2">#REF!</definedName>
    <definedName name="aaaaaaaaaaaaa" localSheetId="0">#REF!</definedName>
    <definedName name="aaaaaaaaaaaaa" localSheetId="3">#REF!</definedName>
    <definedName name="aaaaaaaaaaaaa">#REF!</definedName>
    <definedName name="abc" localSheetId="0">#REF!</definedName>
    <definedName name="abc" localSheetId="3">#REF!</definedName>
    <definedName name="abc">#REF!</definedName>
    <definedName name="AccessDatabase">"C:\Мои документы\Книга расценок 3.mdb"</definedName>
    <definedName name="afasfdasdf" localSheetId="0">#REF!</definedName>
    <definedName name="afasfdasdf" localSheetId="3">#REF!</definedName>
    <definedName name="afasfdasdf">#REF!</definedName>
    <definedName name="as" localSheetId="0">#REF!</definedName>
    <definedName name="as" localSheetId="3">#REF!</definedName>
    <definedName name="as">#REF!</definedName>
    <definedName name="AS2DocOpenMode">"AS2DocumentEdit"</definedName>
    <definedName name="asd" localSheetId="0">#REF!</definedName>
    <definedName name="asd" localSheetId="3">#REF!</definedName>
    <definedName name="asd">#REF!</definedName>
    <definedName name="B" localSheetId="0">#REF!</definedName>
    <definedName name="B" localSheetId="3">#REF!</definedName>
    <definedName name="B">#REF!</definedName>
    <definedName name="BLPH1" localSheetId="0">#REF!</definedName>
    <definedName name="BLPH1" localSheetId="3">#REF!</definedName>
    <definedName name="BLPH1">#REF!</definedName>
    <definedName name="BLPH2" localSheetId="0">#REF!</definedName>
    <definedName name="BLPH2" localSheetId="3">#REF!</definedName>
    <definedName name="BLPH2">#REF!</definedName>
    <definedName name="BLPH6" localSheetId="0">#REF!</definedName>
    <definedName name="BLPH6" localSheetId="3">#REF!</definedName>
    <definedName name="BLPH6">#REF!</definedName>
    <definedName name="CapExVEB" localSheetId="0">{"glc1",#N/A,FALSE,"GLC";"glc2",#N/A,FALSE,"GLC";"glc3",#N/A,FALSE,"GLC";"glc4",#N/A,FALSE,"GLC";"glc5",#N/A,FALSE,"GLC"}</definedName>
    <definedName name="CapExVEB" localSheetId="10">{"glc1",#N/A,FALSE,"GLC";"glc2",#N/A,FALSE,"GLC";"glc3",#N/A,FALSE,"GLC";"glc4",#N/A,FALSE,"GLC";"glc5",#N/A,FALSE,"GLC"}</definedName>
    <definedName name="CapExVEB" localSheetId="3">{"glc1",#N/A,FALSE,"GLC";"glc2",#N/A,FALSE,"GLC";"glc3",#N/A,FALSE,"GLC";"glc4",#N/A,FALSE,"GLC";"glc5",#N/A,FALSE,"GLC"}</definedName>
    <definedName name="CapExVEB">{"glc1",#N/A,FALSE,"GLC";"glc2",#N/A,FALSE,"GLC";"glc3",#N/A,FALSE,"GLC";"glc4",#N/A,FALSE,"GLC";"glc5",#N/A,FALSE,"GLC"}</definedName>
    <definedName name="capital" localSheetId="0">#REF!</definedName>
    <definedName name="capital" localSheetId="3">#REF!</definedName>
    <definedName name="capital">#REF!</definedName>
    <definedName name="CIQWBGuid">"2cd8126d-26c3-430c-b7fa-a069e3a1fc62"</definedName>
    <definedName name="D" localSheetId="0">#REF!</definedName>
    <definedName name="D" localSheetId="3">#REF!</definedName>
    <definedName name="D">#REF!</definedName>
    <definedName name="dddddd" localSheetId="0">#REF!</definedName>
    <definedName name="dddddd" localSheetId="3">#REF!</definedName>
    <definedName name="dddddd">#REF!</definedName>
    <definedName name="ddddddd" localSheetId="0">#REF!</definedName>
    <definedName name="ddddddd" localSheetId="3">#REF!</definedName>
    <definedName name="ddddddd">#REF!</definedName>
    <definedName name="ddddddddddd" localSheetId="0">#REF!</definedName>
    <definedName name="ddddddddddd" localSheetId="3">#REF!</definedName>
    <definedName name="ddddddddddd">#REF!</definedName>
    <definedName name="dfg" localSheetId="0">#REF!</definedName>
    <definedName name="dfg" localSheetId="3">#REF!</definedName>
    <definedName name="dfg">#REF!</definedName>
    <definedName name="dgfv" localSheetId="0">{#N/A,#N/A,FALSE,"Aging Summary";#N/A,#N/A,FALSE,"Ratio Analysis";#N/A,#N/A,FALSE,"Test 120 Day Accts";#N/A,#N/A,FALSE,"Tickmarks"}</definedName>
    <definedName name="dgfv" localSheetId="10">{#N/A,#N/A,FALSE,"Aging Summary";#N/A,#N/A,FALSE,"Ratio Analysis";#N/A,#N/A,FALSE,"Test 120 Day Accts";#N/A,#N/A,FALSE,"Tickmarks"}</definedName>
    <definedName name="dgfv" localSheetId="3">{#N/A,#N/A,FALSE,"Aging Summary";#N/A,#N/A,FALSE,"Ratio Analysis";#N/A,#N/A,FALSE,"Test 120 Day Accts";#N/A,#N/A,FALSE,"Tickmarks"}</definedName>
    <definedName name="dgfv">{#N/A,#N/A,FALSE,"Aging Summary";#N/A,#N/A,FALSE,"Ratio Analysis";#N/A,#N/A,FALSE,"Test 120 Day Accts";#N/A,#N/A,FALSE,"Tickmarks"}</definedName>
    <definedName name="Discl" localSheetId="0">{"Valuation_Common",#N/A,FALSE,"Valuation"}</definedName>
    <definedName name="Discl" localSheetId="10">{"Valuation_Common",#N/A,FALSE,"Valuation"}</definedName>
    <definedName name="Discl" localSheetId="3">{"Valuation_Common",#N/A,FALSE,"Valuation"}</definedName>
    <definedName name="Discl">{"Valuation_Common",#N/A,FALSE,"Valuation"}</definedName>
    <definedName name="ee" localSheetId="0">#REF!</definedName>
    <definedName name="ee" localSheetId="3">#REF!</definedName>
    <definedName name="ee">#REF!</definedName>
    <definedName name="elman" localSheetId="0">#REF!</definedName>
    <definedName name="elman" localSheetId="3">#REF!</definedName>
    <definedName name="elman">#REF!</definedName>
    <definedName name="fadsfads" localSheetId="0">{0,#N/A,FALSE,0;0,#N/A,FALSE,0;0,#N/A,FALSE,0;0,#N/A,FALSE,0;0,#N/A,FALSE,0}</definedName>
    <definedName name="fadsfads" localSheetId="10">{0,#N/A,FALSE,0;0,#N/A,FALSE,0;0,#N/A,FALSE,0;0,#N/A,FALSE,0;0,#N/A,FALSE,0}</definedName>
    <definedName name="fadsfads" localSheetId="3">{0,#N/A,FALSE,0;0,#N/A,FALSE,0;0,#N/A,FALSE,0;0,#N/A,FALSE,0;0,#N/A,FALSE,0}</definedName>
    <definedName name="fadsfads">{0,#N/A,FALSE,0;0,#N/A,FALSE,0;0,#N/A,FALSE,0;0,#N/A,FALSE,0;0,#N/A,FALSE,0}</definedName>
    <definedName name="fd" localSheetId="0">#REF!</definedName>
    <definedName name="fd" localSheetId="3">#REF!</definedName>
    <definedName name="fd">#REF!</definedName>
    <definedName name="fdasfsad" localSheetId="0">{0,#N/A,FALSE,0;0,#N/A,FALSE,0;0,#N/A,FALSE,0;0,#N/A,FALSE,0}</definedName>
    <definedName name="fdasfsad" localSheetId="10">{0,#N/A,FALSE,0;0,#N/A,FALSE,0;0,#N/A,FALSE,0;0,#N/A,FALSE,0}</definedName>
    <definedName name="fdasfsad" localSheetId="3">{0,#N/A,FALSE,0;0,#N/A,FALSE,0;0,#N/A,FALSE,0;0,#N/A,FALSE,0}</definedName>
    <definedName name="fdasfsad">{0,#N/A,FALSE,0;0,#N/A,FALSE,0;0,#N/A,FALSE,0;0,#N/A,FALSE,0}</definedName>
    <definedName name="Fin" localSheetId="0">{"Valuation_Common",#N/A,FALSE,"Valuation"}</definedName>
    <definedName name="Fin" localSheetId="10">{"Valuation_Common",#N/A,FALSE,"Valuation"}</definedName>
    <definedName name="Fin" localSheetId="3">{"Valuation_Common",#N/A,FALSE,"Valuation"}</definedName>
    <definedName name="Fin">{"Valuation_Common",#N/A,FALSE,"Valuation"}</definedName>
    <definedName name="Finance" localSheetId="0">{"Valuation_Common",#N/A,FALSE,"Valuation"}</definedName>
    <definedName name="Finance" localSheetId="10">{"Valuation_Common",#N/A,FALSE,"Valuation"}</definedName>
    <definedName name="Finance" localSheetId="3">{"Valuation_Common",#N/A,FALSE,"Valuation"}</definedName>
    <definedName name="Finance">{"Valuation_Common",#N/A,FALSE,"Valuation"}</definedName>
    <definedName name="Forecast" localSheetId="0">#REF!</definedName>
    <definedName name="Forecast" localSheetId="3">#REF!</definedName>
    <definedName name="Forecast">#REF!</definedName>
    <definedName name="gh" localSheetId="0">{"glc1",#N/A,FALSE,"GLC";"glc2",#N/A,FALSE,"GLC";"glc3",#N/A,FALSE,"GLC";"glc4",#N/A,FALSE,"GLC";"glc5",#N/A,FALSE,"GLC"}</definedName>
    <definedName name="gh" localSheetId="10">{"glc1",#N/A,FALSE,"GLC";"glc2",#N/A,FALSE,"GLC";"glc3",#N/A,FALSE,"GLC";"glc4",#N/A,FALSE,"GLC";"glc5",#N/A,FALSE,"GLC"}</definedName>
    <definedName name="gh" localSheetId="3">{"glc1",#N/A,FALSE,"GLC";"glc2",#N/A,FALSE,"GLC";"glc3",#N/A,FALSE,"GLC";"glc4",#N/A,FALSE,"GLC";"glc5",#N/A,FALSE,"GLC"}</definedName>
    <definedName name="gh">{"glc1",#N/A,FALSE,"GLC";"glc2",#N/A,FALSE,"GLC";"glc3",#N/A,FALSE,"GLC";"glc4",#N/A,FALSE,"GLC";"glc5",#N/A,FALSE,"GLC"}</definedName>
    <definedName name="ghhgh" localSheetId="0">{"assets",#N/A,FALSE,"historicBS";"liab",#N/A,FALSE,"historicBS";"is",#N/A,FALSE,"historicIS";"ratios",#N/A,FALSE,"ratios"}</definedName>
    <definedName name="ghhgh" localSheetId="10">{"assets",#N/A,FALSE,"historicBS";"liab",#N/A,FALSE,"historicBS";"is",#N/A,FALSE,"historicIS";"ratios",#N/A,FALSE,"ratios"}</definedName>
    <definedName name="ghhgh" localSheetId="3">{"assets",#N/A,FALSE,"historicBS";"liab",#N/A,FALSE,"historicBS";"is",#N/A,FALSE,"historicIS";"ratios",#N/A,FALSE,"ratios"}</definedName>
    <definedName name="ghhgh">{"assets",#N/A,FALSE,"historicBS";"liab",#N/A,FALSE,"historicBS";"is",#N/A,FALSE,"historicIS";"ratios",#N/A,FALSE,"ratios"}</definedName>
    <definedName name="ghhj" localSheetId="0">{"assets",#N/A,FALSE,"historicBS";"liab",#N/A,FALSE,"historicBS";"is",#N/A,FALSE,"historicIS";"ratios",#N/A,FALSE,"ratios"}</definedName>
    <definedName name="ghhj" localSheetId="10">{"assets",#N/A,FALSE,"historicBS";"liab",#N/A,FALSE,"historicBS";"is",#N/A,FALSE,"historicIS";"ratios",#N/A,FALSE,"ratios"}</definedName>
    <definedName name="ghhj" localSheetId="3">{"assets",#N/A,FALSE,"historicBS";"liab",#N/A,FALSE,"historicBS";"is",#N/A,FALSE,"historicIS";"ratios",#N/A,FALSE,"ratios"}</definedName>
    <definedName name="ghhj">{"assets",#N/A,FALSE,"historicBS";"liab",#N/A,FALSE,"historicBS";"is",#N/A,FALSE,"historicIS";"ratios",#N/A,FALSE,"ratios"}</definedName>
    <definedName name="ghjh" localSheetId="0">#REF!</definedName>
    <definedName name="ghjh" localSheetId="3">#REF!</definedName>
    <definedName name="ghjh">#REF!</definedName>
    <definedName name="graph" localSheetId="0">#REF!</definedName>
    <definedName name="graph" localSheetId="3">#REF!</definedName>
    <definedName name="graph">#REF!</definedName>
    <definedName name="GraphXCHART1" localSheetId="0">{#N/A,#N/A,TRUE,"Income Statement";#N/A,#N/A,TRUE,"Balance Sheet";#N/A,#N/A,TRUE,"Statement of Cash Flows";#N/A,#N/A,TRUE,"Key Indicators";#N/A,#N/A,TRUE,"Other (Income) Expense"}</definedName>
    <definedName name="GraphXCHART1" localSheetId="10">{#N/A,#N/A,TRUE,"Income Statement";#N/A,#N/A,TRUE,"Balance Sheet";#N/A,#N/A,TRUE,"Statement of Cash Flows";#N/A,#N/A,TRUE,"Key Indicators";#N/A,#N/A,TRUE,"Other (Income) Expense"}</definedName>
    <definedName name="GraphXCHART1" localSheetId="3">{#N/A,#N/A,TRUE,"Income Statement";#N/A,#N/A,TRUE,"Balance Sheet";#N/A,#N/A,TRUE,"Statement of Cash Flows";#N/A,#N/A,TRUE,"Key Indicators";#N/A,#N/A,TRUE,"Other (Income) Expense"}</definedName>
    <definedName name="GraphXCHART1">{#N/A,#N/A,TRUE,"Income Statement";#N/A,#N/A,TRUE,"Balance Sheet";#N/A,#N/A,TRUE,"Statement of Cash Flows";#N/A,#N/A,TRUE,"Key Indicators";#N/A,#N/A,TRUE,"Other (Income) Expense"}</definedName>
    <definedName name="GraphXCHART2" localSheetId="0">{"assets",#N/A,FALSE,"historicBS";"liab",#N/A,FALSE,"historicBS";"is",#N/A,FALSE,"historicIS";"ratios",#N/A,FALSE,"ratios"}</definedName>
    <definedName name="GraphXCHART2" localSheetId="10">{"assets",#N/A,FALSE,"historicBS";"liab",#N/A,FALSE,"historicBS";"is",#N/A,FALSE,"historicIS";"ratios",#N/A,FALSE,"ratios"}</definedName>
    <definedName name="GraphXCHART2" localSheetId="3">{"assets",#N/A,FALSE,"historicBS";"liab",#N/A,FALSE,"historicBS";"is",#N/A,FALSE,"historicIS";"ratios",#N/A,FALSE,"ratios"}</definedName>
    <definedName name="GraphXCHART2">{"assets",#N/A,FALSE,"historicBS";"liab",#N/A,FALSE,"historicBS";"is",#N/A,FALSE,"historicIS";"ratios",#N/A,FALSE,"ratios"}</definedName>
    <definedName name="GraphXCHART3" localSheetId="0">#REF!</definedName>
    <definedName name="GraphXCHART3" localSheetId="3">#REF!</definedName>
    <definedName name="GraphXCHART3">#REF!</definedName>
    <definedName name="GraphXCHART4" localSheetId="0">#REF!</definedName>
    <definedName name="GraphXCHART4" localSheetId="3">#REF!</definedName>
    <definedName name="GraphXCHART4">#REF!</definedName>
    <definedName name="hgfcc" localSheetId="0">{#N/A,#N/A,FALSE,"Aging Summary";#N/A,#N/A,FALSE,"Ratio Analysis";#N/A,#N/A,FALSE,"Test 120 Day Accts";#N/A,#N/A,FALSE,"Tickmarks"}</definedName>
    <definedName name="hgfcc" localSheetId="10">{#N/A,#N/A,FALSE,"Aging Summary";#N/A,#N/A,FALSE,"Ratio Analysis";#N/A,#N/A,FALSE,"Test 120 Day Accts";#N/A,#N/A,FALSE,"Tickmarks"}</definedName>
    <definedName name="hgfcc" localSheetId="3">{#N/A,#N/A,FALSE,"Aging Summary";#N/A,#N/A,FALSE,"Ratio Analysis";#N/A,#N/A,FALSE,"Test 120 Day Accts";#N/A,#N/A,FALSE,"Tickmarks"}</definedName>
    <definedName name="hgfcc">{#N/A,#N/A,FALSE,"Aging Summary";#N/A,#N/A,FALSE,"Ratio Analysis";#N/A,#N/A,FALSE,"Test 120 Day Accts";#N/A,#N/A,FALSE,"Tickmarks"}</definedName>
    <definedName name="hghghfhf" localSheetId="0">{"assets",#N/A,FALSE,"historicBS";"liab",#N/A,FALSE,"historicBS";"is",#N/A,FALSE,"historicIS";"ratios",#N/A,FALSE,"ratios"}</definedName>
    <definedName name="hghghfhf" localSheetId="10">{"assets",#N/A,FALSE,"historicBS";"liab",#N/A,FALSE,"historicBS";"is",#N/A,FALSE,"historicIS";"ratios",#N/A,FALSE,"ratios"}</definedName>
    <definedName name="hghghfhf" localSheetId="3">{"assets",#N/A,FALSE,"historicBS";"liab",#N/A,FALSE,"historicBS";"is",#N/A,FALSE,"historicIS";"ratios",#N/A,FALSE,"ratios"}</definedName>
    <definedName name="hghghfhf">{"assets",#N/A,FALSE,"historicBS";"liab",#N/A,FALSE,"historicBS";"is",#N/A,FALSE,"historicIS";"ratios",#N/A,FALSE,"ratios"}</definedName>
    <definedName name="hhlkdglkjlgkdfjlgd543df4g354g35r4g" localSheetId="0">#REF!</definedName>
    <definedName name="hhlkdglkjlgkdfjlgd543df4g354g35r4g" localSheetId="3">#REF!</definedName>
    <definedName name="hhlkdglkjlgkdfjlgd543df4g354g35r4g">#REF!</definedName>
    <definedName name="hkkj" localSheetId="0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hkkj" localSheetId="10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hkkj" localSheetId="3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hkkj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HTML_CodePage">1252</definedName>
    <definedName name="HTML_Control" localSheetId="0">{"'Sheet1'!$A$1:$G$85"}</definedName>
    <definedName name="HTML_Control" localSheetId="10">{"'Sheet1'!$A$1:$G$85"}</definedName>
    <definedName name="HTML_Control" localSheetId="3">{"'Sheet1'!$A$1:$G$85"}</definedName>
    <definedName name="HTML_Control">{"'Sheet1'!$A$1:$G$85"}</definedName>
    <definedName name="HTML_Description">""</definedName>
    <definedName name="HTML_Email">""</definedName>
    <definedName name="HTML_Header">"Sheet1"</definedName>
    <definedName name="HTML_LastUpdate">"2/24/99"</definedName>
    <definedName name="HTML_LineAfter" localSheetId="3">TRUE()</definedName>
    <definedName name="HTML_LineAfter">TRUE()</definedName>
    <definedName name="HTML_LineBefore" localSheetId="3">TRUE()</definedName>
    <definedName name="HTML_LineBefore">TRUE()</definedName>
    <definedName name="HTML_Name">"Aswath Damodaran"</definedName>
    <definedName name="HTML_OBDlg2" localSheetId="3">TRUE()</definedName>
    <definedName name="HTML_OBDlg2">TRUE()</definedName>
    <definedName name="HTML_OBDlg4" localSheetId="3">TRUE()</definedName>
    <definedName name="HTML_OBDlg4">TRUE()</definedName>
    <definedName name="HTML_OS">1</definedName>
    <definedName name="HTML_PathFileMac">"Macintosh HD:HomePageStuff:New_Home_Page:datafile:histret.html"</definedName>
    <definedName name="HTML_Title">"Historical Returns on Stocks, Bonds and Bills"</definedName>
    <definedName name="HTML1_1">"[ReturnsHistorical]Sheet1!$A$1:$D$77"</definedName>
    <definedName name="HTML1_10">""</definedName>
    <definedName name="HTML1_11">1</definedName>
    <definedName name="HTML1_12">"Zip 100:New_Home_Page:datafile:histret.html"</definedName>
    <definedName name="HTML1_2">1</definedName>
    <definedName name="HTML1_3">"ReturnsHistorical"</definedName>
    <definedName name="HTML1_4">"Historical Returns on Stocks, Bonds and Bills"</definedName>
    <definedName name="HTML1_5">"Ibbotson Data"</definedName>
    <definedName name="HTML1_6">-4146</definedName>
    <definedName name="HTML1_7">-4146</definedName>
    <definedName name="HTML1_8">"3/17/97"</definedName>
    <definedName name="HTML1_9">"Aswath Damodaran"</definedName>
    <definedName name="HTML2_1">"[histret.xls]Sheet1!$A$1:$G$85"</definedName>
    <definedName name="HTML2_10">""</definedName>
    <definedName name="HTML2_11">1</definedName>
    <definedName name="HTML2_12">"Macintosh HD:New_Home_Page:datafile:histret.html"</definedName>
    <definedName name="HTML2_2">1</definedName>
    <definedName name="HTML2_3">"Historical Returns"</definedName>
    <definedName name="HTML2_4">"Historical Returns on Stocks, Bonds and Bills"</definedName>
    <definedName name="HTML2_5">""</definedName>
    <definedName name="HTML2_6">1</definedName>
    <definedName name="HTML2_7">1</definedName>
    <definedName name="HTML2_8">"2/3/98"</definedName>
    <definedName name="HTML2_9">"Aswath Damodaran"</definedName>
    <definedName name="HTMLCount">2</definedName>
    <definedName name="IQ_CH">110000</definedName>
    <definedName name="IQ_CQ">5000</definedName>
    <definedName name="IQ_CY">10000</definedName>
    <definedName name="IQ_DAILY">500000</definedName>
    <definedName name="IQ_DNTM">700000</definedName>
    <definedName name="IQ_FH">100000</definedName>
    <definedName name="IQ_FQ">500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Y">1000</definedName>
    <definedName name="IQ_LATESTK">1000</definedName>
    <definedName name="IQ_LATESTQ">500</definedName>
    <definedName name="IQ_LTM">2000</definedName>
    <definedName name="IQ_LTMMONTH">120000</definedName>
    <definedName name="IQ_MONTH">15000</definedName>
    <definedName name="IQ_MTD">800000</definedName>
    <definedName name="IQ_NAMES_REVISION_DATE_">"10/01/2018 15:52:08"</definedName>
    <definedName name="IQ_NTM">6000</definedName>
    <definedName name="IQ_QTD">750000</definedName>
    <definedName name="IQ_TODAY">0</definedName>
    <definedName name="IQ_WEEK">50000</definedName>
    <definedName name="IQ_YTD">3000</definedName>
    <definedName name="IQ_YTDMONTH">130000</definedName>
    <definedName name="jkhdfjhldajjgg65656kfjfdnlkdnlkndklb556565" localSheetId="0">#REF!</definedName>
    <definedName name="jkhdfjhldajjgg65656kfjfdnlkdnlkndklb556565" localSheetId="3">#REF!</definedName>
    <definedName name="jkhdfjhldajjgg65656kfjfdnlkdnlkndklb556565">#REF!</definedName>
    <definedName name="klkjdlkjkfjlikdfjglkjdlfkg666" localSheetId="0">#REF!</definedName>
    <definedName name="klkjdlkjkfjlikdfjglkjdlfkg666" localSheetId="3">#REF!</definedName>
    <definedName name="klkjdlkjkfjlikdfjglkjdlfkg666">#REF!</definedName>
    <definedName name="kyy" localSheetId="0">#REF!</definedName>
    <definedName name="kyy" localSheetId="3">#REF!</definedName>
    <definedName name="kyy">#REF!</definedName>
    <definedName name="lkz" localSheetId="0">{"glc1",#N/A,FALSE,"GLC";"glc2",#N/A,FALSE,"GLC";"glc3",#N/A,FALSE,"GLC";"glc4",#N/A,FALSE,"GLC";"glc5",#N/A,FALSE,"GLC"}</definedName>
    <definedName name="lkz" localSheetId="10">{"glc1",#N/A,FALSE,"GLC";"glc2",#N/A,FALSE,"GLC";"glc3",#N/A,FALSE,"GLC";"glc4",#N/A,FALSE,"GLC";"glc5",#N/A,FALSE,"GLC"}</definedName>
    <definedName name="lkz" localSheetId="3">{"glc1",#N/A,FALSE,"GLC";"glc2",#N/A,FALSE,"GLC";"glc3",#N/A,FALSE,"GLC";"glc4",#N/A,FALSE,"GLC";"glc5",#N/A,FALSE,"GLC"}</definedName>
    <definedName name="lkz">{"glc1",#N/A,FALSE,"GLC";"glc2",#N/A,FALSE,"GLC";"glc3",#N/A,FALSE,"GLC";"glc4",#N/A,FALSE,"GLC";"glc5",#N/A,FALSE,"GLC"}</definedName>
    <definedName name="nrw" localSheetId="0">{"glc1",#N/A,FALSE,"GLC";"glc2",#N/A,FALSE,"GLC";"glc3",#N/A,FALSE,"GLC";"glc4",#N/A,FALSE,"GLC";"glc5",#N/A,FALSE,"GLC"}</definedName>
    <definedName name="nrw" localSheetId="10">{"glc1",#N/A,FALSE,"GLC";"glc2",#N/A,FALSE,"GLC";"glc3",#N/A,FALSE,"GLC";"glc4",#N/A,FALSE,"GLC";"glc5",#N/A,FALSE,"GLC"}</definedName>
    <definedName name="nrw" localSheetId="3">{"glc1",#N/A,FALSE,"GLC";"glc2",#N/A,FALSE,"GLC";"glc3",#N/A,FALSE,"GLC";"glc4",#N/A,FALSE,"GLC";"glc5",#N/A,FALSE,"GLC"}</definedName>
    <definedName name="nrw">{"glc1",#N/A,FALSE,"GLC";"glc2",#N/A,FALSE,"GLC";"glc3",#N/A,FALSE,"GLC";"glc4",#N/A,FALSE,"GLC";"glc5",#N/A,FALSE,"GLC"}</definedName>
    <definedName name="rtrtrt" localSheetId="0">{"glc1",#N/A,FALSE,"GLC";"glc2",#N/A,FALSE,"GLC";"glc3",#N/A,FALSE,"GLC";"glc4",#N/A,FALSE,"GLC";"glc5",#N/A,FALSE,"GLC"}</definedName>
    <definedName name="rtrtrt" localSheetId="10">{"glc1",#N/A,FALSE,"GLC";"glc2",#N/A,FALSE,"GLC";"glc3",#N/A,FALSE,"GLC";"glc4",#N/A,FALSE,"GLC";"glc5",#N/A,FALSE,"GLC"}</definedName>
    <definedName name="rtrtrt" localSheetId="3">{"glc1",#N/A,FALSE,"GLC";"glc2",#N/A,FALSE,"GLC";"glc3",#N/A,FALSE,"GLC";"glc4",#N/A,FALSE,"GLC";"glc5",#N/A,FALSE,"GLC"}</definedName>
    <definedName name="rtrtrt">{"glc1",#N/A,FALSE,"GLC";"glc2",#N/A,FALSE,"GLC";"glc3",#N/A,FALSE,"GLC";"glc4",#N/A,FALSE,"GLC";"glc5",#N/A,FALSE,"GLC"}</definedName>
    <definedName name="solver_adj">#REF!,#REF!,#REF!,#REF!,#REF!,#REF!,#REF!</definedName>
    <definedName name="solver_drv">1</definedName>
    <definedName name="solver_eng" localSheetId="10" hidden="1">1</definedName>
    <definedName name="solver_est">1</definedName>
    <definedName name="solver_itr">100</definedName>
    <definedName name="solver_lhs1">#REF!</definedName>
    <definedName name="solver_lhs2">#REF!</definedName>
    <definedName name="solver_lhs3">#REF!</definedName>
    <definedName name="solver_lhs4" localSheetId="0">#REF!</definedName>
    <definedName name="solver_lhs4" localSheetId="3">#REF!</definedName>
    <definedName name="solver_lhs4">#REF!</definedName>
    <definedName name="solver_lhs5" localSheetId="0">#REF!</definedName>
    <definedName name="solver_lhs5" localSheetId="3">#REF!</definedName>
    <definedName name="solver_lhs5">#REF!</definedName>
    <definedName name="solver_lhs6" localSheetId="0">#REF!</definedName>
    <definedName name="solver_lhs6" localSheetId="3">#REF!</definedName>
    <definedName name="solver_lhs6">#REF!</definedName>
    <definedName name="solver_lin">0</definedName>
    <definedName name="solver_neg" localSheetId="10" hidden="1">1</definedName>
    <definedName name="solver_num" localSheetId="10" hidden="1">0</definedName>
    <definedName name="solver_num">6</definedName>
    <definedName name="solver_nwt">1</definedName>
    <definedName name="solver_opt" localSheetId="0">#REF!</definedName>
    <definedName name="solver_opt" localSheetId="10" hidden="1">Резюме!$B$53</definedName>
    <definedName name="solver_opt" localSheetId="3">#REF!</definedName>
    <definedName name="solver_opt">#REF!</definedName>
    <definedName name="solver_pre">0.000001</definedName>
    <definedName name="solver_rel1">2</definedName>
    <definedName name="solver_rel2">3</definedName>
    <definedName name="solver_rel3">3</definedName>
    <definedName name="solver_rel4">3</definedName>
    <definedName name="solver_rel5">3</definedName>
    <definedName name="solver_rel6">3</definedName>
    <definedName name="solver_rhs1">3600</definedName>
    <definedName name="solver_rhs2">9770</definedName>
    <definedName name="solver_rhs3">660</definedName>
    <definedName name="solver_rhs4">5320</definedName>
    <definedName name="solver_rhs5">214</definedName>
    <definedName name="solver_rhs6">350</definedName>
    <definedName name="solver_scl">0</definedName>
    <definedName name="solver_sho">0</definedName>
    <definedName name="solver_tim">200</definedName>
    <definedName name="solver_tmp">350</definedName>
    <definedName name="solver_tol">0.05</definedName>
    <definedName name="solver_typ" localSheetId="10" hidden="1">1</definedName>
    <definedName name="solver_typ">3</definedName>
    <definedName name="solver_val" localSheetId="10" hidden="1">0</definedName>
    <definedName name="solver_val">74233</definedName>
    <definedName name="solver_ver" localSheetId="10" hidden="1">3</definedName>
    <definedName name="Step_1" localSheetId="0">#REF!</definedName>
    <definedName name="Step_1" localSheetId="3">#REF!</definedName>
    <definedName name="Step_1">#REF!</definedName>
    <definedName name="Step_2" localSheetId="0">#REF!</definedName>
    <definedName name="Step_2" localSheetId="3">#REF!</definedName>
    <definedName name="Step_2">#REF!</definedName>
    <definedName name="Step_3" localSheetId="0">#REF!</definedName>
    <definedName name="Step_3" localSheetId="3">#REF!</definedName>
    <definedName name="Step_3">#REF!</definedName>
    <definedName name="Step_4" localSheetId="0">#REF!</definedName>
    <definedName name="Step_4" localSheetId="3">#REF!</definedName>
    <definedName name="Step_4">#REF!</definedName>
    <definedName name="Step_5" localSheetId="0">#REF!</definedName>
    <definedName name="Step_5" localSheetId="3">#REF!</definedName>
    <definedName name="Step_5">#REF!</definedName>
    <definedName name="Step_6" localSheetId="0">#REF!</definedName>
    <definedName name="Step_6" localSheetId="3">#REF!</definedName>
    <definedName name="Step_6">#REF!</definedName>
    <definedName name="Step1" localSheetId="0">#REF!</definedName>
    <definedName name="Step1" localSheetId="3">#REF!</definedName>
    <definedName name="Step1">#REF!</definedName>
    <definedName name="Step2" localSheetId="0">#REF!</definedName>
    <definedName name="Step2" localSheetId="3">#REF!</definedName>
    <definedName name="Step2">#REF!</definedName>
    <definedName name="Step3" localSheetId="0">#REF!</definedName>
    <definedName name="Step3" localSheetId="3">#REF!</definedName>
    <definedName name="Step3">#REF!</definedName>
    <definedName name="Step4" localSheetId="0">#REF!</definedName>
    <definedName name="Step4" localSheetId="3">#REF!</definedName>
    <definedName name="Step4">#REF!</definedName>
    <definedName name="Step5" localSheetId="0">#REF!</definedName>
    <definedName name="Step5" localSheetId="3">#REF!</definedName>
    <definedName name="Step5">#REF!</definedName>
    <definedName name="Step6" localSheetId="0">#REF!</definedName>
    <definedName name="Step6" localSheetId="3">#REF!</definedName>
    <definedName name="Step6">#REF!</definedName>
    <definedName name="VAT" localSheetId="0">#REF!</definedName>
    <definedName name="VAT" localSheetId="3">#REF!</definedName>
    <definedName name="VAT">Вводные!$F$29</definedName>
    <definedName name="VAT_PO" localSheetId="3">#REF!</definedName>
    <definedName name="vur" localSheetId="0">#REF!</definedName>
    <definedName name="vur" localSheetId="3">#REF!</definedName>
    <definedName name="vur">#REF!</definedName>
    <definedName name="vural" localSheetId="0">#REF!</definedName>
    <definedName name="vural" localSheetId="3">#REF!</definedName>
    <definedName name="vural">#REF!</definedName>
    <definedName name="WACC" localSheetId="0">{"glc1",#N/A,FALSE,"GLC";"glc2",#N/A,FALSE,"GLC";"glc3",#N/A,FALSE,"GLC";"glc4",#N/A,FALSE,"GLC";"glc5",#N/A,FALSE,"GLC"}</definedName>
    <definedName name="WACC" localSheetId="10">{"glc1",#N/A,FALSE,"GLC";"glc2",#N/A,FALSE,"GLC";"glc3",#N/A,FALSE,"GLC";"glc4",#N/A,FALSE,"GLC";"glc5",#N/A,FALSE,"GLC"}</definedName>
    <definedName name="WACC" localSheetId="3">{"glc1",#N/A,FALSE,"GLC";"glc2",#N/A,FALSE,"GLC";"glc3",#N/A,FALSE,"GLC";"glc4",#N/A,FALSE,"GLC";"glc5",#N/A,FALSE,"GLC"}</definedName>
    <definedName name="WACC">{"glc1",#N/A,FALSE,"GLC";"glc2",#N/A,FALSE,"GLC";"glc3",#N/A,FALSE,"GLC";"glc4",#N/A,FALSE,"GLC";"glc5",#N/A,FALSE,"GLC"}</definedName>
    <definedName name="wacc5" localSheetId="0">{"glc1",#N/A,FALSE,"GLC";"glc2",#N/A,FALSE,"GLC";"glc3",#N/A,FALSE,"GLC";"glc4",#N/A,FALSE,"GLC";"glc5",#N/A,FALSE,"GLC"}</definedName>
    <definedName name="wacc5" localSheetId="10">{"glc1",#N/A,FALSE,"GLC";"glc2",#N/A,FALSE,"GLC";"glc3",#N/A,FALSE,"GLC";"glc4",#N/A,FALSE,"GLC";"glc5",#N/A,FALSE,"GLC"}</definedName>
    <definedName name="wacc5" localSheetId="3">{"glc1",#N/A,FALSE,"GLC";"glc2",#N/A,FALSE,"GLC";"glc3",#N/A,FALSE,"GLC";"glc4",#N/A,FALSE,"GLC";"glc5",#N/A,FALSE,"GLC"}</definedName>
    <definedName name="wacc5">{"glc1",#N/A,FALSE,"GLC";"glc2",#N/A,FALSE,"GLC";"glc3",#N/A,FALSE,"GLC";"glc4",#N/A,FALSE,"GLC";"glc5",#N/A,FALSE,"GLC"}</definedName>
    <definedName name="wrn" localSheetId="0">{"glc1",#N/A,FALSE,"GLC";"glc2",#N/A,FALSE,"GLC";"glc3",#N/A,FALSE,"GLC";"glc4",#N/A,FALSE,"GLC";"glc5",#N/A,FALSE,"GLC"}</definedName>
    <definedName name="wrn" localSheetId="10">{"glc1",#N/A,FALSE,"GLC";"glc2",#N/A,FALSE,"GLC";"glc3",#N/A,FALSE,"GLC";"glc4",#N/A,FALSE,"GLC";"glc5",#N/A,FALSE,"GLC"}</definedName>
    <definedName name="wrn" localSheetId="3">{"glc1",#N/A,FALSE,"GLC";"glc2",#N/A,FALSE,"GLC";"glc3",#N/A,FALSE,"GLC";"glc4",#N/A,FALSE,"GLC";"glc5",#N/A,FALSE,"GLC"}</definedName>
    <definedName name="wrn">{"glc1",#N/A,FALSE,"GLC";"glc2",#N/A,FALSE,"GLC";"glc3",#N/A,FALSE,"GLC";"glc4",#N/A,FALSE,"GLC";"glc5",#N/A,FALSE,"GLC"}</definedName>
    <definedName name="wrn.111." localSheetId="0">{#N/A,#N/A,TRUE,"Фин.рез"}</definedName>
    <definedName name="wrn.111." localSheetId="10">{#N/A,#N/A,TRUE,"Фин.рез"}</definedName>
    <definedName name="wrn.111." localSheetId="3">{#N/A,#N/A,TRUE,"Фин.рез"}</definedName>
    <definedName name="wrn.111.">{#N/A,#N/A,TRUE,"Фин.рез"}</definedName>
    <definedName name="wrn.Aging._.and._.Trend._.Analysis." localSheetId="0">{#N/A,#N/A,FALSE,"Aging Summary";#N/A,#N/A,FALSE,"Ratio Analysis";#N/A,#N/A,FALSE,"Test 120 Day Accts";#N/A,#N/A,FALSE,"Tickmarks"}</definedName>
    <definedName name="wrn.Aging._.and._.Trend._.Analysis." localSheetId="10">{#N/A,#N/A,FALSE,"Aging Summary";#N/A,#N/A,FALSE,"Ratio Analysis";#N/A,#N/A,FALSE,"Test 120 Day Accts";#N/A,#N/A,FALSE,"Tickmarks"}</definedName>
    <definedName name="wrn.Aging._.and._.Trend._.Analysis." localSheetId="3">{#N/A,#N/A,FALSE,"Aging Summary";#N/A,#N/A,FALSE,"Ratio Analysis";#N/A,#N/A,FALSE,"Test 120 Day Accts";#N/A,#N/A,FALSE,"Tickmarks"}</definedName>
    <definedName name="wrn.Aging._.and._.Trend._.Analysis.">{#N/A,#N/A,FALSE,"Aging Summary";#N/A,#N/A,FALSE,"Ratio Analysis";#N/A,#N/A,FALSE,"Test 120 Day Accts";#N/A,#N/A,FALSE,"Tickmarks"}</definedName>
    <definedName name="wrn.Aging.and._Trend._.Analysis.2" localSheetId="0">{#N/A,#N/A,FALSE,"Aging Summary";#N/A,#N/A,FALSE,"Ratio Analysis";#N/A,#N/A,FALSE,"Test 120 Day Accts";#N/A,#N/A,FALSE,"Tickmarks"}</definedName>
    <definedName name="wrn.Aging.and._Trend._.Analysis.2" localSheetId="10">{#N/A,#N/A,FALSE,"Aging Summary";#N/A,#N/A,FALSE,"Ratio Analysis";#N/A,#N/A,FALSE,"Test 120 Day Accts";#N/A,#N/A,FALSE,"Tickmarks"}</definedName>
    <definedName name="wrn.Aging.and._Trend._.Analysis.2" localSheetId="3">{#N/A,#N/A,FALSE,"Aging Summary";#N/A,#N/A,FALSE,"Ratio Analysis";#N/A,#N/A,FALSE,"Test 120 Day Accts";#N/A,#N/A,FALSE,"Tickmarks"}</definedName>
    <definedName name="wrn.Aging.and._Trend._.Analysis.2">{#N/A,#N/A,FALSE,"Aging Summary";#N/A,#N/A,FALSE,"Ratio Analysis";#N/A,#N/A,FALSE,"Test 120 Day Accts";#N/A,#N/A,FALSE,"Tickmarks"}</definedName>
    <definedName name="wrn.basicfin." localSheetId="0">{"assets",#N/A,FALSE,"historicBS";"liab",#N/A,FALSE,"historicBS";"is",#N/A,FALSE,"historicIS";"ratios",#N/A,FALSE,"ratios"}</definedName>
    <definedName name="wrn.basicfin." localSheetId="10">{"assets",#N/A,FALSE,"historicBS";"liab",#N/A,FALSE,"historicBS";"is",#N/A,FALSE,"historicIS";"ratios",#N/A,FALSE,"ratios"}</definedName>
    <definedName name="wrn.basicfin." localSheetId="3">{"assets",#N/A,FALSE,"historicBS";"liab",#N/A,FALSE,"historicBS";"is",#N/A,FALSE,"historicIS";"ratios",#N/A,FALSE,"ratios"}</definedName>
    <definedName name="wrn.basicfin.">{"assets",#N/A,FALSE,"historicBS";"liab",#N/A,FALSE,"historicBS";"is",#N/A,FALSE,"historicIS";"ratios",#N/A,FALSE,"ratios"}</definedName>
    <definedName name="wrn.basicfin.2" localSheetId="0">{"assets",#N/A,FALSE,"historicBS";"liab",#N/A,FALSE,"historicBS";"is",#N/A,FALSE,"historicIS";"ratios",#N/A,FALSE,"ratios"}</definedName>
    <definedName name="wrn.basicfin.2" localSheetId="10">{"assets",#N/A,FALSE,"historicBS";"liab",#N/A,FALSE,"historicBS";"is",#N/A,FALSE,"historicIS";"ratios",#N/A,FALSE,"ratios"}</definedName>
    <definedName name="wrn.basicfin.2" localSheetId="3">{"assets",#N/A,FALSE,"historicBS";"liab",#N/A,FALSE,"historicBS";"is",#N/A,FALSE,"historicIS";"ratios",#N/A,FALSE,"ratios"}</definedName>
    <definedName name="wrn.basicfin.2">{"assets",#N/A,FALSE,"historicBS";"liab",#N/A,FALSE,"historicBS";"is",#N/A,FALSE,"historicIS";"ratios",#N/A,FALSE,"ratios"}</definedName>
    <definedName name="wrn.Departmentals." localSheetId="0">{#N/A,#N/A,TRUE,"Engineering Dept";#N/A,#N/A,TRUE,"Sales Dept";#N/A,#N/A,TRUE,"Marketing Dept";#N/A,#N/A,TRUE,"Admin Dept"}</definedName>
    <definedName name="wrn.Departmentals." localSheetId="10">{#N/A,#N/A,TRUE,"Engineering Dept";#N/A,#N/A,TRUE,"Sales Dept";#N/A,#N/A,TRUE,"Marketing Dept";#N/A,#N/A,TRUE,"Admin Dept"}</definedName>
    <definedName name="wrn.Departmentals." localSheetId="3">{#N/A,#N/A,TRUE,"Engineering Dept";#N/A,#N/A,TRUE,"Sales Dept";#N/A,#N/A,TRUE,"Marketing Dept";#N/A,#N/A,TRUE,"Admin Dept"}</definedName>
    <definedName name="wrn.Departmentals.">{#N/A,#N/A,TRUE,"Engineering Dept";#N/A,#N/A,TRUE,"Sales Dept";#N/A,#N/A,TRUE,"Marketing Dept";#N/A,#N/A,TRUE,"Admin Dept"}</definedName>
    <definedName name="wrn.Departments." localSheetId="0">{#N/A,#N/A,FALSE,"Engineering Dept";#N/A,#N/A,FALSE,"Sales Dept";#N/A,#N/A,FALSE,"Marketing Dept";#N/A,#N/A,FALSE,"Admin Dept";#N/A,#N/A,FALSE,"Total Operating Expenses"}</definedName>
    <definedName name="wrn.Departments." localSheetId="10">{#N/A,#N/A,FALSE,"Engineering Dept";#N/A,#N/A,FALSE,"Sales Dept";#N/A,#N/A,FALSE,"Marketing Dept";#N/A,#N/A,FALSE,"Admin Dept";#N/A,#N/A,FALSE,"Total Operating Expenses"}</definedName>
    <definedName name="wrn.Departments." localSheetId="3">{#N/A,#N/A,FALSE,"Engineering Dept";#N/A,#N/A,FALSE,"Sales Dept";#N/A,#N/A,FALSE,"Marketing Dept";#N/A,#N/A,FALSE,"Admin Dept";#N/A,#N/A,FALSE,"Total Operating Expenses"}</definedName>
    <definedName name="wrn.Departments.">{#N/A,#N/A,FALSE,"Engineering Dept";#N/A,#N/A,FALSE,"Sales Dept";#N/A,#N/A,FALSE,"Marketing Dept";#N/A,#N/A,FALSE,"Admin Dept";#N/A,#N/A,FALSE,"Total Operating Expenses"}</definedName>
    <definedName name="wrn.Financials." localSheetId="0">{#N/A,#N/A,TRUE,"Income Statement";#N/A,#N/A,TRUE,"Balance Sheet";#N/A,#N/A,TRUE,"Statement of Cash Flows";#N/A,#N/A,TRUE,"Key Indicators";#N/A,#N/A,TRUE,"Other (Income) Expense"}</definedName>
    <definedName name="wrn.Financials." localSheetId="10">{#N/A,#N/A,TRUE,"Income Statement";#N/A,#N/A,TRUE,"Balance Sheet";#N/A,#N/A,TRUE,"Statement of Cash Flows";#N/A,#N/A,TRUE,"Key Indicators";#N/A,#N/A,TRUE,"Other (Income) Expense"}</definedName>
    <definedName name="wrn.Financials." localSheetId="3">{#N/A,#N/A,TRUE,"Income Statement";#N/A,#N/A,TRUE,"Balance Sheet";#N/A,#N/A,TRUE,"Statement of Cash Flows";#N/A,#N/A,TRUE,"Key Indicators";#N/A,#N/A,TRUE,"Other (Income) Expense"}</definedName>
    <definedName name="wrn.Financials.">{#N/A,#N/A,TRUE,"Income Statement";#N/A,#N/A,TRUE,"Balance Sheet";#N/A,#N/A,TRUE,"Statement of Cash Flows";#N/A,#N/A,TRUE,"Key Indicators";#N/A,#N/A,TRUE,"Other (Income) Expense"}</definedName>
    <definedName name="wrn.glc." localSheetId="0">{"glcbs",#N/A,FALSE,"GLCBS";"glccsbs",#N/A,FALSE,"GLCCSBS";"glcis",#N/A,FALSE,"GLCIS";"glccsis",#N/A,FALSE,"GLCCSIS";"glcrat1",#N/A,FALSE,"GLC-ratios1"}</definedName>
    <definedName name="wrn.glc." localSheetId="10">{"glcbs",#N/A,FALSE,"GLCBS";"glccsbs",#N/A,FALSE,"GLCCSBS";"glcis",#N/A,FALSE,"GLCIS";"glccsis",#N/A,FALSE,"GLCCSIS";"glcrat1",#N/A,FALSE,"GLC-ratios1"}</definedName>
    <definedName name="wrn.glc." localSheetId="3">{"glcbs",#N/A,FALSE,"GLCBS";"glccsbs",#N/A,FALSE,"GLCCSBS";"glcis",#N/A,FALSE,"GLCIS";"glccsis",#N/A,FALSE,"GLCCSIS";"glcrat1",#N/A,FALSE,"GLC-ratios1"}</definedName>
    <definedName name="wrn.glc.">{"glcbs",#N/A,FALSE,"GLCBS";"glccsbs",#N/A,FALSE,"GLCCSBS";"glcis",#N/A,FALSE,"GLCIS";"glccsis",#N/A,FALSE,"GLCCSIS";"glcrat1",#N/A,FALSE,"GLC-ratios1"}</definedName>
    <definedName name="wrn.glcpromonte." localSheetId="0">{"glc1",#N/A,FALSE,"GLC";"glc2",#N/A,FALSE,"GLC";"glc3",#N/A,FALSE,"GLC";"glc4",#N/A,FALSE,"GLC";"glc5",#N/A,FALSE,"GLC"}</definedName>
    <definedName name="wrn.glcpromonte." localSheetId="10">{"glc1",#N/A,FALSE,"GLC";"glc2",#N/A,FALSE,"GLC";"glc3",#N/A,FALSE,"GLC";"glc4",#N/A,FALSE,"GLC";"glc5",#N/A,FALSE,"GLC"}</definedName>
    <definedName name="wrn.glcpromonte." localSheetId="3">{"glc1",#N/A,FALSE,"GLC";"glc2",#N/A,FALSE,"GLC";"glc3",#N/A,FALSE,"GLC";"glc4",#N/A,FALSE,"GLC";"glc5",#N/A,FALSE,"GLC"}</definedName>
    <definedName name="wrn.glcpromonte.">{"glc1",#N/A,FALSE,"GLC";"glc2",#N/A,FALSE,"GLC";"glc3",#N/A,FALSE,"GLC";"glc4",#N/A,FALSE,"GLC";"glc5",#N/A,FALSE,"GLC"}</definedName>
    <definedName name="wrn.print." localSheetId="0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print." localSheetId="10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print." localSheetId="3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print.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test." localSheetId="0">{"Valuation_Common",#N/A,FALSE,"Valuation"}</definedName>
    <definedName name="wrn.test." localSheetId="10">{"Valuation_Common",#N/A,FALSE,"Valuation"}</definedName>
    <definedName name="wrn.test." localSheetId="3">{"Valuation_Common",#N/A,FALSE,"Valuation"}</definedName>
    <definedName name="wrn.test.">{"Valuation_Common",#N/A,FALSE,"Valuation"}</definedName>
    <definedName name="wrn.Сравнение._.с._.отраслями." localSheetId="0">{#N/A,#N/A,TRUE,"Лист1";#N/A,#N/A,TRUE,"Лист2";#N/A,#N/A,TRUE,"Лист3"}</definedName>
    <definedName name="wrn.Сравнение._.с._.отраслями." localSheetId="10">{#N/A,#N/A,TRUE,"Лист1";#N/A,#N/A,TRUE,"Лист2";#N/A,#N/A,TRUE,"Лист3"}</definedName>
    <definedName name="wrn.Сравнение._.с._.отраслями." localSheetId="3">{#N/A,#N/A,TRUE,"Лист1";#N/A,#N/A,TRUE,"Лист2";#N/A,#N/A,TRUE,"Лист3"}</definedName>
    <definedName name="wrn.Сравнение._.с._.отраслями.">{#N/A,#N/A,TRUE,"Лист1";#N/A,#N/A,TRUE,"Лист2";#N/A,#N/A,TRUE,"Лист3"}</definedName>
    <definedName name="yas" localSheetId="0">#REF!</definedName>
    <definedName name="yas" localSheetId="3">#REF!</definedName>
    <definedName name="yas">#REF!</definedName>
    <definedName name="yasin" localSheetId="0">#REF!</definedName>
    <definedName name="yasin" localSheetId="3">#REF!</definedName>
    <definedName name="yasin">#REF!</definedName>
    <definedName name="ааа" localSheetId="0">{#N/A,#N/A,TRUE,"Фин.рез"}</definedName>
    <definedName name="ааа" localSheetId="10">{#N/A,#N/A,TRUE,"Фин.рез"}</definedName>
    <definedName name="ааа" localSheetId="3">{#N/A,#N/A,TRUE,"Фин.рез"}</definedName>
    <definedName name="ааа">{#N/A,#N/A,TRUE,"Фин.рез"}</definedName>
    <definedName name="аааа" localSheetId="0">{#N/A,#N/A,TRUE,"Фин.рез"}</definedName>
    <definedName name="аааа" localSheetId="10">{#N/A,#N/A,TRUE,"Фин.рез"}</definedName>
    <definedName name="аааа" localSheetId="3">{#N/A,#N/A,TRUE,"Фин.рез"}</definedName>
    <definedName name="аааа">{#N/A,#N/A,TRUE,"Фин.рез"}</definedName>
    <definedName name="аааааа" localSheetId="0">{#N/A,#N/A,TRUE,"Фин.рез"}</definedName>
    <definedName name="аааааа" localSheetId="10">{#N/A,#N/A,TRUE,"Фин.рез"}</definedName>
    <definedName name="аааааа" localSheetId="3">{#N/A,#N/A,TRUE,"Фин.рез"}</definedName>
    <definedName name="аааааа">{#N/A,#N/A,TRUE,"Фин.рез"}</definedName>
    <definedName name="аап" localSheetId="0">{#N/A,#N/A,TRUE,"Фин.рез"}</definedName>
    <definedName name="аап" localSheetId="10">{#N/A,#N/A,TRUE,"Фин.рез"}</definedName>
    <definedName name="аап" localSheetId="3">{#N/A,#N/A,TRUE,"Фин.рез"}</definedName>
    <definedName name="аап">{#N/A,#N/A,TRUE,"Фин.рез"}</definedName>
    <definedName name="авк" localSheetId="0">{"glc1",#N/A,FALSE,"GLC";"glc2",#N/A,FALSE,"GLC";"glc3",#N/A,FALSE,"GLC";"glc4",#N/A,FALSE,"GLC";"glc5",#N/A,FALSE,"GLC"}</definedName>
    <definedName name="авк" localSheetId="10">{"glc1",#N/A,FALSE,"GLC";"glc2",#N/A,FALSE,"GLC";"glc3",#N/A,FALSE,"GLC";"glc4",#N/A,FALSE,"GLC";"glc5",#N/A,FALSE,"GLC"}</definedName>
    <definedName name="авк" localSheetId="3">{"glc1",#N/A,FALSE,"GLC";"glc2",#N/A,FALSE,"GLC";"glc3",#N/A,FALSE,"GLC";"glc4",#N/A,FALSE,"GLC";"glc5",#N/A,FALSE,"GLC"}</definedName>
    <definedName name="авк">{"glc1",#N/A,FALSE,"GLC";"glc2",#N/A,FALSE,"GLC";"glc3",#N/A,FALSE,"GLC";"glc4",#N/A,FALSE,"GLC";"glc5",#N/A,FALSE,"GLC"}</definedName>
    <definedName name="Актив" localSheetId="0">#REF!</definedName>
    <definedName name="Актив" localSheetId="3">#REF!</definedName>
    <definedName name="Актив">#REF!</definedName>
    <definedName name="аоыао" localSheetId="0">{#N/A,#N/A,TRUE,"Лист1";#N/A,#N/A,TRUE,"Лист2";#N/A,#N/A,TRUE,"Лист3"}</definedName>
    <definedName name="аоыао" localSheetId="10">{#N/A,#N/A,TRUE,"Лист1";#N/A,#N/A,TRUE,"Лист2";#N/A,#N/A,TRUE,"Лист3"}</definedName>
    <definedName name="аоыао" localSheetId="3">{#N/A,#N/A,TRUE,"Лист1";#N/A,#N/A,TRUE,"Лист2";#N/A,#N/A,TRUE,"Лист3"}</definedName>
    <definedName name="аоыао">{#N/A,#N/A,TRUE,"Лист1";#N/A,#N/A,TRUE,"Лист2";#N/A,#N/A,TRUE,"Лист3"}</definedName>
    <definedName name="ар3" localSheetId="0">{"assets",#N/A,FALSE,"historicBS";"liab",#N/A,FALSE,"historicBS";"is",#N/A,FALSE,"historicIS";"ratios",#N/A,FALSE,"ratios"}</definedName>
    <definedName name="ар3" localSheetId="10">{"assets",#N/A,FALSE,"historicBS";"liab",#N/A,FALSE,"historicBS";"is",#N/A,FALSE,"historicIS";"ratios",#N/A,FALSE,"ratios"}</definedName>
    <definedName name="ар3" localSheetId="3">{"assets",#N/A,FALSE,"historicBS";"liab",#N/A,FALSE,"historicBS";"is",#N/A,FALSE,"historicIS";"ratios",#N/A,FALSE,"ratios"}</definedName>
    <definedName name="ар3">{"assets",#N/A,FALSE,"historicBS";"liab",#N/A,FALSE,"historicBS";"is",#N/A,FALSE,"historicIS";"ratios",#N/A,FALSE,"ratios"}</definedName>
    <definedName name="аыоыа" localSheetId="0">{#N/A,#N/A,TRUE,"Лист1";#N/A,#N/A,TRUE,"Лист2";#N/A,#N/A,TRUE,"Лист3"}</definedName>
    <definedName name="аыоыа" localSheetId="10">{#N/A,#N/A,TRUE,"Лист1";#N/A,#N/A,TRUE,"Лист2";#N/A,#N/A,TRUE,"Лист3"}</definedName>
    <definedName name="аыоыа" localSheetId="3">{#N/A,#N/A,TRUE,"Лист1";#N/A,#N/A,TRUE,"Лист2";#N/A,#N/A,TRUE,"Лист3"}</definedName>
    <definedName name="аыоыа">{#N/A,#N/A,TRUE,"Лист1";#N/A,#N/A,TRUE,"Лист2";#N/A,#N/A,TRUE,"Лист3"}</definedName>
    <definedName name="ббло" localSheetId="0">{#N/A,#N/A,TRUE,"Фин.рез"}</definedName>
    <definedName name="ббло" localSheetId="10">{#N/A,#N/A,TRUE,"Фин.рез"}</definedName>
    <definedName name="ббло" localSheetId="3">{#N/A,#N/A,TRUE,"Фин.рез"}</definedName>
    <definedName name="ббло">{#N/A,#N/A,TRUE,"Фин.рез"}</definedName>
    <definedName name="бюж" localSheetId="0">{"glc1",#N/A,FALSE,"GLC";"glc2",#N/A,FALSE,"GLC";"glc3",#N/A,FALSE,"GLC";"glc4",#N/A,FALSE,"GLC";"glc5",#N/A,FALSE,"GLC"}</definedName>
    <definedName name="бюж" localSheetId="10">{"glc1",#N/A,FALSE,"GLC";"glc2",#N/A,FALSE,"GLC";"glc3",#N/A,FALSE,"GLC";"glc4",#N/A,FALSE,"GLC";"glc5",#N/A,FALSE,"GLC"}</definedName>
    <definedName name="бюж" localSheetId="3">{"glc1",#N/A,FALSE,"GLC";"glc2",#N/A,FALSE,"GLC";"glc3",#N/A,FALSE,"GLC";"glc4",#N/A,FALSE,"GLC";"glc5",#N/A,FALSE,"GLC"}</definedName>
    <definedName name="бюж">{"glc1",#N/A,FALSE,"GLC";"glc2",#N/A,FALSE,"GLC";"glc3",#N/A,FALSE,"GLC";"glc4",#N/A,FALSE,"GLC";"glc5",#N/A,FALSE,"GLC"}</definedName>
    <definedName name="вавыфа" localSheetId="0">#REF!</definedName>
    <definedName name="вавыфа" localSheetId="3">#REF!</definedName>
    <definedName name="вавыфа">#REF!</definedName>
    <definedName name="вафавыфааф" localSheetId="0">#REF!</definedName>
    <definedName name="вафавыфааф" localSheetId="3">#REF!</definedName>
    <definedName name="вафавыфааф">#REF!</definedName>
    <definedName name="вввввввв" localSheetId="0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" localSheetId="10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" localSheetId="3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пап" localSheetId="0">{#N/A,#N/A,TRUE,"Фин.рез"}</definedName>
    <definedName name="впап" localSheetId="10">{#N/A,#N/A,TRUE,"Фин.рез"}</definedName>
    <definedName name="впап" localSheetId="3">{#N/A,#N/A,TRUE,"Фин.рез"}</definedName>
    <definedName name="впап">{#N/A,#N/A,TRUE,"Фин.рез"}</definedName>
    <definedName name="вс" localSheetId="0">{#N/A,#N/A,FALSE,"Aging Summary";#N/A,#N/A,FALSE,"Ratio Analysis";#N/A,#N/A,FALSE,"Test 120 Day Accts";#N/A,#N/A,FALSE,"Tickmarks"}</definedName>
    <definedName name="вс" localSheetId="10">{#N/A,#N/A,FALSE,"Aging Summary";#N/A,#N/A,FALSE,"Ratio Analysis";#N/A,#N/A,FALSE,"Test 120 Day Accts";#N/A,#N/A,FALSE,"Tickmarks"}</definedName>
    <definedName name="вс" localSheetId="3">{#N/A,#N/A,FALSE,"Aging Summary";#N/A,#N/A,FALSE,"Ratio Analysis";#N/A,#N/A,FALSE,"Test 120 Day Accts";#N/A,#N/A,FALSE,"Tickmarks"}</definedName>
    <definedName name="вс">{#N/A,#N/A,FALSE,"Aging Summary";#N/A,#N/A,FALSE,"Ratio Analysis";#N/A,#N/A,FALSE,"Test 120 Day Accts";#N/A,#N/A,FALSE,"Tickmarks"}</definedName>
    <definedName name="вуув" localSheetId="0">{#N/A,#N/A,TRUE,"Лист1";#N/A,#N/A,TRUE,"Лист2";#N/A,#N/A,TRUE,"Лист3"}</definedName>
    <definedName name="вуув" localSheetId="10">{#N/A,#N/A,TRUE,"Лист1";#N/A,#N/A,TRUE,"Лист2";#N/A,#N/A,TRUE,"Лист3"}</definedName>
    <definedName name="вуув" localSheetId="3">{#N/A,#N/A,TRUE,"Лист1";#N/A,#N/A,TRUE,"Лист2";#N/A,#N/A,TRUE,"Лист3"}</definedName>
    <definedName name="вуув">{#N/A,#N/A,TRUE,"Лист1";#N/A,#N/A,TRUE,"Лист2";#N/A,#N/A,TRUE,"Лист3"}</definedName>
    <definedName name="вып" localSheetId="0">{#N/A,#N/A,TRUE,"Income Statement";#N/A,#N/A,TRUE,"Balance Sheet";#N/A,#N/A,TRUE,"Statement of Cash Flows";#N/A,#N/A,TRUE,"Key Indicators";#N/A,#N/A,TRUE,"Other (Income) Expense"}</definedName>
    <definedName name="вып" localSheetId="10">{#N/A,#N/A,TRUE,"Income Statement";#N/A,#N/A,TRUE,"Balance Sheet";#N/A,#N/A,TRUE,"Statement of Cash Flows";#N/A,#N/A,TRUE,"Key Indicators";#N/A,#N/A,TRUE,"Other (Income) Expense"}</definedName>
    <definedName name="вып" localSheetId="3">{#N/A,#N/A,TRUE,"Income Statement";#N/A,#N/A,TRUE,"Balance Sheet";#N/A,#N/A,TRUE,"Statement of Cash Flows";#N/A,#N/A,TRUE,"Key Indicators";#N/A,#N/A,TRUE,"Other (Income) Expense"}</definedName>
    <definedName name="вып">{#N/A,#N/A,TRUE,"Income Statement";#N/A,#N/A,TRUE,"Balance Sheet";#N/A,#N/A,TRUE,"Statement of Cash Flows";#N/A,#N/A,TRUE,"Key Indicators";#N/A,#N/A,TRUE,"Other (Income) Expense"}</definedName>
    <definedName name="галка" localSheetId="0">#REF!</definedName>
    <definedName name="галка" localSheetId="3">#REF!</definedName>
    <definedName name="галка">#REF!</definedName>
    <definedName name="ггш" localSheetId="0">{"assets",#N/A,FALSE,"historicBS";"liab",#N/A,FALSE,"historicBS";"is",#N/A,FALSE,"historicIS";"ratios",#N/A,FALSE,"ratios"}</definedName>
    <definedName name="ггш" localSheetId="10">{"assets",#N/A,FALSE,"historicBS";"liab",#N/A,FALSE,"historicBS";"is",#N/A,FALSE,"historicIS";"ratios",#N/A,FALSE,"ratios"}</definedName>
    <definedName name="ггш" localSheetId="3">{"assets",#N/A,FALSE,"historicBS";"liab",#N/A,FALSE,"historicBS";"is",#N/A,FALSE,"historicIS";"ratios",#N/A,FALSE,"ratios"}</definedName>
    <definedName name="ггш">{"assets",#N/A,FALSE,"historicBS";"liab",#N/A,FALSE,"historicBS";"is",#N/A,FALSE,"historicIS";"ratios",#N/A,FALSE,"ratios"}</definedName>
    <definedName name="грприрцфв00ав98" localSheetId="0">{#N/A,#N/A,TRUE,"Лист1";#N/A,#N/A,TRUE,"Лист2";#N/A,#N/A,TRUE,"Лист3"}</definedName>
    <definedName name="грприрцфв00ав98" localSheetId="10">{#N/A,#N/A,TRUE,"Лист1";#N/A,#N/A,TRUE,"Лист2";#N/A,#N/A,TRUE,"Лист3"}</definedName>
    <definedName name="грприрцфв00ав98" localSheetId="3">{#N/A,#N/A,TRUE,"Лист1";#N/A,#N/A,TRUE,"Лист2";#N/A,#N/A,TRUE,"Лист3"}</definedName>
    <definedName name="грприрцфв00ав98">{#N/A,#N/A,TRUE,"Лист1";#N/A,#N/A,TRUE,"Лист2";#N/A,#N/A,TRUE,"Лист3"}</definedName>
    <definedName name="грфинцкавг98Х" localSheetId="0">{#N/A,#N/A,TRUE,"Лист1";#N/A,#N/A,TRUE,"Лист2";#N/A,#N/A,TRUE,"Лист3"}</definedName>
    <definedName name="грфинцкавг98Х" localSheetId="10">{#N/A,#N/A,TRUE,"Лист1";#N/A,#N/A,TRUE,"Лист2";#N/A,#N/A,TRUE,"Лист3"}</definedName>
    <definedName name="грфинцкавг98Х" localSheetId="3">{#N/A,#N/A,TRUE,"Лист1";#N/A,#N/A,TRUE,"Лист2";#N/A,#N/A,TRUE,"Лист3"}</definedName>
    <definedName name="грфинцкавг98Х">{#N/A,#N/A,TRUE,"Лист1";#N/A,#N/A,TRUE,"Лист2";#N/A,#N/A,TRUE,"Лист3"}</definedName>
    <definedName name="Да" localSheetId="0">#REF!</definedName>
    <definedName name="Да" localSheetId="3">#REF!</definedName>
    <definedName name="Да">#REF!</definedName>
    <definedName name="дд" localSheetId="0">#REF!</definedName>
    <definedName name="дд" localSheetId="3">#REF!</definedName>
    <definedName name="дд">#REF!</definedName>
    <definedName name="дддд" localSheetId="0">#REF!</definedName>
    <definedName name="дддд" localSheetId="3">#REF!</definedName>
    <definedName name="дддд">#REF!</definedName>
    <definedName name="дщш" localSheetId="0">{"assets",#N/A,FALSE,"historicBS";"liab",#N/A,FALSE,"historicBS";"is",#N/A,FALSE,"historicIS";"ratios",#N/A,FALSE,"ratios"}</definedName>
    <definedName name="дщш" localSheetId="10">{"assets",#N/A,FALSE,"historicBS";"liab",#N/A,FALSE,"historicBS";"is",#N/A,FALSE,"historicIS";"ratios",#N/A,FALSE,"ratios"}</definedName>
    <definedName name="дщш" localSheetId="3">{"assets",#N/A,FALSE,"historicBS";"liab",#N/A,FALSE,"historicBS";"is",#N/A,FALSE,"historicIS";"ratios",#N/A,FALSE,"ratios"}</definedName>
    <definedName name="дщш">{"assets",#N/A,FALSE,"historicBS";"liab",#N/A,FALSE,"historicBS";"is",#N/A,FALSE,"historicIS";"ratios",#N/A,FALSE,"ratios"}</definedName>
    <definedName name="екнг" localSheetId="0">{"glc1",#N/A,FALSE,"GLC";"glc2",#N/A,FALSE,"GLC";"glc3",#N/A,FALSE,"GLC";"glc4",#N/A,FALSE,"GLC";"glc5",#N/A,FALSE,"GLC"}</definedName>
    <definedName name="екнг" localSheetId="10">{"glc1",#N/A,FALSE,"GLC";"glc2",#N/A,FALSE,"GLC";"glc3",#N/A,FALSE,"GLC";"glc4",#N/A,FALSE,"GLC";"glc5",#N/A,FALSE,"GLC"}</definedName>
    <definedName name="екнг" localSheetId="3">{"glc1",#N/A,FALSE,"GLC";"glc2",#N/A,FALSE,"GLC";"glc3",#N/A,FALSE,"GLC";"glc4",#N/A,FALSE,"GLC";"glc5",#N/A,FALSE,"GLC"}</definedName>
    <definedName name="екнг">{"glc1",#N/A,FALSE,"GLC";"glc2",#N/A,FALSE,"GLC";"glc3",#N/A,FALSE,"GLC";"glc4",#N/A,FALSE,"GLC";"glc5",#N/A,FALSE,"GLC"}</definedName>
    <definedName name="еку" localSheetId="0">{"glc1",#N/A,FALSE,"GLC";"glc2",#N/A,FALSE,"GLC";"glc3",#N/A,FALSE,"GLC";"glc4",#N/A,FALSE,"GLC";"glc5",#N/A,FALSE,"GLC"}</definedName>
    <definedName name="еку" localSheetId="10">{"glc1",#N/A,FALSE,"GLC";"glc2",#N/A,FALSE,"GLC";"glc3",#N/A,FALSE,"GLC";"glc4",#N/A,FALSE,"GLC";"glc5",#N/A,FALSE,"GLC"}</definedName>
    <definedName name="еку" localSheetId="3">{"glc1",#N/A,FALSE,"GLC";"glc2",#N/A,FALSE,"GLC";"glc3",#N/A,FALSE,"GLC";"glc4",#N/A,FALSE,"GLC";"glc5",#N/A,FALSE,"GLC"}</definedName>
    <definedName name="еку">{"glc1",#N/A,FALSE,"GLC";"glc2",#N/A,FALSE,"GLC";"glc3",#N/A,FALSE,"GLC";"glc4",#N/A,FALSE,"GLC";"glc5",#N/A,FALSE,"GLC"}</definedName>
    <definedName name="жжж" localSheetId="0">#REF!</definedName>
    <definedName name="жжж" localSheetId="3">#REF!</definedName>
    <definedName name="жжж">#REF!</definedName>
    <definedName name="иии" localSheetId="0">{#N/A,#N/A,TRUE,"Фин.рез"}</definedName>
    <definedName name="иии" localSheetId="10">{#N/A,#N/A,TRUE,"Фин.рез"}</definedName>
    <definedName name="иии" localSheetId="3">{#N/A,#N/A,TRUE,"Фин.рез"}</definedName>
    <definedName name="иии">{#N/A,#N/A,TRUE,"Фин.рез"}</definedName>
    <definedName name="иииии" localSheetId="0">{"glc1",#N/A,FALSE,"GLC";"glc2",#N/A,FALSE,"GLC";"glc3",#N/A,FALSE,"GLC";"glc4",#N/A,FALSE,"GLC";"glc5",#N/A,FALSE,"GLC"}</definedName>
    <definedName name="иииии" localSheetId="10">{"glc1",#N/A,FALSE,"GLC";"glc2",#N/A,FALSE,"GLC";"glc3",#N/A,FALSE,"GLC";"glc4",#N/A,FALSE,"GLC";"glc5",#N/A,FALSE,"GLC"}</definedName>
    <definedName name="иииии" localSheetId="3">{"glc1",#N/A,FALSE,"GLC";"glc2",#N/A,FALSE,"GLC";"glc3",#N/A,FALSE,"GLC";"glc4",#N/A,FALSE,"GLC";"glc5",#N/A,FALSE,"GLC"}</definedName>
    <definedName name="иииии">{"glc1",#N/A,FALSE,"GLC";"glc2",#N/A,FALSE,"GLC";"glc3",#N/A,FALSE,"GLC";"glc4",#N/A,FALSE,"GLC";"glc5",#N/A,FALSE,"GLC"}</definedName>
    <definedName name="индцкавг98" localSheetId="0">{#N/A,#N/A,TRUE,"Лист1";#N/A,#N/A,TRUE,"Лист2";#N/A,#N/A,TRUE,"Лист3"}</definedName>
    <definedName name="индцкавг98" localSheetId="10">{#N/A,#N/A,TRUE,"Лист1";#N/A,#N/A,TRUE,"Лист2";#N/A,#N/A,TRUE,"Лист3"}</definedName>
    <definedName name="индцкавг98" localSheetId="3">{#N/A,#N/A,TRUE,"Лист1";#N/A,#N/A,TRUE,"Лист2";#N/A,#N/A,TRUE,"Лист3"}</definedName>
    <definedName name="индцкавг98">{#N/A,#N/A,TRUE,"Лист1";#N/A,#N/A,TRUE,"Лист2";#N/A,#N/A,TRUE,"Лист3"}</definedName>
    <definedName name="исполнители" localSheetId="0">#REF!</definedName>
    <definedName name="исполнители" localSheetId="3">#REF!</definedName>
    <definedName name="исполнители">#REF!</definedName>
    <definedName name="йцукен" localSheetId="0">{"assets",#N/A,FALSE,"historicBS";"liab",#N/A,FALSE,"historicBS";"is",#N/A,FALSE,"historicIS";"ratios",#N/A,FALSE,"ratios"}</definedName>
    <definedName name="йцукен" localSheetId="10">{"assets",#N/A,FALSE,"historicBS";"liab",#N/A,FALSE,"historicBS";"is",#N/A,FALSE,"historicIS";"ratios",#N/A,FALSE,"ratios"}</definedName>
    <definedName name="йцукен" localSheetId="3">{"assets",#N/A,FALSE,"historicBS";"liab",#N/A,FALSE,"historicBS";"is",#N/A,FALSE,"historicIS";"ratios",#N/A,FALSE,"ratios"}</definedName>
    <definedName name="йцукен">{"assets",#N/A,FALSE,"historicBS";"liab",#N/A,FALSE,"historicBS";"is",#N/A,FALSE,"historicIS";"ratios",#N/A,FALSE,"ratios"}</definedName>
    <definedName name="йцукенгш" localSheetId="0">{"glcbs",#N/A,FALSE,"GLCBS";"glccsbs",#N/A,FALSE,"GLCCSBS";"glcis",#N/A,FALSE,"GLCIS";"glccsis",#N/A,FALSE,"GLCCSIS";"glcrat1",#N/A,FALSE,"GLC-ratios1"}</definedName>
    <definedName name="йцукенгш" localSheetId="10">{"glcbs",#N/A,FALSE,"GLCBS";"glccsbs",#N/A,FALSE,"GLCCSBS";"glcis",#N/A,FALSE,"GLCIS";"glccsis",#N/A,FALSE,"GLCCSIS";"glcrat1",#N/A,FALSE,"GLC-ratios1"}</definedName>
    <definedName name="йцукенгш" localSheetId="3">{"glcbs",#N/A,FALSE,"GLCBS";"glccsbs",#N/A,FALSE,"GLCCSBS";"glcis",#N/A,FALSE,"GLCIS";"glccsis",#N/A,FALSE,"GLCCSIS";"glcrat1",#N/A,FALSE,"GLC-ratios1"}</definedName>
    <definedName name="йцукенгш">{"glcbs",#N/A,FALSE,"GLCBS";"glccsbs",#N/A,FALSE,"GLCCSBS";"glcis",#N/A,FALSE,"GLCIS";"glccsis",#N/A,FALSE,"GLCCSIS";"glcrat1",#N/A,FALSE,"GLC-ratios1"}</definedName>
    <definedName name="кеппппппппппп" localSheetId="0">{#N/A,#N/A,TRUE,"Лист1";#N/A,#N/A,TRUE,"Лист2";#N/A,#N/A,TRUE,"Лист3"}</definedName>
    <definedName name="кеппппппппппп" localSheetId="10">{#N/A,#N/A,TRUE,"Лист1";#N/A,#N/A,TRUE,"Лист2";#N/A,#N/A,TRUE,"Лист3"}</definedName>
    <definedName name="кеппппппппппп" localSheetId="3">{#N/A,#N/A,TRUE,"Лист1";#N/A,#N/A,TRUE,"Лист2";#N/A,#N/A,TRUE,"Лист3"}</definedName>
    <definedName name="кеппппппппппп">{#N/A,#N/A,TRUE,"Лист1";#N/A,#N/A,TRUE,"Лист2";#N/A,#N/A,TRUE,"Лист3"}</definedName>
    <definedName name="копия" localSheetId="0">{"glc1",#N/A,FALSE,"GLC";"glc2",#N/A,FALSE,"GLC";"glc3",#N/A,FALSE,"GLC";"glc4",#N/A,FALSE,"GLC";"glc5",#N/A,FALSE,"GLC"}</definedName>
    <definedName name="копия" localSheetId="10">{"glc1",#N/A,FALSE,"GLC";"glc2",#N/A,FALSE,"GLC";"glc3",#N/A,FALSE,"GLC";"glc4",#N/A,FALSE,"GLC";"glc5",#N/A,FALSE,"GLC"}</definedName>
    <definedName name="копия" localSheetId="3">{"glc1",#N/A,FALSE,"GLC";"glc2",#N/A,FALSE,"GLC";"glc3",#N/A,FALSE,"GLC";"glc4",#N/A,FALSE,"GLC";"glc5",#N/A,FALSE,"GLC"}</definedName>
    <definedName name="копия">{"glc1",#N/A,FALSE,"GLC";"glc2",#N/A,FALSE,"GLC";"glc3",#N/A,FALSE,"GLC";"glc4",#N/A,FALSE,"GLC";"glc5",#N/A,FALSE,"GLC"}</definedName>
    <definedName name="кс" localSheetId="0">{"glc1",#N/A,FALSE,"GLC";"glc2",#N/A,FALSE,"GLC";"glc3",#N/A,FALSE,"GLC";"glc4",#N/A,FALSE,"GLC";"glc5",#N/A,FALSE,"GLC"}</definedName>
    <definedName name="кс" localSheetId="10">{"glc1",#N/A,FALSE,"GLC";"glc2",#N/A,FALSE,"GLC";"glc3",#N/A,FALSE,"GLC";"glc4",#N/A,FALSE,"GLC";"glc5",#N/A,FALSE,"GLC"}</definedName>
    <definedName name="кс" localSheetId="3">{"glc1",#N/A,FALSE,"GLC";"glc2",#N/A,FALSE,"GLC";"glc3",#N/A,FALSE,"GLC";"glc4",#N/A,FALSE,"GLC";"glc5",#N/A,FALSE,"GLC"}</definedName>
    <definedName name="кс">{"glc1",#N/A,FALSE,"GLC";"glc2",#N/A,FALSE,"GLC";"glc3",#N/A,FALSE,"GLC";"glc4",#N/A,FALSE,"GLC";"glc5",#N/A,FALSE,"GLC"}</definedName>
    <definedName name="КС_1" localSheetId="0">{"glc1",#N/A,FALSE,"GLC";"glc2",#N/A,FALSE,"GLC";"glc3",#N/A,FALSE,"GLC";"glc4",#N/A,FALSE,"GLC";"glc5",#N/A,FALSE,"GLC"}</definedName>
    <definedName name="КС_1" localSheetId="10">{"glc1",#N/A,FALSE,"GLC";"glc2",#N/A,FALSE,"GLC";"glc3",#N/A,FALSE,"GLC";"glc4",#N/A,FALSE,"GLC";"glc5",#N/A,FALSE,"GLC"}</definedName>
    <definedName name="КС_1" localSheetId="3">{"glc1",#N/A,FALSE,"GLC";"glc2",#N/A,FALSE,"GLC";"glc3",#N/A,FALSE,"GLC";"glc4",#N/A,FALSE,"GLC";"glc5",#N/A,FALSE,"GLC"}</definedName>
    <definedName name="КС_1">{"glc1",#N/A,FALSE,"GLC";"glc2",#N/A,FALSE,"GLC";"glc3",#N/A,FALSE,"GLC";"glc4",#N/A,FALSE,"GLC";"glc5",#N/A,FALSE,"GLC"}</definedName>
    <definedName name="ллллл" localSheetId="0">#REF!</definedName>
    <definedName name="ллллл" localSheetId="3">#REF!</definedName>
    <definedName name="ллллл">#REF!</definedName>
    <definedName name="льд" localSheetId="0">{"glc1",#N/A,FALSE,"GLC";"glc2",#N/A,FALSE,"GLC";"glc3",#N/A,FALSE,"GLC";"glc4",#N/A,FALSE,"GLC";"glc5",#N/A,FALSE,"GLC"}</definedName>
    <definedName name="льд" localSheetId="10">{"glc1",#N/A,FALSE,"GLC";"glc2",#N/A,FALSE,"GLC";"glc3",#N/A,FALSE,"GLC";"glc4",#N/A,FALSE,"GLC";"glc5",#N/A,FALSE,"GLC"}</definedName>
    <definedName name="льд" localSheetId="3">{"glc1",#N/A,FALSE,"GLC";"glc2",#N/A,FALSE,"GLC";"glc3",#N/A,FALSE,"GLC";"glc4",#N/A,FALSE,"GLC";"glc5",#N/A,FALSE,"GLC"}</definedName>
    <definedName name="льд">{"glc1",#N/A,FALSE,"GLC";"glc2",#N/A,FALSE,"GLC";"glc3",#N/A,FALSE,"GLC";"glc4",#N/A,FALSE,"GLC";"glc5",#N/A,FALSE,"GLC"}</definedName>
    <definedName name="март" localSheetId="0">{#N/A,#N/A,TRUE,"Фин.рез"}</definedName>
    <definedName name="март" localSheetId="10">{#N/A,#N/A,TRUE,"Фин.рез"}</definedName>
    <definedName name="март" localSheetId="3">{#N/A,#N/A,TRUE,"Фин.рез"}</definedName>
    <definedName name="март">{#N/A,#N/A,TRUE,"Фин.рез"}</definedName>
    <definedName name="мит" localSheetId="0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мит" localSheetId="10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мит" localSheetId="3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мит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ммм" localSheetId="0">{"assets",#N/A,FALSE,"historicBS";"liab",#N/A,FALSE,"historicBS";"is",#N/A,FALSE,"historicIS";"ratios",#N/A,FALSE,"ratios"}</definedName>
    <definedName name="ммм" localSheetId="10">{"assets",#N/A,FALSE,"historicBS";"liab",#N/A,FALSE,"historicBS";"is",#N/A,FALSE,"historicIS";"ratios",#N/A,FALSE,"ratios"}</definedName>
    <definedName name="ммм" localSheetId="3">{"assets",#N/A,FALSE,"historicBS";"liab",#N/A,FALSE,"historicBS";"is",#N/A,FALSE,"historicIS";"ratios",#N/A,FALSE,"ratios"}</definedName>
    <definedName name="ммм">{"assets",#N/A,FALSE,"historicBS";"liab",#N/A,FALSE,"historicBS";"is",#N/A,FALSE,"historicIS";"ratios",#N/A,FALSE,"ratios"}</definedName>
    <definedName name="мммм" localSheetId="0">{"glcbs",#N/A,FALSE,"GLCBS";"glccsbs",#N/A,FALSE,"GLCCSBS";"glcis",#N/A,FALSE,"GLCIS";"glccsis",#N/A,FALSE,"GLCCSIS";"glcrat1",#N/A,FALSE,"GLC-ratios1"}</definedName>
    <definedName name="мммм" localSheetId="10">{"glcbs",#N/A,FALSE,"GLCBS";"glccsbs",#N/A,FALSE,"GLCCSBS";"glcis",#N/A,FALSE,"GLCIS";"glccsis",#N/A,FALSE,"GLCCSIS";"glcrat1",#N/A,FALSE,"GLC-ratios1"}</definedName>
    <definedName name="мммм" localSheetId="3">{"glcbs",#N/A,FALSE,"GLCBS";"glccsbs",#N/A,FALSE,"GLCCSBS";"glcis",#N/A,FALSE,"GLCIS";"glccsis",#N/A,FALSE,"GLCCSIS";"glcrat1",#N/A,FALSE,"GLC-ratios1"}</definedName>
    <definedName name="мммм">{"glcbs",#N/A,FALSE,"GLCBS";"glccsbs",#N/A,FALSE,"GLCCSBS";"glcis",#N/A,FALSE,"GLCIS";"glccsis",#N/A,FALSE,"GLCCSIS";"glcrat1",#N/A,FALSE,"GLC-ratios1"}</definedName>
    <definedName name="нгш" localSheetId="0">{#N/A,#N/A,FALSE,"Aging Summary";#N/A,#N/A,FALSE,"Ratio Analysis";#N/A,#N/A,FALSE,"Test 120 Day Accts";#N/A,#N/A,FALSE,"Tickmarks"}</definedName>
    <definedName name="нгш" localSheetId="10">{#N/A,#N/A,FALSE,"Aging Summary";#N/A,#N/A,FALSE,"Ratio Analysis";#N/A,#N/A,FALSE,"Test 120 Day Accts";#N/A,#N/A,FALSE,"Tickmarks"}</definedName>
    <definedName name="нгш" localSheetId="3">{#N/A,#N/A,FALSE,"Aging Summary";#N/A,#N/A,FALSE,"Ratio Analysis";#N/A,#N/A,FALSE,"Test 120 Day Accts";#N/A,#N/A,FALSE,"Tickmarks"}</definedName>
    <definedName name="нгш">{#N/A,#N/A,FALSE,"Aging Summary";#N/A,#N/A,FALSE,"Ratio Analysis";#N/A,#N/A,FALSE,"Test 120 Day Accts";#N/A,#N/A,FALSE,"Tickmarks"}</definedName>
    <definedName name="ннн" localSheetId="0">{#N/A,#N/A,TRUE,"Фин.рез"}</definedName>
    <definedName name="ннн" localSheetId="10">{#N/A,#N/A,TRUE,"Фин.рез"}</definedName>
    <definedName name="ннн" localSheetId="3">{#N/A,#N/A,TRUE,"Фин.рез"}</definedName>
    <definedName name="ннн">{#N/A,#N/A,TRUE,"Фин.рез"}</definedName>
    <definedName name="ноя" localSheetId="0">{#N/A,#N/A,TRUE,"Фин.рез"}</definedName>
    <definedName name="ноя" localSheetId="10">{#N/A,#N/A,TRUE,"Фин.рез"}</definedName>
    <definedName name="ноя" localSheetId="3">{#N/A,#N/A,TRUE,"Фин.рез"}</definedName>
    <definedName name="ноя">{#N/A,#N/A,TRUE,"Фин.рез"}</definedName>
    <definedName name="_xlnm.Print_Area" localSheetId="0">Titul!$A$1:$L$41,Titul!$O$10</definedName>
    <definedName name="ожид.ТО" localSheetId="0">{#N/A,#N/A,TRUE,"Фин.рез"}</definedName>
    <definedName name="ожид.ТО" localSheetId="10">{#N/A,#N/A,TRUE,"Фин.рез"}</definedName>
    <definedName name="ожид.ТО" localSheetId="3">{#N/A,#N/A,TRUE,"Фин.рез"}</definedName>
    <definedName name="ожид.ТО">{#N/A,#N/A,TRUE,"Фин.рез"}</definedName>
    <definedName name="олд" localSheetId="0">{#N/A,#N/A,FALSE,"Aging Summary";#N/A,#N/A,FALSE,"Ratio Analysis";#N/A,#N/A,FALSE,"Test 120 Day Accts";#N/A,#N/A,FALSE,"Tickmarks"}</definedName>
    <definedName name="олд" localSheetId="10">{#N/A,#N/A,FALSE,"Aging Summary";#N/A,#N/A,FALSE,"Ratio Analysis";#N/A,#N/A,FALSE,"Test 120 Day Accts";#N/A,#N/A,FALSE,"Tickmarks"}</definedName>
    <definedName name="олд" localSheetId="3">{#N/A,#N/A,FALSE,"Aging Summary";#N/A,#N/A,FALSE,"Ratio Analysis";#N/A,#N/A,FALSE,"Test 120 Day Accts";#N/A,#N/A,FALSE,"Tickmarks"}</definedName>
    <definedName name="олд">{#N/A,#N/A,FALSE,"Aging Summary";#N/A,#N/A,FALSE,"Ratio Analysis";#N/A,#N/A,FALSE,"Test 120 Day Accts";#N/A,#N/A,FALSE,"Tickmarks"}</definedName>
    <definedName name="оооо" localSheetId="0">{#N/A,#N/A,TRUE,"Фин.рез"}</definedName>
    <definedName name="оооо" localSheetId="10">{#N/A,#N/A,TRUE,"Фин.рез"}</definedName>
    <definedName name="оооо" localSheetId="3">{#N/A,#N/A,TRUE,"Фин.рез"}</definedName>
    <definedName name="оооо">{#N/A,#N/A,TRUE,"Фин.рез"}</definedName>
    <definedName name="ори" localSheetId="0">{"glc1",#N/A,FALSE,"GLC";"glc2",#N/A,FALSE,"GLC";"glc3",#N/A,FALSE,"GLC";"glc4",#N/A,FALSE,"GLC";"glc5",#N/A,FALSE,"GLC"}</definedName>
    <definedName name="ори" localSheetId="10">{"glc1",#N/A,FALSE,"GLC";"glc2",#N/A,FALSE,"GLC";"glc3",#N/A,FALSE,"GLC";"glc4",#N/A,FALSE,"GLC";"glc5",#N/A,FALSE,"GLC"}</definedName>
    <definedName name="ори" localSheetId="3">{"glc1",#N/A,FALSE,"GLC";"glc2",#N/A,FALSE,"GLC";"glc3",#N/A,FALSE,"GLC";"glc4",#N/A,FALSE,"GLC";"glc5",#N/A,FALSE,"GLC"}</definedName>
    <definedName name="ори">{"glc1",#N/A,FALSE,"GLC";"glc2",#N/A,FALSE,"GLC";"glc3",#N/A,FALSE,"GLC";"glc4",#N/A,FALSE,"GLC";"glc5",#N/A,FALSE,"GLC"}</definedName>
    <definedName name="пеп" localSheetId="0">{#N/A,#N/A,TRUE,"Фин.рез"}</definedName>
    <definedName name="пеп" localSheetId="10">{#N/A,#N/A,TRUE,"Фин.рез"}</definedName>
    <definedName name="пеп" localSheetId="3">{#N/A,#N/A,TRUE,"Фин.рез"}</definedName>
    <definedName name="пеп">{#N/A,#N/A,TRUE,"Фин.рез"}</definedName>
    <definedName name="Подтверждена" localSheetId="0">#REF!</definedName>
    <definedName name="Подтверждена" localSheetId="3">#REF!</definedName>
    <definedName name="Подтверждена">#REF!</definedName>
    <definedName name="пп" localSheetId="0">{"assets",#N/A,FALSE,"historicBS";"liab",#N/A,FALSE,"historicBS";"is",#N/A,FALSE,"historicIS";"ratios",#N/A,FALSE,"ratios"}</definedName>
    <definedName name="пп" localSheetId="10">{"assets",#N/A,FALSE,"historicBS";"liab",#N/A,FALSE,"historicBS";"is",#N/A,FALSE,"historicIS";"ratios",#N/A,FALSE,"ratios"}</definedName>
    <definedName name="пп" localSheetId="3">{"assets",#N/A,FALSE,"historicBS";"liab",#N/A,FALSE,"historicBS";"is",#N/A,FALSE,"historicIS";"ratios",#N/A,FALSE,"ratios"}</definedName>
    <definedName name="пп">{"assets",#N/A,FALSE,"historicBS";"liab",#N/A,FALSE,"historicBS";"is",#N/A,FALSE,"historicIS";"ratios",#N/A,FALSE,"ratios"}</definedName>
    <definedName name="ппп" localSheetId="0">{"assets",#N/A,FALSE,"historicBS";"liab",#N/A,FALSE,"historicBS";"is",#N/A,FALSE,"historicIS";"ratios",#N/A,FALSE,"ratios"}</definedName>
    <definedName name="ппп" localSheetId="10">{"assets",#N/A,FALSE,"historicBS";"liab",#N/A,FALSE,"historicBS";"is",#N/A,FALSE,"historicIS";"ratios",#N/A,FALSE,"ratios"}</definedName>
    <definedName name="ппп" localSheetId="3">{"assets",#N/A,FALSE,"historicBS";"liab",#N/A,FALSE,"historicBS";"is",#N/A,FALSE,"historicIS";"ratios",#N/A,FALSE,"ratios"}</definedName>
    <definedName name="ппп">{"assets",#N/A,FALSE,"historicBS";"liab",#N/A,FALSE,"historicBS";"is",#N/A,FALSE,"historicIS";"ratios",#N/A,FALSE,"ratios"}</definedName>
    <definedName name="ппр" localSheetId="0">{#N/A,#N/A,TRUE,"Фин.рез"}</definedName>
    <definedName name="ппр" localSheetId="10">{#N/A,#N/A,TRUE,"Фин.рез"}</definedName>
    <definedName name="ппр" localSheetId="3">{#N/A,#N/A,TRUE,"Фин.рез"}</definedName>
    <definedName name="ппр">{#N/A,#N/A,TRUE,"Фин.рез"}</definedName>
    <definedName name="прибыль3" localSheetId="0">{#N/A,#N/A,TRUE,"Лист1";#N/A,#N/A,TRUE,"Лист2";#N/A,#N/A,TRUE,"Лист3"}</definedName>
    <definedName name="прибыль3" localSheetId="10">{#N/A,#N/A,TRUE,"Лист1";#N/A,#N/A,TRUE,"Лист2";#N/A,#N/A,TRUE,"Лист3"}</definedName>
    <definedName name="прибыль3" localSheetId="3">{#N/A,#N/A,TRUE,"Лист1";#N/A,#N/A,TRUE,"Лист2";#N/A,#N/A,TRUE,"Лист3"}</definedName>
    <definedName name="прибыль3">{#N/A,#N/A,TRUE,"Лист1";#N/A,#N/A,TRUE,"Лист2";#N/A,#N/A,TRUE,"Лист3"}</definedName>
    <definedName name="рап" localSheetId="0">{#N/A,#N/A,TRUE,"Фин.рез"}</definedName>
    <definedName name="рап" localSheetId="10">{#N/A,#N/A,TRUE,"Фин.рез"}</definedName>
    <definedName name="рап" localSheetId="3">{#N/A,#N/A,TRUE,"Фин.рез"}</definedName>
    <definedName name="рап">{#N/A,#N/A,TRUE,"Фин.рез"}</definedName>
    <definedName name="Регион1" localSheetId="0">#REF!</definedName>
    <definedName name="Регион1">#REF!</definedName>
    <definedName name="результат" localSheetId="0">#REF!</definedName>
    <definedName name="результат" localSheetId="3">#REF!</definedName>
    <definedName name="результат">#REF!</definedName>
    <definedName name="рис1" localSheetId="0">{#N/A,#N/A,TRUE,"Лист1";#N/A,#N/A,TRUE,"Лист2";#N/A,#N/A,TRUE,"Лист3"}</definedName>
    <definedName name="рис1" localSheetId="10">{#N/A,#N/A,TRUE,"Лист1";#N/A,#N/A,TRUE,"Лист2";#N/A,#N/A,TRUE,"Лист3"}</definedName>
    <definedName name="рис1" localSheetId="3">{#N/A,#N/A,TRUE,"Лист1";#N/A,#N/A,TRUE,"Лист2";#N/A,#N/A,TRUE,"Лист3"}</definedName>
    <definedName name="рис1">{#N/A,#N/A,TRUE,"Лист1";#N/A,#N/A,TRUE,"Лист2";#N/A,#N/A,TRUE,"Лист3"}</definedName>
    <definedName name="РК" localSheetId="0">#REF!</definedName>
    <definedName name="РК" localSheetId="3">#REF!</definedName>
    <definedName name="РК">#REF!</definedName>
    <definedName name="рол" localSheetId="0">{#N/A,#N/A,TRUE,"Фин.рез"}</definedName>
    <definedName name="рол" localSheetId="10">{#N/A,#N/A,TRUE,"Фин.рез"}</definedName>
    <definedName name="рол" localSheetId="3">{#N/A,#N/A,TRUE,"Фин.рез"}</definedName>
    <definedName name="рол">{#N/A,#N/A,TRUE,"Фин.рез"}</definedName>
    <definedName name="РОО" localSheetId="0">#REF!</definedName>
    <definedName name="РОО" localSheetId="3">#REF!</definedName>
    <definedName name="РОО">#REF!</definedName>
    <definedName name="РООО" localSheetId="0">#REF!</definedName>
    <definedName name="РООО" localSheetId="3">#REF!</definedName>
    <definedName name="РООО">#REF!</definedName>
    <definedName name="рост2" localSheetId="0">{"glc1",#N/A,FALSE,"GLC";"glc2",#N/A,FALSE,"GLC";"glc3",#N/A,FALSE,"GLC";"glc4",#N/A,FALSE,"GLC";"glc5",#N/A,FALSE,"GLC"}</definedName>
    <definedName name="рост2" localSheetId="10">{"glc1",#N/A,FALSE,"GLC";"glc2",#N/A,FALSE,"GLC";"glc3",#N/A,FALSE,"GLC";"glc4",#N/A,FALSE,"GLC";"glc5",#N/A,FALSE,"GLC"}</definedName>
    <definedName name="рост2" localSheetId="3">{"glc1",#N/A,FALSE,"GLC";"glc2",#N/A,FALSE,"GLC";"glc3",#N/A,FALSE,"GLC";"glc4",#N/A,FALSE,"GLC";"glc5",#N/A,FALSE,"GLC"}</definedName>
    <definedName name="рост2">{"glc1",#N/A,FALSE,"GLC";"glc2",#N/A,FALSE,"GLC";"glc3",#N/A,FALSE,"GLC";"glc4",#N/A,FALSE,"GLC";"glc5",#N/A,FALSE,"GLC"}</definedName>
    <definedName name="рпра" localSheetId="0">{"glc1",#N/A,FALSE,"GLC";"glc2",#N/A,FALSE,"GLC";"glc3",#N/A,FALSE,"GLC";"glc4",#N/A,FALSE,"GLC";"glc5",#N/A,FALSE,"GLC"}</definedName>
    <definedName name="рпра" localSheetId="10">{"glc1",#N/A,FALSE,"GLC";"glc2",#N/A,FALSE,"GLC";"glc3",#N/A,FALSE,"GLC";"glc4",#N/A,FALSE,"GLC";"glc5",#N/A,FALSE,"GLC"}</definedName>
    <definedName name="рпра" localSheetId="3">{"glc1",#N/A,FALSE,"GLC";"glc2",#N/A,FALSE,"GLC";"glc3",#N/A,FALSE,"GLC";"glc4",#N/A,FALSE,"GLC";"glc5",#N/A,FALSE,"GLC"}</definedName>
    <definedName name="рпра">{"glc1",#N/A,FALSE,"GLC";"glc2",#N/A,FALSE,"GLC";"glc3",#N/A,FALSE,"GLC";"glc4",#N/A,FALSE,"GLC";"glc5",#N/A,FALSE,"GLC"}</definedName>
    <definedName name="ррр" localSheetId="0">{#N/A,#N/A,TRUE,"Фин.рез"}</definedName>
    <definedName name="ррр" localSheetId="10">{#N/A,#N/A,TRUE,"Фин.рез"}</definedName>
    <definedName name="ррр" localSheetId="3">{#N/A,#N/A,TRUE,"Фин.рез"}</definedName>
    <definedName name="ррр">{#N/A,#N/A,TRUE,"Фин.рез"}</definedName>
    <definedName name="сен" localSheetId="0">{#N/A,#N/A,TRUE,"Фин.рез"}</definedName>
    <definedName name="сен" localSheetId="10">{#N/A,#N/A,TRUE,"Фин.рез"}</definedName>
    <definedName name="сен" localSheetId="3">{#N/A,#N/A,TRUE,"Фин.рез"}</definedName>
    <definedName name="сен">{#N/A,#N/A,TRUE,"Фин.рез"}</definedName>
    <definedName name="смета" localSheetId="0">#REF!,#REF!,#REF!,#REF!,#REF!,#REF!,#REF!</definedName>
    <definedName name="смета" localSheetId="3">#REF!,#REF!,#REF!,#REF!,#REF!,#REF!,#REF!</definedName>
    <definedName name="смета">#REF!,#REF!,#REF!,#REF!,#REF!,#REF!,#REF!</definedName>
    <definedName name="Сравнит." localSheetId="0">{"assets",#N/A,FALSE,"historicBS";"liab",#N/A,FALSE,"historicBS";"is",#N/A,FALSE,"historicIS";"ratios",#N/A,FALSE,"ratios"}</definedName>
    <definedName name="Сравнит." localSheetId="10">{"assets",#N/A,FALSE,"historicBS";"liab",#N/A,FALSE,"historicBS";"is",#N/A,FALSE,"historicIS";"ratios",#N/A,FALSE,"ratios"}</definedName>
    <definedName name="Сравнит." localSheetId="3">{"assets",#N/A,FALSE,"historicBS";"liab",#N/A,FALSE,"historicBS";"is",#N/A,FALSE,"historicIS";"ratios",#N/A,FALSE,"ratios"}</definedName>
    <definedName name="Сравнит.">{"assets",#N/A,FALSE,"historicBS";"liab",#N/A,FALSE,"historicBS";"is",#N/A,FALSE,"historicIS";"ratios",#N/A,FALSE,"ratios"}</definedName>
    <definedName name="ссс" localSheetId="0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ссс" localSheetId="10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ссс" localSheetId="3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ссс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тп" localSheetId="0">{#N/A,#N/A,TRUE,"Лист1";#N/A,#N/A,TRUE,"Лист2";#N/A,#N/A,TRUE,"Лист3"}</definedName>
    <definedName name="тп" localSheetId="10">{#N/A,#N/A,TRUE,"Лист1";#N/A,#N/A,TRUE,"Лист2";#N/A,#N/A,TRUE,"Лист3"}</definedName>
    <definedName name="тп" localSheetId="3">{#N/A,#N/A,TRUE,"Лист1";#N/A,#N/A,TRUE,"Лист2";#N/A,#N/A,TRUE,"Лист3"}</definedName>
    <definedName name="тп">{#N/A,#N/A,TRUE,"Лист1";#N/A,#N/A,TRUE,"Лист2";#N/A,#N/A,TRUE,"Лист3"}</definedName>
    <definedName name="трп" localSheetId="0">{"glcbs",#N/A,FALSE,"GLCBS";"glccsbs",#N/A,FALSE,"GLCCSBS";"glcis",#N/A,FALSE,"GLCIS";"glccsis",#N/A,FALSE,"GLCCSIS";"glcrat1",#N/A,FALSE,"GLC-ratios1"}</definedName>
    <definedName name="трп" localSheetId="10">{"glcbs",#N/A,FALSE,"GLCBS";"glccsbs",#N/A,FALSE,"GLCCSBS";"glcis",#N/A,FALSE,"GLCIS";"glccsis",#N/A,FALSE,"GLCCSIS";"glcrat1",#N/A,FALSE,"GLC-ratios1"}</definedName>
    <definedName name="трп" localSheetId="3">{"glcbs",#N/A,FALSE,"GLCBS";"glccsbs",#N/A,FALSE,"GLCCSBS";"glcis",#N/A,FALSE,"GLCIS";"glccsis",#N/A,FALSE,"GLCCSIS";"glcrat1",#N/A,FALSE,"GLC-ratios1"}</definedName>
    <definedName name="трп">{"glcbs",#N/A,FALSE,"GLCBS";"glccsbs",#N/A,FALSE,"GLCCSBS";"glcis",#N/A,FALSE,"GLCIS";"glccsis",#N/A,FALSE,"GLCCSIS";"glcrat1",#N/A,FALSE,"GLC-ratios1"}</definedName>
    <definedName name="укеееукеееееееееееееее" localSheetId="0">{#N/A,#N/A,TRUE,"Лист1";#N/A,#N/A,TRUE,"Лист2";#N/A,#N/A,TRUE,"Лист3"}</definedName>
    <definedName name="укеееукеееееееееееееее" localSheetId="10">{#N/A,#N/A,TRUE,"Лист1";#N/A,#N/A,TRUE,"Лист2";#N/A,#N/A,TRUE,"Лист3"}</definedName>
    <definedName name="укеееукеееееееееееееее" localSheetId="3">{#N/A,#N/A,TRUE,"Лист1";#N/A,#N/A,TRUE,"Лист2";#N/A,#N/A,TRUE,"Лист3"}</definedName>
    <definedName name="укеееукеееееееееееееее">{#N/A,#N/A,TRUE,"Лист1";#N/A,#N/A,TRUE,"Лист2";#N/A,#N/A,TRUE,"Лист3"}</definedName>
    <definedName name="укен" localSheetId="0">{"assets",#N/A,FALSE,"historicBS";"liab",#N/A,FALSE,"historicBS";"is",#N/A,FALSE,"historicIS";"ratios",#N/A,FALSE,"ratios"}</definedName>
    <definedName name="укен" localSheetId="10">{"assets",#N/A,FALSE,"historicBS";"liab",#N/A,FALSE,"historicBS";"is",#N/A,FALSE,"historicIS";"ratios",#N/A,FALSE,"ratios"}</definedName>
    <definedName name="укен" localSheetId="3">{"assets",#N/A,FALSE,"historicBS";"liab",#N/A,FALSE,"historicBS";"is",#N/A,FALSE,"historicIS";"ratios",#N/A,FALSE,"ratios"}</definedName>
    <definedName name="укен">{"assets",#N/A,FALSE,"historicBS";"liab",#N/A,FALSE,"historicBS";"is",#N/A,FALSE,"historicIS";"ratios",#N/A,FALSE,"ratios"}</definedName>
    <definedName name="укеукеуеуе" localSheetId="0">{#N/A,#N/A,TRUE,"Лист1";#N/A,#N/A,TRUE,"Лист2";#N/A,#N/A,TRUE,"Лист3"}</definedName>
    <definedName name="укеукеуеуе" localSheetId="10">{#N/A,#N/A,TRUE,"Лист1";#N/A,#N/A,TRUE,"Лист2";#N/A,#N/A,TRUE,"Лист3"}</definedName>
    <definedName name="укеукеуеуе" localSheetId="3">{#N/A,#N/A,TRUE,"Лист1";#N/A,#N/A,TRUE,"Лист2";#N/A,#N/A,TRUE,"Лист3"}</definedName>
    <definedName name="укеукеуеуе">{#N/A,#N/A,TRUE,"Лист1";#N/A,#N/A,TRUE,"Лист2";#N/A,#N/A,TRUE,"Лист3"}</definedName>
    <definedName name="ууу" localSheetId="0">{#N/A,#N/A,FALSE,"Aging Summary";#N/A,#N/A,FALSE,"Ratio Analysis";#N/A,#N/A,FALSE,"Test 120 Day Accts";#N/A,#N/A,FALSE,"Tickmarks"}</definedName>
    <definedName name="ууу" localSheetId="10">{#N/A,#N/A,FALSE,"Aging Summary";#N/A,#N/A,FALSE,"Ratio Analysis";#N/A,#N/A,FALSE,"Test 120 Day Accts";#N/A,#N/A,FALSE,"Tickmarks"}</definedName>
    <definedName name="ууу" localSheetId="3">{#N/A,#N/A,FALSE,"Aging Summary";#N/A,#N/A,FALSE,"Ratio Analysis";#N/A,#N/A,FALSE,"Test 120 Day Accts";#N/A,#N/A,FALSE,"Tickmarks"}</definedName>
    <definedName name="ууу">{#N/A,#N/A,FALSE,"Aging Summary";#N/A,#N/A,FALSE,"Ratio Analysis";#N/A,#N/A,FALSE,"Test 120 Day Accts";#N/A,#N/A,FALSE,"Tickmarks"}</definedName>
    <definedName name="уцй" localSheetId="0">{#N/A,#N/A,FALSE,"Aging Summary";#N/A,#N/A,FALSE,"Ratio Analysis";#N/A,#N/A,FALSE,"Test 120 Day Accts";#N/A,#N/A,FALSE,"Tickmarks"}</definedName>
    <definedName name="уцй" localSheetId="10">{#N/A,#N/A,FALSE,"Aging Summary";#N/A,#N/A,FALSE,"Ratio Analysis";#N/A,#N/A,FALSE,"Test 120 Day Accts";#N/A,#N/A,FALSE,"Tickmarks"}</definedName>
    <definedName name="уцй" localSheetId="3">{#N/A,#N/A,FALSE,"Aging Summary";#N/A,#N/A,FALSE,"Ratio Analysis";#N/A,#N/A,FALSE,"Test 120 Day Accts";#N/A,#N/A,FALSE,"Tickmarks"}</definedName>
    <definedName name="уцй">{#N/A,#N/A,FALSE,"Aging Summary";#N/A,#N/A,FALSE,"Ratio Analysis";#N/A,#N/A,FALSE,"Test 120 Day Accts";#N/A,#N/A,FALSE,"Tickmarks"}</definedName>
    <definedName name="Участник" localSheetId="0">#REF!</definedName>
    <definedName name="Участник" localSheetId="3">#REF!</definedName>
    <definedName name="Участник">#REF!</definedName>
    <definedName name="фев" localSheetId="0">{#N/A,#N/A,TRUE,"Фин.рез"}</definedName>
    <definedName name="фев" localSheetId="10">{#N/A,#N/A,TRUE,"Фин.рез"}</definedName>
    <definedName name="фев" localSheetId="3">{#N/A,#N/A,TRUE,"Фин.рез"}</definedName>
    <definedName name="фев">{#N/A,#N/A,TRUE,"Фин.рез"}</definedName>
    <definedName name="физлицо" localSheetId="0">#REF!</definedName>
    <definedName name="физлицо" localSheetId="3">#REF!</definedName>
    <definedName name="физлицо">#REF!</definedName>
    <definedName name="фп." localSheetId="0">#REF!,#REF!,#REF!,#REF!,#REF!,#REF!,#REF!</definedName>
    <definedName name="фп." localSheetId="3">#REF!,#REF!,#REF!,#REF!,#REF!,#REF!,#REF!</definedName>
    <definedName name="фп.">#REF!,#REF!,#REF!,#REF!,#REF!,#REF!,#REF!</definedName>
    <definedName name="фыв" localSheetId="0">{#N/A,#N/A,TRUE,"Фин.рез"}</definedName>
    <definedName name="фыв" localSheetId="10">{#N/A,#N/A,TRUE,"Фин.рез"}</definedName>
    <definedName name="фыв" localSheetId="3">{#N/A,#N/A,TRUE,"Фин.рез"}</definedName>
    <definedName name="фыв">{#N/A,#N/A,TRUE,"Фин.рез"}</definedName>
    <definedName name="фыва" localSheetId="0">#REF!</definedName>
    <definedName name="фыва">#REF!</definedName>
    <definedName name="хзщ" localSheetId="0">{"glc1",#N/A,FALSE,"GLC";"glc2",#N/A,FALSE,"GLC";"glc3",#N/A,FALSE,"GLC";"glc4",#N/A,FALSE,"GLC";"glc5",#N/A,FALSE,"GLC"}</definedName>
    <definedName name="хзщ" localSheetId="10">{"glc1",#N/A,FALSE,"GLC";"glc2",#N/A,FALSE,"GLC";"glc3",#N/A,FALSE,"GLC";"glc4",#N/A,FALSE,"GLC";"glc5",#N/A,FALSE,"GLC"}</definedName>
    <definedName name="хзщ" localSheetId="3">{"glc1",#N/A,FALSE,"GLC";"glc2",#N/A,FALSE,"GLC";"glc3",#N/A,FALSE,"GLC";"glc4",#N/A,FALSE,"GLC";"glc5",#N/A,FALSE,"GLC"}</definedName>
    <definedName name="хзщ">{"glc1",#N/A,FALSE,"GLC";"glc2",#N/A,FALSE,"GLC";"glc3",#N/A,FALSE,"GLC";"glc4",#N/A,FALSE,"GLC";"glc5",#N/A,FALSE,"GLC"}</definedName>
    <definedName name="ц" localSheetId="0">{"assets",#N/A,FALSE,"historicBS";"liab",#N/A,FALSE,"historicBS";"is",#N/A,FALSE,"historicIS";"ratios",#N/A,FALSE,"ratios"}</definedName>
    <definedName name="ц" localSheetId="10">{"assets",#N/A,FALSE,"historicBS";"liab",#N/A,FALSE,"historicBS";"is",#N/A,FALSE,"historicIS";"ratios",#N/A,FALSE,"ratios"}</definedName>
    <definedName name="ц" localSheetId="3">{"assets",#N/A,FALSE,"historicBS";"liab",#N/A,FALSE,"historicBS";"is",#N/A,FALSE,"historicIS";"ratios",#N/A,FALSE,"ratios"}</definedName>
    <definedName name="ц">{"assets",#N/A,FALSE,"historicBS";"liab",#N/A,FALSE,"historicBS";"is",#N/A,FALSE,"historicIS";"ratios",#N/A,FALSE,"ratios"}</definedName>
    <definedName name="чяя" localSheetId="0">{"glc1",#N/A,FALSE,"GLC";"glc2",#N/A,FALSE,"GLC";"glc3",#N/A,FALSE,"GLC";"glc4",#N/A,FALSE,"GLC";"glc5",#N/A,FALSE,"GLC"}</definedName>
    <definedName name="чяя" localSheetId="10">{"glc1",#N/A,FALSE,"GLC";"glc2",#N/A,FALSE,"GLC";"glc3",#N/A,FALSE,"GLC";"glc4",#N/A,FALSE,"GLC";"glc5",#N/A,FALSE,"GLC"}</definedName>
    <definedName name="чяя" localSheetId="3">{"glc1",#N/A,FALSE,"GLC";"glc2",#N/A,FALSE,"GLC";"glc3",#N/A,FALSE,"GLC";"glc4",#N/A,FALSE,"GLC";"glc5",#N/A,FALSE,"GLC"}</definedName>
    <definedName name="чяя">{"glc1",#N/A,FALSE,"GLC";"glc2",#N/A,FALSE,"GLC";"glc3",#N/A,FALSE,"GLC";"glc4",#N/A,FALSE,"GLC";"glc5",#N/A,FALSE,"GLC"}</definedName>
    <definedName name="шшш" localSheetId="0">#REF!</definedName>
    <definedName name="шшш" localSheetId="3">#REF!</definedName>
    <definedName name="шшш">#REF!</definedName>
    <definedName name="ыоры" localSheetId="0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ыоры" localSheetId="10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ыоры" localSheetId="3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ыоры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ырфер" localSheetId="0">{"glc1",#N/A,FALSE,"GLC";"glc2",#N/A,FALSE,"GLC";"glc3",#N/A,FALSE,"GLC";"glc4",#N/A,FALSE,"GLC";"glc5",#N/A,FALSE,"GLC"}</definedName>
    <definedName name="ырфер" localSheetId="10">{"glc1",#N/A,FALSE,"GLC";"glc2",#N/A,FALSE,"GLC";"glc3",#N/A,FALSE,"GLC";"glc4",#N/A,FALSE,"GLC";"glc5",#N/A,FALSE,"GLC"}</definedName>
    <definedName name="ырфер" localSheetId="3">{"glc1",#N/A,FALSE,"GLC";"glc2",#N/A,FALSE,"GLC";"glc3",#N/A,FALSE,"GLC";"glc4",#N/A,FALSE,"GLC";"glc5",#N/A,FALSE,"GLC"}</definedName>
    <definedName name="ырфер">{"glc1",#N/A,FALSE,"GLC";"glc2",#N/A,FALSE,"GLC";"glc3",#N/A,FALSE,"GLC";"glc4",#N/A,FALSE,"GLC";"glc5",#N/A,FALSE,"GLC"}</definedName>
    <definedName name="ыуаы" localSheetId="0">{#N/A,#N/A,TRUE,"Лист1";#N/A,#N/A,TRUE,"Лист2";#N/A,#N/A,TRUE,"Лист3"}</definedName>
    <definedName name="ыуаы" localSheetId="10">{#N/A,#N/A,TRUE,"Лист1";#N/A,#N/A,TRUE,"Лист2";#N/A,#N/A,TRUE,"Лист3"}</definedName>
    <definedName name="ыуаы" localSheetId="3">{#N/A,#N/A,TRUE,"Лист1";#N/A,#N/A,TRUE,"Лист2";#N/A,#N/A,TRUE,"Лист3"}</definedName>
    <definedName name="ыуаы">{#N/A,#N/A,TRUE,"Лист1";#N/A,#N/A,TRUE,"Лист2";#N/A,#N/A,TRUE,"Лист3"}</definedName>
    <definedName name="э" localSheetId="0">{"glc1",#N/A,FALSE,"GLC";"glc2",#N/A,FALSE,"GLC";"glc3",#N/A,FALSE,"GLC";"glc4",#N/A,FALSE,"GLC";"glc5",#N/A,FALSE,"GLC"}</definedName>
    <definedName name="э" localSheetId="10">{"glc1",#N/A,FALSE,"GLC";"glc2",#N/A,FALSE,"GLC";"glc3",#N/A,FALSE,"GLC";"glc4",#N/A,FALSE,"GLC";"glc5",#N/A,FALSE,"GLC"}</definedName>
    <definedName name="э" localSheetId="3">{"glc1",#N/A,FALSE,"GLC";"glc2",#N/A,FALSE,"GLC";"glc3",#N/A,FALSE,"GLC";"glc4",#N/A,FALSE,"GLC";"glc5",#N/A,FALSE,"GLC"}</definedName>
    <definedName name="э">{"glc1",#N/A,FALSE,"GLC";"glc2",#N/A,FALSE,"GLC";"glc3",#N/A,FALSE,"GLC";"glc4",#N/A,FALSE,"GLC";"glc5",#N/A,FALSE,"GLC"}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8" i="4" l="1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B92" i="12"/>
  <c r="B93" i="12"/>
  <c r="B91" i="12"/>
  <c r="B90" i="12"/>
  <c r="K179" i="3" l="1"/>
  <c r="L179" i="3" s="1"/>
  <c r="Q32" i="6" l="1"/>
  <c r="P32" i="6"/>
  <c r="O32" i="6"/>
  <c r="N32" i="6"/>
  <c r="M32" i="6"/>
  <c r="L32" i="6"/>
  <c r="K32" i="6"/>
  <c r="J32" i="6"/>
  <c r="I32" i="6"/>
  <c r="H32" i="6"/>
  <c r="G32" i="6"/>
  <c r="F32" i="6"/>
  <c r="I108" i="3"/>
  <c r="I97" i="3"/>
  <c r="C20" i="6" l="1"/>
  <c r="M45" i="3" l="1"/>
  <c r="A53" i="12"/>
  <c r="C52" i="12"/>
  <c r="D11" i="12"/>
  <c r="D1" i="12"/>
  <c r="BS125" i="11"/>
  <c r="BR125" i="11"/>
  <c r="BQ125" i="11"/>
  <c r="BP125" i="11"/>
  <c r="BO125" i="11"/>
  <c r="BN125" i="11"/>
  <c r="BM125" i="11"/>
  <c r="BL125" i="11"/>
  <c r="BK125" i="11"/>
  <c r="BJ125" i="11"/>
  <c r="BI125" i="11"/>
  <c r="BH125" i="11"/>
  <c r="BG125" i="11"/>
  <c r="BF125" i="11"/>
  <c r="BE125" i="11"/>
  <c r="BD125" i="11"/>
  <c r="BC125" i="11"/>
  <c r="BB125" i="11"/>
  <c r="BA125" i="11"/>
  <c r="AZ125" i="11"/>
  <c r="AY125" i="11"/>
  <c r="AX125" i="11"/>
  <c r="AW125" i="11"/>
  <c r="AV125" i="11"/>
  <c r="AU125" i="11"/>
  <c r="AT125" i="11"/>
  <c r="AS125" i="11"/>
  <c r="AR125" i="11"/>
  <c r="AQ125" i="11"/>
  <c r="AP125" i="11"/>
  <c r="AO125" i="11"/>
  <c r="AN125" i="11"/>
  <c r="AM125" i="11"/>
  <c r="AL125" i="11"/>
  <c r="AK125" i="11"/>
  <c r="AJ125" i="11"/>
  <c r="AI125" i="11"/>
  <c r="AH125" i="11"/>
  <c r="AG125" i="11"/>
  <c r="AF125" i="11"/>
  <c r="AE125" i="11"/>
  <c r="AD125" i="11"/>
  <c r="AC125" i="11"/>
  <c r="AB125" i="11"/>
  <c r="AA125" i="11"/>
  <c r="Z125" i="11"/>
  <c r="Y125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L108" i="11"/>
  <c r="F108" i="11" s="1"/>
  <c r="C94" i="11"/>
  <c r="C93" i="11"/>
  <c r="C92" i="11"/>
  <c r="C91" i="11"/>
  <c r="C88" i="11"/>
  <c r="C87" i="11"/>
  <c r="C82" i="11"/>
  <c r="AI6" i="11"/>
  <c r="AU6" i="11" s="1"/>
  <c r="BG6" i="11" s="1"/>
  <c r="BS6" i="11" s="1"/>
  <c r="AH6" i="11"/>
  <c r="AT6" i="11" s="1"/>
  <c r="BF6" i="11" s="1"/>
  <c r="BR6" i="11" s="1"/>
  <c r="AG6" i="11"/>
  <c r="AS6" i="11" s="1"/>
  <c r="BE6" i="11" s="1"/>
  <c r="BQ6" i="11" s="1"/>
  <c r="AF6" i="11"/>
  <c r="AR6" i="11" s="1"/>
  <c r="BD6" i="11" s="1"/>
  <c r="BP6" i="11" s="1"/>
  <c r="AE6" i="11"/>
  <c r="AQ6" i="11" s="1"/>
  <c r="BC6" i="11" s="1"/>
  <c r="BO6" i="11" s="1"/>
  <c r="AD6" i="11"/>
  <c r="AP6" i="11" s="1"/>
  <c r="BB6" i="11" s="1"/>
  <c r="BN6" i="11" s="1"/>
  <c r="AC6" i="11"/>
  <c r="AO6" i="11" s="1"/>
  <c r="BA6" i="11" s="1"/>
  <c r="BM6" i="11" s="1"/>
  <c r="AB6" i="11"/>
  <c r="AN6" i="11" s="1"/>
  <c r="AZ6" i="11" s="1"/>
  <c r="BL6" i="11" s="1"/>
  <c r="AA6" i="11"/>
  <c r="Z6" i="11"/>
  <c r="AL6" i="11" s="1"/>
  <c r="AX6" i="11" s="1"/>
  <c r="BJ6" i="11" s="1"/>
  <c r="Y6" i="11"/>
  <c r="AK6" i="11" s="1"/>
  <c r="AW6" i="11" s="1"/>
  <c r="BI6" i="11" s="1"/>
  <c r="X6" i="11"/>
  <c r="AJ6" i="11" s="1"/>
  <c r="AV6" i="11" s="1"/>
  <c r="BH6" i="11" s="1"/>
  <c r="L4" i="11"/>
  <c r="M4" i="10" s="1"/>
  <c r="BS3" i="11"/>
  <c r="BT3" i="10" s="1"/>
  <c r="BR3" i="11"/>
  <c r="BS3" i="10" s="1"/>
  <c r="BQ3" i="11"/>
  <c r="BP3" i="11"/>
  <c r="BQ3" i="10" s="1"/>
  <c r="BO3" i="11"/>
  <c r="BN3" i="11"/>
  <c r="BO3" i="10" s="1"/>
  <c r="BM3" i="11"/>
  <c r="BN3" i="10" s="1"/>
  <c r="BL3" i="11"/>
  <c r="BM3" i="10" s="1"/>
  <c r="BK3" i="11"/>
  <c r="BL3" i="10" s="1"/>
  <c r="BJ3" i="11"/>
  <c r="BK3" i="10" s="1"/>
  <c r="BI3" i="11"/>
  <c r="BH3" i="11"/>
  <c r="BI3" i="10" s="1"/>
  <c r="BG3" i="11"/>
  <c r="BH3" i="10" s="1"/>
  <c r="BF3" i="11"/>
  <c r="BG3" i="10" s="1"/>
  <c r="BE3" i="11"/>
  <c r="BD3" i="11"/>
  <c r="BE3" i="10" s="1"/>
  <c r="BC3" i="11"/>
  <c r="BB3" i="11"/>
  <c r="BC3" i="10" s="1"/>
  <c r="BA3" i="11"/>
  <c r="BB3" i="10" s="1"/>
  <c r="AZ3" i="11"/>
  <c r="BA3" i="10" s="1"/>
  <c r="AY3" i="11"/>
  <c r="AZ3" i="10" s="1"/>
  <c r="AX3" i="11"/>
  <c r="AY3" i="10" s="1"/>
  <c r="AW3" i="11"/>
  <c r="AV3" i="11"/>
  <c r="AW3" i="10" s="1"/>
  <c r="AU3" i="11"/>
  <c r="AV3" i="10" s="1"/>
  <c r="AT3" i="11"/>
  <c r="AU3" i="10" s="1"/>
  <c r="AS3" i="11"/>
  <c r="AR3" i="11"/>
  <c r="AS3" i="10" s="1"/>
  <c r="AQ3" i="11"/>
  <c r="AP3" i="11"/>
  <c r="AQ3" i="10" s="1"/>
  <c r="AO3" i="11"/>
  <c r="AP3" i="10" s="1"/>
  <c r="AN3" i="11"/>
  <c r="AO3" i="10" s="1"/>
  <c r="AM3" i="11"/>
  <c r="AN3" i="10" s="1"/>
  <c r="AL3" i="11"/>
  <c r="AM3" i="10" s="1"/>
  <c r="AK3" i="11"/>
  <c r="AJ3" i="11"/>
  <c r="AK3" i="10" s="1"/>
  <c r="AI3" i="11"/>
  <c r="AJ3" i="10" s="1"/>
  <c r="AH3" i="11"/>
  <c r="AI3" i="10" s="1"/>
  <c r="AG3" i="11"/>
  <c r="AF3" i="11"/>
  <c r="AG3" i="10" s="1"/>
  <c r="AE3" i="11"/>
  <c r="AF3" i="10" s="1"/>
  <c r="AD3" i="11"/>
  <c r="AE3" i="10" s="1"/>
  <c r="AC3" i="11"/>
  <c r="AD3" i="10" s="1"/>
  <c r="AB3" i="11"/>
  <c r="AC3" i="10" s="1"/>
  <c r="AA3" i="11"/>
  <c r="AB3" i="10" s="1"/>
  <c r="Z3" i="11"/>
  <c r="AA3" i="10" s="1"/>
  <c r="Y3" i="11"/>
  <c r="X3" i="11"/>
  <c r="Y3" i="10" s="1"/>
  <c r="W3" i="11"/>
  <c r="X3" i="10" s="1"/>
  <c r="V3" i="11"/>
  <c r="W3" i="10" s="1"/>
  <c r="U3" i="11"/>
  <c r="T3" i="11"/>
  <c r="U3" i="10" s="1"/>
  <c r="S3" i="11"/>
  <c r="T3" i="10" s="1"/>
  <c r="R3" i="11"/>
  <c r="S3" i="10" s="1"/>
  <c r="Q3" i="11"/>
  <c r="P3" i="11"/>
  <c r="Q3" i="10" s="1"/>
  <c r="O3" i="11"/>
  <c r="P3" i="10" s="1"/>
  <c r="N3" i="11"/>
  <c r="O3" i="10" s="1"/>
  <c r="M3" i="11"/>
  <c r="L3" i="11"/>
  <c r="M3" i="10" s="1"/>
  <c r="BS2" i="11"/>
  <c r="BT2" i="10" s="1"/>
  <c r="BR2" i="11"/>
  <c r="BS2" i="10" s="1"/>
  <c r="BQ2" i="11"/>
  <c r="BP2" i="11"/>
  <c r="BQ2" i="10" s="1"/>
  <c r="BO2" i="11"/>
  <c r="BP2" i="10" s="1"/>
  <c r="BN2" i="11"/>
  <c r="BO2" i="10" s="1"/>
  <c r="BM2" i="11"/>
  <c r="BN2" i="10" s="1"/>
  <c r="BL2" i="11"/>
  <c r="BM2" i="10" s="1"/>
  <c r="BK2" i="11"/>
  <c r="BL2" i="10" s="1"/>
  <c r="BJ2" i="11"/>
  <c r="BK2" i="10" s="1"/>
  <c r="BI2" i="11"/>
  <c r="BH2" i="11"/>
  <c r="BI2" i="10" s="1"/>
  <c r="BG2" i="11"/>
  <c r="BH2" i="10" s="1"/>
  <c r="BF2" i="11"/>
  <c r="BG2" i="10" s="1"/>
  <c r="BE2" i="11"/>
  <c r="BD2" i="11"/>
  <c r="BE2" i="10" s="1"/>
  <c r="BC2" i="11"/>
  <c r="BB2" i="11"/>
  <c r="BC2" i="10" s="1"/>
  <c r="BA2" i="11"/>
  <c r="BB2" i="10" s="1"/>
  <c r="AZ2" i="11"/>
  <c r="BA2" i="10" s="1"/>
  <c r="AY2" i="11"/>
  <c r="AZ2" i="10" s="1"/>
  <c r="AX2" i="11"/>
  <c r="AY2" i="10" s="1"/>
  <c r="AW2" i="11"/>
  <c r="AV2" i="11"/>
  <c r="AW2" i="10" s="1"/>
  <c r="AU2" i="11"/>
  <c r="AV2" i="10" s="1"/>
  <c r="AT2" i="11"/>
  <c r="AU2" i="10" s="1"/>
  <c r="AS2" i="11"/>
  <c r="AR2" i="11"/>
  <c r="AS2" i="10" s="1"/>
  <c r="AQ2" i="11"/>
  <c r="AP2" i="11"/>
  <c r="AQ2" i="10" s="1"/>
  <c r="AO2" i="11"/>
  <c r="AP2" i="10" s="1"/>
  <c r="AN2" i="11"/>
  <c r="AO2" i="10" s="1"/>
  <c r="AM2" i="11"/>
  <c r="AN2" i="10" s="1"/>
  <c r="AL2" i="11"/>
  <c r="AM2" i="10" s="1"/>
  <c r="AK2" i="11"/>
  <c r="AJ2" i="11"/>
  <c r="AK2" i="10" s="1"/>
  <c r="AI2" i="11"/>
  <c r="AJ2" i="10" s="1"/>
  <c r="AH2" i="11"/>
  <c r="AI2" i="10" s="1"/>
  <c r="AG2" i="11"/>
  <c r="AF2" i="11"/>
  <c r="AG2" i="10" s="1"/>
  <c r="AE2" i="11"/>
  <c r="AF2" i="10" s="1"/>
  <c r="AD2" i="11"/>
  <c r="AE2" i="10" s="1"/>
  <c r="AC2" i="11"/>
  <c r="AD2" i="10" s="1"/>
  <c r="AB2" i="11"/>
  <c r="AC2" i="10" s="1"/>
  <c r="AA2" i="11"/>
  <c r="AB2" i="10" s="1"/>
  <c r="Z2" i="11"/>
  <c r="AA2" i="10" s="1"/>
  <c r="Y2" i="11"/>
  <c r="X2" i="11"/>
  <c r="Y2" i="10" s="1"/>
  <c r="W2" i="11"/>
  <c r="X2" i="10" s="1"/>
  <c r="V2" i="11"/>
  <c r="W2" i="10" s="1"/>
  <c r="U2" i="11"/>
  <c r="T2" i="11"/>
  <c r="U2" i="10" s="1"/>
  <c r="S2" i="11"/>
  <c r="T2" i="10" s="1"/>
  <c r="R2" i="11"/>
  <c r="S2" i="10" s="1"/>
  <c r="Q2" i="11"/>
  <c r="R2" i="10" s="1"/>
  <c r="P2" i="11"/>
  <c r="Q2" i="10" s="1"/>
  <c r="O2" i="11"/>
  <c r="P2" i="10" s="1"/>
  <c r="N2" i="11"/>
  <c r="O2" i="10" s="1"/>
  <c r="M2" i="11"/>
  <c r="L2" i="11"/>
  <c r="M2" i="10" s="1"/>
  <c r="E2" i="11"/>
  <c r="F37" i="10"/>
  <c r="F34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F4" i="10"/>
  <c r="BR3" i="10"/>
  <c r="BP3" i="10"/>
  <c r="BJ3" i="10"/>
  <c r="BF3" i="10"/>
  <c r="BD3" i="10"/>
  <c r="AX3" i="10"/>
  <c r="AT3" i="10"/>
  <c r="AR3" i="10"/>
  <c r="AL3" i="10"/>
  <c r="AH3" i="10"/>
  <c r="Z3" i="10"/>
  <c r="V3" i="10"/>
  <c r="R3" i="10"/>
  <c r="N3" i="10"/>
  <c r="BR2" i="10"/>
  <c r="BJ2" i="10"/>
  <c r="BF2" i="10"/>
  <c r="BD2" i="10"/>
  <c r="AX2" i="10"/>
  <c r="AT2" i="10"/>
  <c r="AR2" i="10"/>
  <c r="AL2" i="10"/>
  <c r="AH2" i="10"/>
  <c r="Z2" i="10"/>
  <c r="V2" i="10"/>
  <c r="N2" i="10"/>
  <c r="E14" i="9"/>
  <c r="B14" i="9"/>
  <c r="E12" i="9"/>
  <c r="E11" i="9"/>
  <c r="Q9" i="9"/>
  <c r="P9" i="9"/>
  <c r="O9" i="9"/>
  <c r="N9" i="9"/>
  <c r="M9" i="9"/>
  <c r="L9" i="9"/>
  <c r="K9" i="9"/>
  <c r="J9" i="9"/>
  <c r="I9" i="9"/>
  <c r="H9" i="9"/>
  <c r="G9" i="9"/>
  <c r="F9" i="9"/>
  <c r="Q8" i="9"/>
  <c r="P8" i="9"/>
  <c r="O8" i="9"/>
  <c r="N8" i="9"/>
  <c r="M8" i="9"/>
  <c r="L8" i="9"/>
  <c r="K8" i="9"/>
  <c r="J8" i="9"/>
  <c r="I8" i="9"/>
  <c r="H8" i="9"/>
  <c r="G8" i="9"/>
  <c r="F8" i="9"/>
  <c r="G4" i="9"/>
  <c r="H4" i="9" s="1"/>
  <c r="I4" i="9" s="1"/>
  <c r="J4" i="9" s="1"/>
  <c r="K4" i="9" s="1"/>
  <c r="L4" i="9" s="1"/>
  <c r="M4" i="9" s="1"/>
  <c r="N4" i="9" s="1"/>
  <c r="O4" i="9" s="1"/>
  <c r="P4" i="9" s="1"/>
  <c r="Q4" i="9" s="1"/>
  <c r="R4" i="9" s="1"/>
  <c r="S4" i="9" s="1"/>
  <c r="T4" i="9" s="1"/>
  <c r="U4" i="9" s="1"/>
  <c r="V4" i="9" s="1"/>
  <c r="W4" i="9" s="1"/>
  <c r="X4" i="9" s="1"/>
  <c r="Y4" i="9" s="1"/>
  <c r="Z4" i="9" s="1"/>
  <c r="AA4" i="9" s="1"/>
  <c r="AB4" i="9" s="1"/>
  <c r="AC4" i="9" s="1"/>
  <c r="AD4" i="9" s="1"/>
  <c r="AE4" i="9" s="1"/>
  <c r="AF4" i="9" s="1"/>
  <c r="AG4" i="9" s="1"/>
  <c r="AH4" i="9" s="1"/>
  <c r="AI4" i="9" s="1"/>
  <c r="AJ4" i="9" s="1"/>
  <c r="AK4" i="9" s="1"/>
  <c r="AL4" i="9" s="1"/>
  <c r="AM4" i="9" s="1"/>
  <c r="AN4" i="9" s="1"/>
  <c r="AO4" i="9" s="1"/>
  <c r="AP4" i="9" s="1"/>
  <c r="AQ4" i="9" s="1"/>
  <c r="AR4" i="9" s="1"/>
  <c r="AS4" i="9" s="1"/>
  <c r="AT4" i="9" s="1"/>
  <c r="AU4" i="9" s="1"/>
  <c r="AV4" i="9" s="1"/>
  <c r="AW4" i="9" s="1"/>
  <c r="AX4" i="9" s="1"/>
  <c r="AY4" i="9" s="1"/>
  <c r="AZ4" i="9" s="1"/>
  <c r="BA4" i="9" s="1"/>
  <c r="BB4" i="9" s="1"/>
  <c r="BC4" i="9" s="1"/>
  <c r="BD4" i="9" s="1"/>
  <c r="BE4" i="9" s="1"/>
  <c r="BF4" i="9" s="1"/>
  <c r="BG4" i="9" s="1"/>
  <c r="BH4" i="9" s="1"/>
  <c r="BI4" i="9" s="1"/>
  <c r="BJ4" i="9" s="1"/>
  <c r="BK4" i="9" s="1"/>
  <c r="BL4" i="9" s="1"/>
  <c r="BM4" i="9" s="1"/>
  <c r="F16" i="8"/>
  <c r="AC6" i="8"/>
  <c r="AO6" i="8" s="1"/>
  <c r="BA6" i="8" s="1"/>
  <c r="BM6" i="8" s="1"/>
  <c r="AB6" i="8"/>
  <c r="AN6" i="8" s="1"/>
  <c r="AZ6" i="8" s="1"/>
  <c r="BL6" i="8" s="1"/>
  <c r="AA6" i="8"/>
  <c r="AM6" i="8" s="1"/>
  <c r="AY6" i="8" s="1"/>
  <c r="BK6" i="8" s="1"/>
  <c r="Z6" i="8"/>
  <c r="AL6" i="8" s="1"/>
  <c r="AX6" i="8" s="1"/>
  <c r="BJ6" i="8" s="1"/>
  <c r="Y6" i="8"/>
  <c r="AK6" i="8" s="1"/>
  <c r="AW6" i="8" s="1"/>
  <c r="BI6" i="8" s="1"/>
  <c r="X6" i="8"/>
  <c r="AJ6" i="8" s="1"/>
  <c r="AV6" i="8" s="1"/>
  <c r="BH6" i="8" s="1"/>
  <c r="W6" i="8"/>
  <c r="AI6" i="8" s="1"/>
  <c r="AU6" i="8" s="1"/>
  <c r="BG6" i="8" s="1"/>
  <c r="V6" i="8"/>
  <c r="AH6" i="8" s="1"/>
  <c r="AT6" i="8" s="1"/>
  <c r="BF6" i="8" s="1"/>
  <c r="U6" i="8"/>
  <c r="AG6" i="8" s="1"/>
  <c r="AS6" i="8" s="1"/>
  <c r="BE6" i="8" s="1"/>
  <c r="T6" i="8"/>
  <c r="AF6" i="8" s="1"/>
  <c r="AR6" i="8" s="1"/>
  <c r="BD6" i="8" s="1"/>
  <c r="S6" i="8"/>
  <c r="AE6" i="8" s="1"/>
  <c r="AQ6" i="8" s="1"/>
  <c r="BC6" i="8" s="1"/>
  <c r="R6" i="8"/>
  <c r="AD6" i="8" s="1"/>
  <c r="AP6" i="8" s="1"/>
  <c r="BB6" i="8" s="1"/>
  <c r="G4" i="8"/>
  <c r="H4" i="8" s="1"/>
  <c r="I4" i="8" s="1"/>
  <c r="J4" i="8" s="1"/>
  <c r="K4" i="8" s="1"/>
  <c r="L4" i="8" s="1"/>
  <c r="M4" i="8" s="1"/>
  <c r="N4" i="8" s="1"/>
  <c r="O4" i="8" s="1"/>
  <c r="P4" i="8" s="1"/>
  <c r="Q4" i="8" s="1"/>
  <c r="R4" i="8" s="1"/>
  <c r="S4" i="8" s="1"/>
  <c r="T4" i="8" s="1"/>
  <c r="U4" i="8" s="1"/>
  <c r="V4" i="8" s="1"/>
  <c r="W4" i="8" s="1"/>
  <c r="X4" i="8" s="1"/>
  <c r="Y4" i="8" s="1"/>
  <c r="Z4" i="8" s="1"/>
  <c r="AA4" i="8" s="1"/>
  <c r="AB4" i="8" s="1"/>
  <c r="AC4" i="8" s="1"/>
  <c r="AD4" i="8" s="1"/>
  <c r="AE4" i="8" s="1"/>
  <c r="AF4" i="8" s="1"/>
  <c r="AG4" i="8" s="1"/>
  <c r="AH4" i="8" s="1"/>
  <c r="AI4" i="8" s="1"/>
  <c r="AJ4" i="8" s="1"/>
  <c r="AK4" i="8" s="1"/>
  <c r="AL4" i="8" s="1"/>
  <c r="AM4" i="8" s="1"/>
  <c r="AN4" i="8" s="1"/>
  <c r="AO4" i="8" s="1"/>
  <c r="AP4" i="8" s="1"/>
  <c r="AQ4" i="8" s="1"/>
  <c r="AR4" i="8" s="1"/>
  <c r="AS4" i="8" s="1"/>
  <c r="AT4" i="8" s="1"/>
  <c r="AU4" i="8" s="1"/>
  <c r="AV4" i="8" s="1"/>
  <c r="AW4" i="8" s="1"/>
  <c r="AX4" i="8" s="1"/>
  <c r="AY4" i="8" s="1"/>
  <c r="AZ4" i="8" s="1"/>
  <c r="BA4" i="8" s="1"/>
  <c r="BB4" i="8" s="1"/>
  <c r="BC4" i="8" s="1"/>
  <c r="BD4" i="8" s="1"/>
  <c r="BE4" i="8" s="1"/>
  <c r="BF4" i="8" s="1"/>
  <c r="BG4" i="8" s="1"/>
  <c r="BH4" i="8" s="1"/>
  <c r="BI4" i="8" s="1"/>
  <c r="BJ4" i="8" s="1"/>
  <c r="BK4" i="8" s="1"/>
  <c r="BL4" i="8" s="1"/>
  <c r="BM4" i="8" s="1"/>
  <c r="Q61" i="6"/>
  <c r="P61" i="6"/>
  <c r="O61" i="6"/>
  <c r="N61" i="6"/>
  <c r="M61" i="6"/>
  <c r="L61" i="6"/>
  <c r="K61" i="6"/>
  <c r="J61" i="6"/>
  <c r="I61" i="6"/>
  <c r="H61" i="6"/>
  <c r="G61" i="6"/>
  <c r="F61" i="6"/>
  <c r="Q60" i="6"/>
  <c r="P60" i="6"/>
  <c r="O60" i="6"/>
  <c r="N60" i="6"/>
  <c r="M60" i="6"/>
  <c r="L60" i="6"/>
  <c r="K60" i="6"/>
  <c r="J60" i="6"/>
  <c r="I60" i="6"/>
  <c r="H60" i="6"/>
  <c r="G60" i="6"/>
  <c r="F60" i="6"/>
  <c r="F50" i="6"/>
  <c r="C50" i="6"/>
  <c r="C46" i="6"/>
  <c r="C54" i="6" s="1"/>
  <c r="C45" i="6"/>
  <c r="C53" i="6" s="1"/>
  <c r="C44" i="6"/>
  <c r="C52" i="6" s="1"/>
  <c r="C43" i="6"/>
  <c r="C51" i="6" s="1"/>
  <c r="C36" i="6"/>
  <c r="C66" i="11" s="1"/>
  <c r="C102" i="11" s="1"/>
  <c r="C35" i="6"/>
  <c r="C65" i="11" s="1"/>
  <c r="C101" i="11" s="1"/>
  <c r="C34" i="6"/>
  <c r="C64" i="11" s="1"/>
  <c r="C100" i="11" s="1"/>
  <c r="C33" i="6"/>
  <c r="C63" i="11" s="1"/>
  <c r="C99" i="11" s="1"/>
  <c r="C32" i="6"/>
  <c r="C62" i="11" s="1"/>
  <c r="C98" i="11" s="1"/>
  <c r="C31" i="6"/>
  <c r="C61" i="11" s="1"/>
  <c r="C97" i="11" s="1"/>
  <c r="C30" i="6"/>
  <c r="C60" i="11" s="1"/>
  <c r="C96" i="11" s="1"/>
  <c r="C29" i="6"/>
  <c r="C59" i="11" s="1"/>
  <c r="C95" i="11" s="1"/>
  <c r="C26" i="6"/>
  <c r="C52" i="11" s="1"/>
  <c r="C90" i="11" s="1"/>
  <c r="C25" i="6"/>
  <c r="C51" i="11" s="1"/>
  <c r="C89" i="11" s="1"/>
  <c r="C19" i="6"/>
  <c r="C42" i="11" s="1"/>
  <c r="C86" i="11" s="1"/>
  <c r="C18" i="6"/>
  <c r="C41" i="11" s="1"/>
  <c r="C85" i="11" s="1"/>
  <c r="C17" i="6"/>
  <c r="C40" i="11" s="1"/>
  <c r="C84" i="11" s="1"/>
  <c r="C16" i="6"/>
  <c r="C39" i="11" s="1"/>
  <c r="C15" i="6"/>
  <c r="C38" i="11" s="1"/>
  <c r="C14" i="6"/>
  <c r="C37" i="11" s="1"/>
  <c r="C13" i="6"/>
  <c r="C36" i="11" s="1"/>
  <c r="C83" i="11" s="1"/>
  <c r="AC9" i="6"/>
  <c r="AO9" i="6" s="1"/>
  <c r="BA9" i="6" s="1"/>
  <c r="BM9" i="6" s="1"/>
  <c r="AB9" i="6"/>
  <c r="AN9" i="6" s="1"/>
  <c r="AZ9" i="6" s="1"/>
  <c r="BL9" i="6" s="1"/>
  <c r="AA9" i="6"/>
  <c r="AM9" i="6" s="1"/>
  <c r="AY9" i="6" s="1"/>
  <c r="BK9" i="6" s="1"/>
  <c r="Z9" i="6"/>
  <c r="AL9" i="6" s="1"/>
  <c r="AX9" i="6" s="1"/>
  <c r="BJ9" i="6" s="1"/>
  <c r="Y9" i="6"/>
  <c r="AK9" i="6" s="1"/>
  <c r="AW9" i="6" s="1"/>
  <c r="BI9" i="6" s="1"/>
  <c r="X9" i="6"/>
  <c r="AJ9" i="6" s="1"/>
  <c r="AV9" i="6" s="1"/>
  <c r="BH9" i="6" s="1"/>
  <c r="W9" i="6"/>
  <c r="AI9" i="6" s="1"/>
  <c r="AU9" i="6" s="1"/>
  <c r="BG9" i="6" s="1"/>
  <c r="V9" i="6"/>
  <c r="AH9" i="6" s="1"/>
  <c r="AT9" i="6" s="1"/>
  <c r="BF9" i="6" s="1"/>
  <c r="U9" i="6"/>
  <c r="AG9" i="6" s="1"/>
  <c r="AS9" i="6" s="1"/>
  <c r="BE9" i="6" s="1"/>
  <c r="T9" i="6"/>
  <c r="AF9" i="6" s="1"/>
  <c r="AR9" i="6" s="1"/>
  <c r="BD9" i="6" s="1"/>
  <c r="S9" i="6"/>
  <c r="AE9" i="6" s="1"/>
  <c r="AQ9" i="6" s="1"/>
  <c r="BC9" i="6" s="1"/>
  <c r="R9" i="6"/>
  <c r="AD9" i="6" s="1"/>
  <c r="AP9" i="6" s="1"/>
  <c r="BB9" i="6" s="1"/>
  <c r="AC8" i="6"/>
  <c r="AB8" i="6"/>
  <c r="AA8" i="6"/>
  <c r="Z8" i="6"/>
  <c r="Y8" i="6"/>
  <c r="X8" i="6"/>
  <c r="W8" i="6"/>
  <c r="V8" i="6"/>
  <c r="U8" i="6"/>
  <c r="T8" i="6"/>
  <c r="S8" i="6"/>
  <c r="R8" i="6"/>
  <c r="G4" i="6"/>
  <c r="H4" i="6" s="1"/>
  <c r="I4" i="6" s="1"/>
  <c r="J4" i="6" s="1"/>
  <c r="K4" i="6" s="1"/>
  <c r="L4" i="6" s="1"/>
  <c r="M4" i="6" s="1"/>
  <c r="N4" i="6" s="1"/>
  <c r="O4" i="6" s="1"/>
  <c r="P4" i="6" s="1"/>
  <c r="Q4" i="6" s="1"/>
  <c r="R4" i="6" s="1"/>
  <c r="S4" i="6" s="1"/>
  <c r="T4" i="6" s="1"/>
  <c r="U4" i="6" s="1"/>
  <c r="V4" i="6" s="1"/>
  <c r="W4" i="6" s="1"/>
  <c r="X4" i="6" s="1"/>
  <c r="Y4" i="6" s="1"/>
  <c r="Z4" i="6" s="1"/>
  <c r="AA4" i="6" s="1"/>
  <c r="AB4" i="6" s="1"/>
  <c r="AC4" i="6" s="1"/>
  <c r="AD4" i="6" s="1"/>
  <c r="AE4" i="6" s="1"/>
  <c r="AF4" i="6" s="1"/>
  <c r="AG4" i="6" s="1"/>
  <c r="AH4" i="6" s="1"/>
  <c r="AI4" i="6" s="1"/>
  <c r="AJ4" i="6" s="1"/>
  <c r="AK4" i="6" s="1"/>
  <c r="AL4" i="6" s="1"/>
  <c r="AM4" i="6" s="1"/>
  <c r="AN4" i="6" s="1"/>
  <c r="AO4" i="6" s="1"/>
  <c r="AP4" i="6" s="1"/>
  <c r="AQ4" i="6" s="1"/>
  <c r="AR4" i="6" s="1"/>
  <c r="AS4" i="6" s="1"/>
  <c r="AT4" i="6" s="1"/>
  <c r="AU4" i="6" s="1"/>
  <c r="AV4" i="6" s="1"/>
  <c r="AW4" i="6" s="1"/>
  <c r="AX4" i="6" s="1"/>
  <c r="AY4" i="6" s="1"/>
  <c r="AZ4" i="6" s="1"/>
  <c r="BA4" i="6" s="1"/>
  <c r="BB4" i="6" s="1"/>
  <c r="BC4" i="6" s="1"/>
  <c r="BD4" i="6" s="1"/>
  <c r="BE4" i="6" s="1"/>
  <c r="BF4" i="6" s="1"/>
  <c r="BG4" i="6" s="1"/>
  <c r="BH4" i="6" s="1"/>
  <c r="BI4" i="6" s="1"/>
  <c r="BJ4" i="6" s="1"/>
  <c r="BK4" i="6" s="1"/>
  <c r="BL4" i="6" s="1"/>
  <c r="BM4" i="6" s="1"/>
  <c r="AC1" i="6"/>
  <c r="AO1" i="6" s="1"/>
  <c r="BA1" i="6" s="1"/>
  <c r="BM1" i="6" s="1"/>
  <c r="AB1" i="6"/>
  <c r="AN1" i="6" s="1"/>
  <c r="AZ1" i="6" s="1"/>
  <c r="BL1" i="6" s="1"/>
  <c r="AA1" i="6"/>
  <c r="AM1" i="6" s="1"/>
  <c r="AY1" i="6" s="1"/>
  <c r="BK1" i="6" s="1"/>
  <c r="Z1" i="6"/>
  <c r="AL1" i="6" s="1"/>
  <c r="AX1" i="6" s="1"/>
  <c r="BJ1" i="6" s="1"/>
  <c r="Y1" i="6"/>
  <c r="AK1" i="6" s="1"/>
  <c r="AW1" i="6" s="1"/>
  <c r="BI1" i="6" s="1"/>
  <c r="X1" i="6"/>
  <c r="AJ1" i="6" s="1"/>
  <c r="AV1" i="6" s="1"/>
  <c r="BH1" i="6" s="1"/>
  <c r="W1" i="6"/>
  <c r="AI1" i="6" s="1"/>
  <c r="AU1" i="6" s="1"/>
  <c r="BG1" i="6" s="1"/>
  <c r="V1" i="6"/>
  <c r="AH1" i="6" s="1"/>
  <c r="AT1" i="6" s="1"/>
  <c r="BF1" i="6" s="1"/>
  <c r="U1" i="6"/>
  <c r="AG1" i="6" s="1"/>
  <c r="AS1" i="6" s="1"/>
  <c r="BE1" i="6" s="1"/>
  <c r="T1" i="6"/>
  <c r="AF1" i="6" s="1"/>
  <c r="AR1" i="6" s="1"/>
  <c r="BD1" i="6" s="1"/>
  <c r="S1" i="6"/>
  <c r="AE1" i="6" s="1"/>
  <c r="AQ1" i="6" s="1"/>
  <c r="BC1" i="6" s="1"/>
  <c r="R1" i="6"/>
  <c r="AD1" i="6" s="1"/>
  <c r="AP1" i="6" s="1"/>
  <c r="BB1" i="6" s="1"/>
  <c r="C41" i="5"/>
  <c r="C60" i="5" s="1"/>
  <c r="C22" i="11" s="1"/>
  <c r="C32" i="11" s="1"/>
  <c r="C36" i="5"/>
  <c r="C15" i="5" s="1"/>
  <c r="C26" i="5"/>
  <c r="C24" i="5"/>
  <c r="C53" i="5" s="1"/>
  <c r="C15" i="11" s="1"/>
  <c r="C23" i="5"/>
  <c r="C52" i="5" s="1"/>
  <c r="C14" i="11" s="1"/>
  <c r="C22" i="5"/>
  <c r="C51" i="5" s="1"/>
  <c r="C13" i="11" s="1"/>
  <c r="C21" i="5"/>
  <c r="C50" i="5" s="1"/>
  <c r="C12" i="11" s="1"/>
  <c r="C30" i="11" s="1"/>
  <c r="C12" i="5"/>
  <c r="C11" i="5"/>
  <c r="C10" i="5"/>
  <c r="AC9" i="5"/>
  <c r="AB9" i="5"/>
  <c r="AA9" i="5"/>
  <c r="Z9" i="5"/>
  <c r="Y9" i="5"/>
  <c r="AK9" i="5" s="1"/>
  <c r="X9" i="5"/>
  <c r="AJ9" i="5" s="1"/>
  <c r="W9" i="5"/>
  <c r="V9" i="5"/>
  <c r="AH9" i="5" s="1"/>
  <c r="U9" i="5"/>
  <c r="T9" i="5"/>
  <c r="S9" i="5"/>
  <c r="AE9" i="5" s="1"/>
  <c r="R9" i="5"/>
  <c r="AC8" i="5"/>
  <c r="AC8" i="9" s="1"/>
  <c r="AB8" i="5"/>
  <c r="AB8" i="9" s="1"/>
  <c r="AA8" i="5"/>
  <c r="AA8" i="9" s="1"/>
  <c r="Z8" i="5"/>
  <c r="Z8" i="9" s="1"/>
  <c r="Y8" i="5"/>
  <c r="Y8" i="9" s="1"/>
  <c r="X8" i="5"/>
  <c r="X8" i="9" s="1"/>
  <c r="W8" i="5"/>
  <c r="W8" i="9" s="1"/>
  <c r="V8" i="5"/>
  <c r="V8" i="9" s="1"/>
  <c r="U8" i="5"/>
  <c r="U8" i="9" s="1"/>
  <c r="T8" i="5"/>
  <c r="T8" i="9" s="1"/>
  <c r="S8" i="5"/>
  <c r="S8" i="9" s="1"/>
  <c r="R8" i="5"/>
  <c r="R70" i="5" s="1"/>
  <c r="AC6" i="5"/>
  <c r="AO6" i="5" s="1"/>
  <c r="BA6" i="5" s="1"/>
  <c r="BM6" i="5" s="1"/>
  <c r="AB6" i="5"/>
  <c r="AN6" i="5" s="1"/>
  <c r="AZ6" i="5" s="1"/>
  <c r="BL6" i="5" s="1"/>
  <c r="AA6" i="5"/>
  <c r="AM6" i="5" s="1"/>
  <c r="AY6" i="5" s="1"/>
  <c r="BK6" i="5" s="1"/>
  <c r="Z6" i="5"/>
  <c r="AL6" i="5" s="1"/>
  <c r="AX6" i="5" s="1"/>
  <c r="BJ6" i="5" s="1"/>
  <c r="Y6" i="5"/>
  <c r="AK6" i="5" s="1"/>
  <c r="AW6" i="5" s="1"/>
  <c r="BI6" i="5" s="1"/>
  <c r="X6" i="5"/>
  <c r="AJ6" i="5" s="1"/>
  <c r="AV6" i="5" s="1"/>
  <c r="BH6" i="5" s="1"/>
  <c r="W6" i="5"/>
  <c r="AI6" i="5" s="1"/>
  <c r="AU6" i="5" s="1"/>
  <c r="BG6" i="5" s="1"/>
  <c r="V6" i="5"/>
  <c r="AH6" i="5" s="1"/>
  <c r="AT6" i="5" s="1"/>
  <c r="BF6" i="5" s="1"/>
  <c r="U6" i="5"/>
  <c r="AG6" i="5" s="1"/>
  <c r="AS6" i="5" s="1"/>
  <c r="BE6" i="5" s="1"/>
  <c r="T6" i="5"/>
  <c r="AF6" i="5" s="1"/>
  <c r="AR6" i="5" s="1"/>
  <c r="BD6" i="5" s="1"/>
  <c r="S6" i="5"/>
  <c r="AE6" i="5" s="1"/>
  <c r="AQ6" i="5" s="1"/>
  <c r="BC6" i="5" s="1"/>
  <c r="R6" i="5"/>
  <c r="AD6" i="5" s="1"/>
  <c r="AP6" i="5" s="1"/>
  <c r="BB6" i="5" s="1"/>
  <c r="G4" i="5"/>
  <c r="I4" i="4" s="1"/>
  <c r="G77" i="4"/>
  <c r="G76" i="4"/>
  <c r="G75" i="4"/>
  <c r="G74" i="4"/>
  <c r="G73" i="4"/>
  <c r="G72" i="4"/>
  <c r="G71" i="4"/>
  <c r="A55" i="4"/>
  <c r="A77" i="4" s="1"/>
  <c r="A54" i="4"/>
  <c r="A76" i="4" s="1"/>
  <c r="A53" i="4"/>
  <c r="A75" i="4" s="1"/>
  <c r="A52" i="4"/>
  <c r="A74" i="4" s="1"/>
  <c r="A51" i="4"/>
  <c r="A73" i="4" s="1"/>
  <c r="A50" i="4"/>
  <c r="A72" i="4" s="1"/>
  <c r="A49" i="4"/>
  <c r="A71" i="4" s="1"/>
  <c r="G70" i="4"/>
  <c r="A48" i="4"/>
  <c r="A70" i="4" s="1"/>
  <c r="G69" i="4"/>
  <c r="A47" i="4"/>
  <c r="A69" i="4" s="1"/>
  <c r="G68" i="4"/>
  <c r="A46" i="4"/>
  <c r="A68" i="4" s="1"/>
  <c r="G67" i="4"/>
  <c r="A45" i="4"/>
  <c r="A67" i="4" s="1"/>
  <c r="G66" i="4"/>
  <c r="A44" i="4"/>
  <c r="A66" i="4" s="1"/>
  <c r="G65" i="4"/>
  <c r="A43" i="4"/>
  <c r="A65" i="4" s="1"/>
  <c r="G64" i="4"/>
  <c r="A42" i="4"/>
  <c r="A64" i="4" s="1"/>
  <c r="G63" i="4"/>
  <c r="A41" i="4"/>
  <c r="A63" i="4" s="1"/>
  <c r="G62" i="4"/>
  <c r="A40" i="4"/>
  <c r="A62" i="4" s="1"/>
  <c r="G61" i="4"/>
  <c r="A39" i="4"/>
  <c r="A61" i="4" s="1"/>
  <c r="G60" i="4"/>
  <c r="A38" i="4"/>
  <c r="A60" i="4" s="1"/>
  <c r="G37" i="4"/>
  <c r="G59" i="4" s="1"/>
  <c r="A37" i="4"/>
  <c r="A59" i="4" s="1"/>
  <c r="G33" i="4"/>
  <c r="H33" i="4" s="1"/>
  <c r="I33" i="4" s="1"/>
  <c r="J33" i="4" s="1"/>
  <c r="K33" i="4" s="1"/>
  <c r="L33" i="4" s="1"/>
  <c r="M33" i="4" s="1"/>
  <c r="N33" i="4" s="1"/>
  <c r="O33" i="4" s="1"/>
  <c r="P33" i="4" s="1"/>
  <c r="Q33" i="4" s="1"/>
  <c r="R33" i="4" s="1"/>
  <c r="S33" i="4" s="1"/>
  <c r="T33" i="4" s="1"/>
  <c r="U33" i="4" s="1"/>
  <c r="V33" i="4" s="1"/>
  <c r="W33" i="4" s="1"/>
  <c r="X33" i="4" s="1"/>
  <c r="Y33" i="4" s="1"/>
  <c r="Z33" i="4" s="1"/>
  <c r="AA33" i="4" s="1"/>
  <c r="AB33" i="4" s="1"/>
  <c r="AC33" i="4" s="1"/>
  <c r="AD33" i="4" s="1"/>
  <c r="AE33" i="4" s="1"/>
  <c r="AF33" i="4" s="1"/>
  <c r="AG33" i="4" s="1"/>
  <c r="AH33" i="4" s="1"/>
  <c r="AI33" i="4" s="1"/>
  <c r="AJ33" i="4" s="1"/>
  <c r="AK33" i="4" s="1"/>
  <c r="AL33" i="4" s="1"/>
  <c r="AM33" i="4" s="1"/>
  <c r="AN33" i="4" s="1"/>
  <c r="AO33" i="4" s="1"/>
  <c r="AP33" i="4" s="1"/>
  <c r="AQ33" i="4" s="1"/>
  <c r="AR33" i="4" s="1"/>
  <c r="AS33" i="4" s="1"/>
  <c r="AT33" i="4" s="1"/>
  <c r="AU33" i="4" s="1"/>
  <c r="AV33" i="4" s="1"/>
  <c r="AW33" i="4" s="1"/>
  <c r="AX33" i="4" s="1"/>
  <c r="AY33" i="4" s="1"/>
  <c r="AZ33" i="4" s="1"/>
  <c r="BA33" i="4" s="1"/>
  <c r="BB33" i="4" s="1"/>
  <c r="BC33" i="4" s="1"/>
  <c r="BD33" i="4" s="1"/>
  <c r="BE33" i="4" s="1"/>
  <c r="BF33" i="4" s="1"/>
  <c r="BG33" i="4" s="1"/>
  <c r="BH33" i="4" s="1"/>
  <c r="BI33" i="4" s="1"/>
  <c r="BJ33" i="4" s="1"/>
  <c r="BK33" i="4" s="1"/>
  <c r="BL33" i="4" s="1"/>
  <c r="BM33" i="4" s="1"/>
  <c r="BN33" i="4" s="1"/>
  <c r="BO33" i="4" s="1"/>
  <c r="E33" i="4" s="1"/>
  <c r="E31" i="4"/>
  <c r="B31" i="4"/>
  <c r="B55" i="4" s="1"/>
  <c r="B77" i="4" s="1"/>
  <c r="E30" i="4"/>
  <c r="B30" i="4"/>
  <c r="B54" i="4" s="1"/>
  <c r="B76" i="4" s="1"/>
  <c r="E29" i="4"/>
  <c r="B29" i="4"/>
  <c r="B53" i="4" s="1"/>
  <c r="B75" i="4" s="1"/>
  <c r="E28" i="4"/>
  <c r="B28" i="4"/>
  <c r="B52" i="4" s="1"/>
  <c r="B74" i="4" s="1"/>
  <c r="E27" i="4"/>
  <c r="B27" i="4"/>
  <c r="B51" i="4" s="1"/>
  <c r="B73" i="4" s="1"/>
  <c r="E26" i="4"/>
  <c r="B26" i="4"/>
  <c r="B50" i="4" s="1"/>
  <c r="B72" i="4" s="1"/>
  <c r="E25" i="4"/>
  <c r="B25" i="4"/>
  <c r="B49" i="4" s="1"/>
  <c r="B71" i="4" s="1"/>
  <c r="E24" i="4"/>
  <c r="B24" i="4"/>
  <c r="B48" i="4" s="1"/>
  <c r="B70" i="4" s="1"/>
  <c r="E23" i="4"/>
  <c r="B23" i="4"/>
  <c r="B47" i="4" s="1"/>
  <c r="B69" i="4" s="1"/>
  <c r="E22" i="4"/>
  <c r="B22" i="4"/>
  <c r="B46" i="4" s="1"/>
  <c r="B68" i="4" s="1"/>
  <c r="E21" i="4"/>
  <c r="B21" i="4"/>
  <c r="B45" i="4" s="1"/>
  <c r="B67" i="4" s="1"/>
  <c r="E20" i="4"/>
  <c r="B20" i="4"/>
  <c r="B44" i="4" s="1"/>
  <c r="B66" i="4" s="1"/>
  <c r="E19" i="4"/>
  <c r="B19" i="4"/>
  <c r="B43" i="4" s="1"/>
  <c r="B65" i="4" s="1"/>
  <c r="E18" i="4"/>
  <c r="B18" i="4"/>
  <c r="B42" i="4" s="1"/>
  <c r="B64" i="4" s="1"/>
  <c r="E17" i="4"/>
  <c r="B17" i="4"/>
  <c r="B41" i="4" s="1"/>
  <c r="B63" i="4" s="1"/>
  <c r="E16" i="4"/>
  <c r="B16" i="4"/>
  <c r="B40" i="4" s="1"/>
  <c r="B62" i="4" s="1"/>
  <c r="E15" i="4"/>
  <c r="B15" i="4"/>
  <c r="B39" i="4" s="1"/>
  <c r="B61" i="4" s="1"/>
  <c r="E14" i="4"/>
  <c r="B14" i="4"/>
  <c r="B38" i="4" s="1"/>
  <c r="B60" i="4" s="1"/>
  <c r="E13" i="4"/>
  <c r="B13" i="4"/>
  <c r="B37" i="4" s="1"/>
  <c r="B59" i="4" s="1"/>
  <c r="AE9" i="4"/>
  <c r="AQ9" i="4" s="1"/>
  <c r="BC9" i="4" s="1"/>
  <c r="BO9" i="4" s="1"/>
  <c r="AD9" i="4"/>
  <c r="AP9" i="4" s="1"/>
  <c r="BB9" i="4" s="1"/>
  <c r="BN9" i="4" s="1"/>
  <c r="AC9" i="4"/>
  <c r="AO9" i="4" s="1"/>
  <c r="BA9" i="4" s="1"/>
  <c r="BM9" i="4" s="1"/>
  <c r="AB9" i="4"/>
  <c r="AN9" i="4" s="1"/>
  <c r="AZ9" i="4" s="1"/>
  <c r="BL9" i="4" s="1"/>
  <c r="AA9" i="4"/>
  <c r="AM9" i="4" s="1"/>
  <c r="AY9" i="4" s="1"/>
  <c r="BK9" i="4" s="1"/>
  <c r="Z9" i="4"/>
  <c r="AL9" i="4" s="1"/>
  <c r="AX9" i="4" s="1"/>
  <c r="BJ9" i="4" s="1"/>
  <c r="Y9" i="4"/>
  <c r="AK9" i="4" s="1"/>
  <c r="AW9" i="4" s="1"/>
  <c r="BI9" i="4" s="1"/>
  <c r="X9" i="4"/>
  <c r="AJ9" i="4" s="1"/>
  <c r="AV9" i="4" s="1"/>
  <c r="BH9" i="4" s="1"/>
  <c r="W9" i="4"/>
  <c r="AI9" i="4" s="1"/>
  <c r="AU9" i="4" s="1"/>
  <c r="BG9" i="4" s="1"/>
  <c r="V9" i="4"/>
  <c r="AH9" i="4" s="1"/>
  <c r="AT9" i="4" s="1"/>
  <c r="BF9" i="4" s="1"/>
  <c r="U9" i="4"/>
  <c r="AG9" i="4" s="1"/>
  <c r="AS9" i="4" s="1"/>
  <c r="BE9" i="4" s="1"/>
  <c r="T9" i="4"/>
  <c r="AF9" i="4" s="1"/>
  <c r="AR9" i="4" s="1"/>
  <c r="BD9" i="4" s="1"/>
  <c r="AE8" i="4"/>
  <c r="AD8" i="4"/>
  <c r="AC8" i="4"/>
  <c r="AB8" i="4"/>
  <c r="AN8" i="4" s="1"/>
  <c r="AA8" i="4"/>
  <c r="Z8" i="4"/>
  <c r="AL8" i="4" s="1"/>
  <c r="Y8" i="4"/>
  <c r="AK8" i="4" s="1"/>
  <c r="X8" i="4"/>
  <c r="W8" i="4"/>
  <c r="AI8" i="4" s="1"/>
  <c r="V8" i="4"/>
  <c r="U8" i="4"/>
  <c r="T8" i="4"/>
  <c r="AF8" i="4" s="1"/>
  <c r="H4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Q2" i="4"/>
  <c r="AP2" i="4"/>
  <c r="AO2" i="4"/>
  <c r="AN2" i="4"/>
  <c r="AM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Q2" i="4"/>
  <c r="P2" i="4"/>
  <c r="O2" i="4"/>
  <c r="N2" i="4"/>
  <c r="M2" i="4"/>
  <c r="L2" i="4"/>
  <c r="K2" i="4"/>
  <c r="J2" i="4"/>
  <c r="I2" i="4"/>
  <c r="H2" i="4"/>
  <c r="F288" i="3"/>
  <c r="F285" i="3" s="1"/>
  <c r="J269" i="3"/>
  <c r="K269" i="3" s="1"/>
  <c r="L269" i="3" s="1"/>
  <c r="J268" i="3"/>
  <c r="K268" i="3" s="1"/>
  <c r="L268" i="3" s="1"/>
  <c r="I267" i="3"/>
  <c r="J266" i="3"/>
  <c r="J261" i="3"/>
  <c r="I261" i="3"/>
  <c r="H261" i="3"/>
  <c r="K260" i="3"/>
  <c r="K261" i="3" s="1"/>
  <c r="C255" i="3"/>
  <c r="C254" i="3"/>
  <c r="C253" i="3"/>
  <c r="C252" i="3"/>
  <c r="C251" i="3"/>
  <c r="C250" i="3"/>
  <c r="C249" i="3"/>
  <c r="C248" i="3"/>
  <c r="C247" i="3"/>
  <c r="C246" i="3"/>
  <c r="C245" i="3"/>
  <c r="C244" i="3"/>
  <c r="C243" i="3"/>
  <c r="C242" i="3"/>
  <c r="C241" i="3"/>
  <c r="C240" i="3"/>
  <c r="C239" i="3"/>
  <c r="C238" i="3"/>
  <c r="C237" i="3"/>
  <c r="I211" i="3"/>
  <c r="I210" i="3"/>
  <c r="J210" i="3" s="1"/>
  <c r="K210" i="3" s="1"/>
  <c r="L210" i="3" s="1"/>
  <c r="I202" i="3"/>
  <c r="J202" i="3" s="1"/>
  <c r="K202" i="3" s="1"/>
  <c r="L202" i="3" s="1"/>
  <c r="I193" i="3"/>
  <c r="C181" i="3"/>
  <c r="C102" i="3" s="1"/>
  <c r="J178" i="3"/>
  <c r="K178" i="3" s="1"/>
  <c r="L178" i="3" s="1"/>
  <c r="J177" i="3"/>
  <c r="K177" i="3" s="1"/>
  <c r="L177" i="3" s="1"/>
  <c r="C176" i="3"/>
  <c r="C98" i="3" s="1"/>
  <c r="C171" i="3"/>
  <c r="C97" i="3" s="1"/>
  <c r="L124" i="3"/>
  <c r="K124" i="3"/>
  <c r="J124" i="3"/>
  <c r="I124" i="3"/>
  <c r="H124" i="3"/>
  <c r="L123" i="3"/>
  <c r="K123" i="3"/>
  <c r="J123" i="3"/>
  <c r="I123" i="3"/>
  <c r="H123" i="3"/>
  <c r="L122" i="3"/>
  <c r="K122" i="3"/>
  <c r="J122" i="3"/>
  <c r="I122" i="3"/>
  <c r="H122" i="3"/>
  <c r="L121" i="3"/>
  <c r="K121" i="3"/>
  <c r="J121" i="3"/>
  <c r="I121" i="3"/>
  <c r="H121" i="3"/>
  <c r="L120" i="3"/>
  <c r="K120" i="3"/>
  <c r="J120" i="3"/>
  <c r="I120" i="3"/>
  <c r="H120" i="3"/>
  <c r="L119" i="3"/>
  <c r="K119" i="3"/>
  <c r="J119" i="3"/>
  <c r="I119" i="3"/>
  <c r="H119" i="3"/>
  <c r="L118" i="3"/>
  <c r="K118" i="3"/>
  <c r="J118" i="3"/>
  <c r="I118" i="3"/>
  <c r="H118" i="3"/>
  <c r="L117" i="3"/>
  <c r="K117" i="3"/>
  <c r="J117" i="3"/>
  <c r="I117" i="3"/>
  <c r="H117" i="3"/>
  <c r="L116" i="3"/>
  <c r="K116" i="3"/>
  <c r="J116" i="3"/>
  <c r="I116" i="3"/>
  <c r="H116" i="3"/>
  <c r="L115" i="3"/>
  <c r="K115" i="3"/>
  <c r="J115" i="3"/>
  <c r="I115" i="3"/>
  <c r="H115" i="3"/>
  <c r="L114" i="3"/>
  <c r="K114" i="3"/>
  <c r="J114" i="3"/>
  <c r="I114" i="3"/>
  <c r="H114" i="3"/>
  <c r="L113" i="3"/>
  <c r="K113" i="3"/>
  <c r="J113" i="3"/>
  <c r="I113" i="3"/>
  <c r="H113" i="3"/>
  <c r="F22" i="5" s="1"/>
  <c r="L110" i="3"/>
  <c r="K110" i="3"/>
  <c r="J110" i="3"/>
  <c r="I110" i="3"/>
  <c r="L109" i="3"/>
  <c r="K109" i="3"/>
  <c r="J109" i="3"/>
  <c r="I109" i="3"/>
  <c r="L108" i="3"/>
  <c r="K108" i="3"/>
  <c r="J108" i="3"/>
  <c r="L97" i="3"/>
  <c r="K97" i="3"/>
  <c r="J97" i="3"/>
  <c r="H84" i="3"/>
  <c r="H105" i="3" s="1"/>
  <c r="I105" i="3" s="1"/>
  <c r="J105" i="3" s="1"/>
  <c r="H83" i="3"/>
  <c r="H104" i="3" s="1"/>
  <c r="I104" i="3" s="1"/>
  <c r="J104" i="3" s="1"/>
  <c r="H82" i="3"/>
  <c r="H79" i="3"/>
  <c r="H101" i="3" s="1"/>
  <c r="I101" i="3" s="1"/>
  <c r="J101" i="3" s="1"/>
  <c r="C79" i="3"/>
  <c r="C84" i="3" s="1"/>
  <c r="H78" i="3"/>
  <c r="H100" i="3" s="1"/>
  <c r="I100" i="3" s="1"/>
  <c r="C78" i="3"/>
  <c r="H77" i="3"/>
  <c r="C77" i="3"/>
  <c r="C27" i="5" s="1"/>
  <c r="H74" i="3"/>
  <c r="H73" i="3"/>
  <c r="H72" i="3"/>
  <c r="F66" i="3"/>
  <c r="L59" i="3"/>
  <c r="K59" i="3"/>
  <c r="J59" i="3"/>
  <c r="I59" i="3"/>
  <c r="H59" i="3"/>
  <c r="L58" i="3"/>
  <c r="K58" i="3"/>
  <c r="J58" i="3"/>
  <c r="I58" i="3"/>
  <c r="H58" i="3"/>
  <c r="L57" i="3"/>
  <c r="K57" i="3"/>
  <c r="J57" i="3"/>
  <c r="I57" i="3"/>
  <c r="H57" i="3"/>
  <c r="L56" i="3"/>
  <c r="K56" i="3"/>
  <c r="J56" i="3"/>
  <c r="I56" i="3"/>
  <c r="H56" i="3"/>
  <c r="L55" i="3"/>
  <c r="K55" i="3"/>
  <c r="J55" i="3"/>
  <c r="I55" i="3"/>
  <c r="H55" i="3"/>
  <c r="L54" i="3"/>
  <c r="K54" i="3"/>
  <c r="J54" i="3"/>
  <c r="I54" i="3"/>
  <c r="H54" i="3"/>
  <c r="L53" i="3"/>
  <c r="K53" i="3"/>
  <c r="J53" i="3"/>
  <c r="I53" i="3"/>
  <c r="H53" i="3"/>
  <c r="L52" i="3"/>
  <c r="K52" i="3"/>
  <c r="J52" i="3"/>
  <c r="I52" i="3"/>
  <c r="H52" i="3"/>
  <c r="L51" i="3"/>
  <c r="K51" i="3"/>
  <c r="J51" i="3"/>
  <c r="I51" i="3"/>
  <c r="H51" i="3"/>
  <c r="L50" i="3"/>
  <c r="K50" i="3"/>
  <c r="J50" i="3"/>
  <c r="I50" i="3"/>
  <c r="H50" i="3"/>
  <c r="L49" i="3"/>
  <c r="K49" i="3"/>
  <c r="J49" i="3"/>
  <c r="I49" i="3"/>
  <c r="H49" i="3"/>
  <c r="L48" i="3"/>
  <c r="K48" i="3"/>
  <c r="J48" i="3"/>
  <c r="I48" i="3"/>
  <c r="H48" i="3"/>
  <c r="M43" i="3"/>
  <c r="F25" i="3"/>
  <c r="E24" i="3"/>
  <c r="C22" i="8" s="1"/>
  <c r="H18" i="3"/>
  <c r="P55" i="4" s="1"/>
  <c r="P77" i="4" s="1"/>
  <c r="H15" i="3"/>
  <c r="H42" i="3" s="1"/>
  <c r="F12" i="3"/>
  <c r="F5" i="5" s="1"/>
  <c r="H110" i="3" l="1"/>
  <c r="N69" i="5"/>
  <c r="T32" i="6"/>
  <c r="W32" i="6"/>
  <c r="AS6" i="10"/>
  <c r="BE6" i="10" s="1"/>
  <c r="AJ8" i="6"/>
  <c r="X32" i="6"/>
  <c r="Y32" i="6"/>
  <c r="C56" i="5"/>
  <c r="C18" i="11" s="1"/>
  <c r="C32" i="5"/>
  <c r="V32" i="6"/>
  <c r="C55" i="5"/>
  <c r="C17" i="11" s="1"/>
  <c r="C31" i="11" s="1"/>
  <c r="C31" i="5"/>
  <c r="AL8" i="6"/>
  <c r="Z32" i="6"/>
  <c r="F14" i="10"/>
  <c r="AV6" i="10"/>
  <c r="AG8" i="6"/>
  <c r="U32" i="6"/>
  <c r="AM8" i="6"/>
  <c r="AA32" i="6"/>
  <c r="AK6" i="10"/>
  <c r="AB32" i="6"/>
  <c r="AO8" i="6"/>
  <c r="BA8" i="6" s="1"/>
  <c r="AC32" i="6"/>
  <c r="AQ6" i="10"/>
  <c r="O44" i="4"/>
  <c r="O66" i="4" s="1"/>
  <c r="AD8" i="6"/>
  <c r="R32" i="6"/>
  <c r="AN6" i="10"/>
  <c r="AZ6" i="10" s="1"/>
  <c r="AP6" i="10"/>
  <c r="AE8" i="6"/>
  <c r="S32" i="6"/>
  <c r="AH8" i="5"/>
  <c r="AH8" i="9" s="1"/>
  <c r="H232" i="3"/>
  <c r="I232" i="3" s="1"/>
  <c r="J232" i="3" s="1"/>
  <c r="K232" i="3" s="1"/>
  <c r="L232" i="3" s="1"/>
  <c r="J45" i="4"/>
  <c r="J67" i="4" s="1"/>
  <c r="N55" i="11" s="1"/>
  <c r="AM8" i="5"/>
  <c r="AM8" i="9" s="1"/>
  <c r="C14" i="5"/>
  <c r="I55" i="4"/>
  <c r="I77" i="4" s="1"/>
  <c r="P37" i="4"/>
  <c r="P59" i="4" s="1"/>
  <c r="P43" i="4"/>
  <c r="P65" i="4" s="1"/>
  <c r="I18" i="3"/>
  <c r="Y51" i="4" s="1"/>
  <c r="Y73" i="4" s="1"/>
  <c r="S51" i="4"/>
  <c r="S73" i="4" s="1"/>
  <c r="F71" i="5"/>
  <c r="U70" i="5"/>
  <c r="F51" i="6"/>
  <c r="P45" i="4"/>
  <c r="P67" i="4" s="1"/>
  <c r="T55" i="11" s="1"/>
  <c r="H70" i="5"/>
  <c r="K112" i="3"/>
  <c r="M42" i="4"/>
  <c r="M64" i="4" s="1"/>
  <c r="O50" i="4"/>
  <c r="O72" i="4" s="1"/>
  <c r="I70" i="5"/>
  <c r="H109" i="3"/>
  <c r="M70" i="5"/>
  <c r="X45" i="4"/>
  <c r="X67" i="4" s="1"/>
  <c r="AB55" i="11" s="1"/>
  <c r="Q51" i="4"/>
  <c r="Q73" i="4" s="1"/>
  <c r="T70" i="5"/>
  <c r="L47" i="3"/>
  <c r="J47" i="4"/>
  <c r="J69" i="4" s="1"/>
  <c r="Y70" i="5"/>
  <c r="L47" i="4"/>
  <c r="L69" i="4" s="1"/>
  <c r="M52" i="4"/>
  <c r="M74" i="4" s="1"/>
  <c r="I71" i="5"/>
  <c r="N71" i="5"/>
  <c r="U71" i="5"/>
  <c r="AD41" i="4"/>
  <c r="AD63" i="4" s="1"/>
  <c r="L41" i="4"/>
  <c r="L63" i="4" s="1"/>
  <c r="I54" i="4"/>
  <c r="I76" i="4" s="1"/>
  <c r="V71" i="5"/>
  <c r="AC53" i="4"/>
  <c r="AC75" i="4" s="1"/>
  <c r="J37" i="4"/>
  <c r="J59" i="4" s="1"/>
  <c r="N41" i="4"/>
  <c r="N63" i="4" s="1"/>
  <c r="O49" i="4"/>
  <c r="O71" i="4" s="1"/>
  <c r="AJ8" i="5"/>
  <c r="AJ8" i="9" s="1"/>
  <c r="AE9" i="9"/>
  <c r="AK9" i="9"/>
  <c r="H224" i="3"/>
  <c r="I224" i="3" s="1"/>
  <c r="J224" i="3" s="1"/>
  <c r="K224" i="3" s="1"/>
  <c r="L224" i="3" s="1"/>
  <c r="AE45" i="4"/>
  <c r="AE67" i="4" s="1"/>
  <c r="AI55" i="11" s="1"/>
  <c r="R37" i="4"/>
  <c r="R59" i="4" s="1"/>
  <c r="J39" i="4"/>
  <c r="J61" i="4" s="1"/>
  <c r="N53" i="11" s="1"/>
  <c r="R45" i="4"/>
  <c r="R67" i="4" s="1"/>
  <c r="V55" i="11" s="1"/>
  <c r="R47" i="4"/>
  <c r="R69" i="4" s="1"/>
  <c r="O54" i="4"/>
  <c r="O76" i="4" s="1"/>
  <c r="AK8" i="5"/>
  <c r="AK24" i="5" s="1"/>
  <c r="AB9" i="9"/>
  <c r="AB22" i="5"/>
  <c r="AB23" i="5"/>
  <c r="AB24" i="5"/>
  <c r="H69" i="5"/>
  <c r="U69" i="5"/>
  <c r="J70" i="5"/>
  <c r="V70" i="5"/>
  <c r="K71" i="5"/>
  <c r="W71" i="5"/>
  <c r="Z9" i="9"/>
  <c r="Z24" i="5"/>
  <c r="Z22" i="5"/>
  <c r="Z23" i="5"/>
  <c r="G69" i="5"/>
  <c r="Q22" i="5"/>
  <c r="Q23" i="5"/>
  <c r="Q24" i="5"/>
  <c r="H108" i="3"/>
  <c r="H107" i="3" s="1"/>
  <c r="J23" i="5"/>
  <c r="J24" i="5"/>
  <c r="J22" i="5"/>
  <c r="L260" i="3"/>
  <c r="L261" i="3" s="1"/>
  <c r="Z37" i="4"/>
  <c r="Z59" i="4" s="1"/>
  <c r="L39" i="4"/>
  <c r="L61" i="4" s="1"/>
  <c r="P53" i="11" s="1"/>
  <c r="AB47" i="4"/>
  <c r="AB69" i="4" s="1"/>
  <c r="Q54" i="4"/>
  <c r="Q76" i="4" s="1"/>
  <c r="AC9" i="9"/>
  <c r="AC22" i="5"/>
  <c r="AC23" i="5"/>
  <c r="AC24" i="5"/>
  <c r="I69" i="5"/>
  <c r="V69" i="5"/>
  <c r="K70" i="5"/>
  <c r="W70" i="5"/>
  <c r="L71" i="5"/>
  <c r="X71" i="5"/>
  <c r="T69" i="5"/>
  <c r="J71" i="5"/>
  <c r="O22" i="5"/>
  <c r="O23" i="5"/>
  <c r="O24" i="5"/>
  <c r="R39" i="4"/>
  <c r="R61" i="4" s="1"/>
  <c r="V53" i="11" s="1"/>
  <c r="I44" i="4"/>
  <c r="I66" i="4" s="1"/>
  <c r="I50" i="4"/>
  <c r="I72" i="4" s="1"/>
  <c r="K52" i="4"/>
  <c r="K74" i="4" s="1"/>
  <c r="R9" i="9"/>
  <c r="R22" i="5"/>
  <c r="R23" i="5"/>
  <c r="R24" i="5"/>
  <c r="J69" i="5"/>
  <c r="W69" i="5"/>
  <c r="L70" i="5"/>
  <c r="X70" i="5"/>
  <c r="M71" i="5"/>
  <c r="Y71" i="5"/>
  <c r="Z71" i="5"/>
  <c r="G22" i="5"/>
  <c r="G23" i="5"/>
  <c r="G24" i="5"/>
  <c r="I38" i="4"/>
  <c r="I60" i="4" s="1"/>
  <c r="O42" i="4"/>
  <c r="O64" i="4" s="1"/>
  <c r="Q44" i="4"/>
  <c r="Q66" i="4" s="1"/>
  <c r="I46" i="4"/>
  <c r="I68" i="4" s="1"/>
  <c r="K48" i="4"/>
  <c r="K70" i="4" s="1"/>
  <c r="O43" i="11" s="1"/>
  <c r="Q50" i="4"/>
  <c r="Q72" i="4" s="1"/>
  <c r="S52" i="4"/>
  <c r="S74" i="4" s="1"/>
  <c r="K55" i="4"/>
  <c r="K77" i="4" s="1"/>
  <c r="T9" i="9"/>
  <c r="T22" i="5"/>
  <c r="T23" i="5"/>
  <c r="T24" i="5"/>
  <c r="AJ9" i="9"/>
  <c r="AJ23" i="5"/>
  <c r="L69" i="5"/>
  <c r="Y69" i="5"/>
  <c r="N70" i="5"/>
  <c r="Z70" i="5"/>
  <c r="O71" i="5"/>
  <c r="AA71" i="5"/>
  <c r="I112" i="3"/>
  <c r="K107" i="3"/>
  <c r="M23" i="5"/>
  <c r="M24" i="5"/>
  <c r="M22" i="5"/>
  <c r="F24" i="5"/>
  <c r="F23" i="5"/>
  <c r="K38" i="4"/>
  <c r="K60" i="4" s="1"/>
  <c r="K40" i="4"/>
  <c r="K62" i="4" s="1"/>
  <c r="AE42" i="4"/>
  <c r="AE64" i="4" s="1"/>
  <c r="W44" i="4"/>
  <c r="W66" i="4" s="1"/>
  <c r="K46" i="4"/>
  <c r="K68" i="4" s="1"/>
  <c r="M48" i="4"/>
  <c r="M70" i="4" s="1"/>
  <c r="Q43" i="11" s="1"/>
  <c r="Q55" i="4"/>
  <c r="Q77" i="4" s="1"/>
  <c r="U9" i="9"/>
  <c r="U22" i="5"/>
  <c r="U23" i="5"/>
  <c r="U24" i="5"/>
  <c r="M69" i="5"/>
  <c r="Z69" i="5"/>
  <c r="O70" i="5"/>
  <c r="AA70" i="5"/>
  <c r="AM70" i="5"/>
  <c r="P71" i="5"/>
  <c r="AB71" i="5"/>
  <c r="S69" i="5"/>
  <c r="L22" i="5"/>
  <c r="L24" i="5"/>
  <c r="L23" i="5"/>
  <c r="AA9" i="9"/>
  <c r="AA22" i="5"/>
  <c r="AA23" i="5"/>
  <c r="AA24" i="5"/>
  <c r="AH9" i="9"/>
  <c r="AH23" i="5"/>
  <c r="AH24" i="5"/>
  <c r="H102" i="3"/>
  <c r="I102" i="3" s="1"/>
  <c r="J102" i="3" s="1"/>
  <c r="K102" i="3" s="1"/>
  <c r="L102" i="3" s="1"/>
  <c r="H103" i="3"/>
  <c r="K24" i="5"/>
  <c r="K22" i="5"/>
  <c r="K23" i="5"/>
  <c r="AQ8" i="4"/>
  <c r="Q38" i="4"/>
  <c r="Q60" i="4" s="1"/>
  <c r="M40" i="4"/>
  <c r="M62" i="4" s="1"/>
  <c r="AE44" i="4"/>
  <c r="AE66" i="4" s="1"/>
  <c r="Q46" i="4"/>
  <c r="Q68" i="4" s="1"/>
  <c r="S48" i="4"/>
  <c r="S70" i="4" s="1"/>
  <c r="W43" i="11" s="1"/>
  <c r="S55" i="4"/>
  <c r="S77" i="4" s="1"/>
  <c r="V9" i="9"/>
  <c r="V23" i="5"/>
  <c r="V24" i="5"/>
  <c r="V22" i="5"/>
  <c r="AM9" i="5"/>
  <c r="AA69" i="5"/>
  <c r="AM69" i="5"/>
  <c r="P70" i="5"/>
  <c r="AB70" i="5"/>
  <c r="Q71" i="5"/>
  <c r="AC71" i="5"/>
  <c r="H99" i="3"/>
  <c r="H98" i="3"/>
  <c r="I98" i="3" s="1"/>
  <c r="J98" i="3" s="1"/>
  <c r="K98" i="3" s="1"/>
  <c r="L98" i="3" s="1"/>
  <c r="I47" i="3"/>
  <c r="H97" i="3"/>
  <c r="P22" i="5"/>
  <c r="P23" i="5"/>
  <c r="P24" i="5"/>
  <c r="S38" i="4"/>
  <c r="S60" i="4" s="1"/>
  <c r="S40" i="4"/>
  <c r="S62" i="4" s="1"/>
  <c r="S46" i="4"/>
  <c r="S68" i="4" s="1"/>
  <c r="M53" i="4"/>
  <c r="M75" i="4" s="1"/>
  <c r="W9" i="9"/>
  <c r="W24" i="5"/>
  <c r="W23" i="5"/>
  <c r="W22" i="5"/>
  <c r="O69" i="5"/>
  <c r="AB69" i="5"/>
  <c r="Q70" i="5"/>
  <c r="AC70" i="5"/>
  <c r="R71" i="5"/>
  <c r="H22" i="5"/>
  <c r="H23" i="5"/>
  <c r="H24" i="5"/>
  <c r="I22" i="5"/>
  <c r="I23" i="5"/>
  <c r="I24" i="5"/>
  <c r="H43" i="4"/>
  <c r="H65" i="4" s="1"/>
  <c r="I51" i="4"/>
  <c r="I73" i="4" s="1"/>
  <c r="O53" i="4"/>
  <c r="O75" i="4" s="1"/>
  <c r="X9" i="9"/>
  <c r="X22" i="5"/>
  <c r="X24" i="5"/>
  <c r="X23" i="5"/>
  <c r="F69" i="5"/>
  <c r="P69" i="5"/>
  <c r="AC69" i="5"/>
  <c r="G71" i="5"/>
  <c r="S71" i="5"/>
  <c r="S9" i="9"/>
  <c r="S22" i="5"/>
  <c r="S23" i="5"/>
  <c r="S24" i="5"/>
  <c r="K69" i="5"/>
  <c r="X69" i="5"/>
  <c r="AJ69" i="5"/>
  <c r="N22" i="5"/>
  <c r="N24" i="5"/>
  <c r="N23" i="5"/>
  <c r="H37" i="4"/>
  <c r="H59" i="4" s="1"/>
  <c r="N43" i="4"/>
  <c r="N65" i="4" s="1"/>
  <c r="H45" i="4"/>
  <c r="H67" i="4" s="1"/>
  <c r="L55" i="11" s="1"/>
  <c r="M49" i="4"/>
  <c r="M71" i="4" s="1"/>
  <c r="K51" i="4"/>
  <c r="K73" i="4" s="1"/>
  <c r="U53" i="4"/>
  <c r="U75" i="4" s="1"/>
  <c r="R8" i="9"/>
  <c r="R69" i="5"/>
  <c r="AE8" i="5"/>
  <c r="AQ8" i="5" s="1"/>
  <c r="Y9" i="9"/>
  <c r="Y23" i="5"/>
  <c r="Y24" i="5"/>
  <c r="Y22" i="5"/>
  <c r="F70" i="5"/>
  <c r="Q69" i="5"/>
  <c r="G70" i="5"/>
  <c r="S70" i="5"/>
  <c r="H71" i="5"/>
  <c r="T71" i="5"/>
  <c r="K105" i="3"/>
  <c r="E16" i="9"/>
  <c r="K104" i="3"/>
  <c r="K101" i="3"/>
  <c r="J100" i="3"/>
  <c r="L107" i="3"/>
  <c r="C82" i="3"/>
  <c r="F11" i="5"/>
  <c r="F10" i="5"/>
  <c r="I107" i="3"/>
  <c r="F12" i="5"/>
  <c r="J107" i="3"/>
  <c r="M52" i="10"/>
  <c r="C44" i="5"/>
  <c r="C63" i="5" s="1"/>
  <c r="C89" i="3"/>
  <c r="C101" i="3" s="1"/>
  <c r="C105" i="3" s="1"/>
  <c r="J44" i="6"/>
  <c r="J43" i="6"/>
  <c r="J42" i="6"/>
  <c r="F54" i="6"/>
  <c r="F52" i="6"/>
  <c r="F53" i="6"/>
  <c r="H112" i="3"/>
  <c r="AD43" i="4"/>
  <c r="AD65" i="4" s="1"/>
  <c r="Y49" i="4"/>
  <c r="Y71" i="4" s="1"/>
  <c r="AD47" i="4"/>
  <c r="AD69" i="4" s="1"/>
  <c r="V47" i="4"/>
  <c r="V69" i="4" s="1"/>
  <c r="AB45" i="4"/>
  <c r="AB67" i="4" s="1"/>
  <c r="AF55" i="11" s="1"/>
  <c r="X41" i="4"/>
  <c r="X63" i="4" s="1"/>
  <c r="J18" i="3"/>
  <c r="AI51" i="4" s="1"/>
  <c r="AI73" i="4" s="1"/>
  <c r="AE54" i="4"/>
  <c r="AE76" i="4" s="1"/>
  <c r="Y55" i="4"/>
  <c r="Y77" i="4" s="1"/>
  <c r="W54" i="4"/>
  <c r="W76" i="4" s="1"/>
  <c r="J112" i="3"/>
  <c r="H222" i="3"/>
  <c r="I222" i="3" s="1"/>
  <c r="J222" i="3" s="1"/>
  <c r="K222" i="3" s="1"/>
  <c r="L222" i="3" s="1"/>
  <c r="AW8" i="4"/>
  <c r="H47" i="3"/>
  <c r="H216" i="3"/>
  <c r="AA41" i="4"/>
  <c r="AA63" i="4" s="1"/>
  <c r="AA43" i="4"/>
  <c r="AA65" i="4" s="1"/>
  <c r="AM8" i="4"/>
  <c r="AA45" i="4"/>
  <c r="AA67" i="4" s="1"/>
  <c r="AE55" i="11" s="1"/>
  <c r="AA37" i="4"/>
  <c r="AA59" i="4" s="1"/>
  <c r="AA47" i="4"/>
  <c r="AA69" i="4" s="1"/>
  <c r="AA39" i="4"/>
  <c r="AA61" i="4" s="1"/>
  <c r="AE53" i="11" s="1"/>
  <c r="AC52" i="4"/>
  <c r="AC74" i="4" s="1"/>
  <c r="AU8" i="4"/>
  <c r="G79" i="4"/>
  <c r="H230" i="3"/>
  <c r="I230" i="3" s="1"/>
  <c r="J230" i="3" s="1"/>
  <c r="K230" i="3" s="1"/>
  <c r="L230" i="3" s="1"/>
  <c r="J267" i="3"/>
  <c r="K266" i="3"/>
  <c r="E12" i="12"/>
  <c r="E13" i="12" s="1"/>
  <c r="D12" i="12"/>
  <c r="D13" i="12" s="1"/>
  <c r="D14" i="12" s="1"/>
  <c r="I12" i="12"/>
  <c r="I13" i="12" s="1"/>
  <c r="H12" i="12"/>
  <c r="H13" i="12" s="1"/>
  <c r="G12" i="12"/>
  <c r="G13" i="12" s="1"/>
  <c r="F12" i="12"/>
  <c r="F13" i="12" s="1"/>
  <c r="T41" i="4"/>
  <c r="T63" i="4" s="1"/>
  <c r="AA46" i="4"/>
  <c r="AA68" i="4" s="1"/>
  <c r="AE53" i="4"/>
  <c r="AE75" i="4" s="1"/>
  <c r="C29" i="5"/>
  <c r="C174" i="3"/>
  <c r="C179" i="3" s="1"/>
  <c r="C184" i="3" s="1"/>
  <c r="L112" i="3"/>
  <c r="J47" i="3"/>
  <c r="H42" i="6"/>
  <c r="H43" i="6"/>
  <c r="H44" i="6"/>
  <c r="K47" i="3"/>
  <c r="P42" i="6"/>
  <c r="P43" i="6"/>
  <c r="P44" i="6"/>
  <c r="C28" i="5"/>
  <c r="C83" i="3"/>
  <c r="C173" i="3"/>
  <c r="C178" i="3" s="1"/>
  <c r="C183" i="3" s="1"/>
  <c r="J193" i="3"/>
  <c r="U54" i="4"/>
  <c r="U76" i="4" s="1"/>
  <c r="AG8" i="4"/>
  <c r="U37" i="4"/>
  <c r="U59" i="4" s="1"/>
  <c r="U55" i="4"/>
  <c r="U77" i="4" s="1"/>
  <c r="U51" i="4"/>
  <c r="U73" i="4" s="1"/>
  <c r="U46" i="4"/>
  <c r="U68" i="4" s="1"/>
  <c r="U41" i="4"/>
  <c r="U63" i="4" s="1"/>
  <c r="AO8" i="4"/>
  <c r="AC45" i="4"/>
  <c r="AC67" i="4" s="1"/>
  <c r="AG55" i="11" s="1"/>
  <c r="AC37" i="4"/>
  <c r="AC59" i="4" s="1"/>
  <c r="AC55" i="4"/>
  <c r="AC77" i="4" s="1"/>
  <c r="AC47" i="4"/>
  <c r="AC69" i="4" s="1"/>
  <c r="AC40" i="4"/>
  <c r="AC62" i="4" s="1"/>
  <c r="V41" i="4"/>
  <c r="V63" i="4" s="1"/>
  <c r="W42" i="4"/>
  <c r="W64" i="4" s="1"/>
  <c r="T47" i="4"/>
  <c r="T69" i="4" s="1"/>
  <c r="H233" i="3"/>
  <c r="I233" i="3" s="1"/>
  <c r="J233" i="3" s="1"/>
  <c r="K233" i="3" s="1"/>
  <c r="L233" i="3" s="1"/>
  <c r="H225" i="3"/>
  <c r="I225" i="3" s="1"/>
  <c r="J225" i="3" s="1"/>
  <c r="K225" i="3" s="1"/>
  <c r="L225" i="3" s="1"/>
  <c r="H217" i="3"/>
  <c r="I217" i="3" s="1"/>
  <c r="J217" i="3" s="1"/>
  <c r="K217" i="3" s="1"/>
  <c r="L217" i="3" s="1"/>
  <c r="H228" i="3"/>
  <c r="I228" i="3" s="1"/>
  <c r="J228" i="3" s="1"/>
  <c r="K228" i="3" s="1"/>
  <c r="L228" i="3" s="1"/>
  <c r="H220" i="3"/>
  <c r="I220" i="3" s="1"/>
  <c r="J220" i="3" s="1"/>
  <c r="K220" i="3" s="1"/>
  <c r="L220" i="3" s="1"/>
  <c r="H231" i="3"/>
  <c r="I231" i="3" s="1"/>
  <c r="J231" i="3" s="1"/>
  <c r="K231" i="3" s="1"/>
  <c r="L231" i="3" s="1"/>
  <c r="H223" i="3"/>
  <c r="I223" i="3" s="1"/>
  <c r="J223" i="3" s="1"/>
  <c r="K223" i="3" s="1"/>
  <c r="L223" i="3" s="1"/>
  <c r="H226" i="3"/>
  <c r="I226" i="3" s="1"/>
  <c r="J226" i="3" s="1"/>
  <c r="K226" i="3" s="1"/>
  <c r="L226" i="3" s="1"/>
  <c r="H234" i="3"/>
  <c r="I234" i="3" s="1"/>
  <c r="J234" i="3" s="1"/>
  <c r="K234" i="3" s="1"/>
  <c r="L234" i="3" s="1"/>
  <c r="H218" i="3"/>
  <c r="I218" i="3" s="1"/>
  <c r="J218" i="3" s="1"/>
  <c r="K218" i="3" s="1"/>
  <c r="L218" i="3" s="1"/>
  <c r="H229" i="3"/>
  <c r="I229" i="3" s="1"/>
  <c r="J229" i="3" s="1"/>
  <c r="K229" i="3" s="1"/>
  <c r="L229" i="3" s="1"/>
  <c r="H221" i="3"/>
  <c r="I221" i="3" s="1"/>
  <c r="J221" i="3" s="1"/>
  <c r="K221" i="3" s="1"/>
  <c r="L221" i="3" s="1"/>
  <c r="H227" i="3"/>
  <c r="I227" i="3" s="1"/>
  <c r="J227" i="3" s="1"/>
  <c r="K227" i="3" s="1"/>
  <c r="L227" i="3" s="1"/>
  <c r="H219" i="3"/>
  <c r="I219" i="3" s="1"/>
  <c r="J219" i="3" s="1"/>
  <c r="K219" i="3" s="1"/>
  <c r="L219" i="3" s="1"/>
  <c r="V54" i="4"/>
  <c r="V76" i="4" s="1"/>
  <c r="AD54" i="4"/>
  <c r="AD76" i="4" s="1"/>
  <c r="Z47" i="4"/>
  <c r="Z69" i="4" s="1"/>
  <c r="U48" i="4"/>
  <c r="U70" i="4" s="1"/>
  <c r="Y43" i="11" s="1"/>
  <c r="U49" i="4"/>
  <c r="U71" i="4" s="1"/>
  <c r="Y54" i="4"/>
  <c r="Y76" i="4" s="1"/>
  <c r="M4" i="11"/>
  <c r="N4" i="10" s="1"/>
  <c r="H4" i="5"/>
  <c r="M44" i="6"/>
  <c r="M42" i="6"/>
  <c r="M43" i="6"/>
  <c r="AJ8" i="4"/>
  <c r="AR8" i="4"/>
  <c r="AZ8" i="4"/>
  <c r="I37" i="4"/>
  <c r="I59" i="4" s="1"/>
  <c r="Q37" i="4"/>
  <c r="Q59" i="4" s="1"/>
  <c r="Y37" i="4"/>
  <c r="Y59" i="4" s="1"/>
  <c r="J38" i="4"/>
  <c r="J60" i="4" s="1"/>
  <c r="R38" i="4"/>
  <c r="R60" i="4" s="1"/>
  <c r="K39" i="4"/>
  <c r="K61" i="4" s="1"/>
  <c r="O53" i="11" s="1"/>
  <c r="S39" i="4"/>
  <c r="S61" i="4" s="1"/>
  <c r="W53" i="11" s="1"/>
  <c r="L40" i="4"/>
  <c r="L62" i="4" s="1"/>
  <c r="M41" i="4"/>
  <c r="M63" i="4" s="1"/>
  <c r="N42" i="4"/>
  <c r="N64" i="4" s="1"/>
  <c r="V42" i="4"/>
  <c r="V64" i="4" s="1"/>
  <c r="AD42" i="4"/>
  <c r="AD64" i="4" s="1"/>
  <c r="O43" i="4"/>
  <c r="O65" i="4" s="1"/>
  <c r="H44" i="4"/>
  <c r="H66" i="4" s="1"/>
  <c r="P44" i="4"/>
  <c r="P66" i="4" s="1"/>
  <c r="I45" i="4"/>
  <c r="I67" i="4" s="1"/>
  <c r="M55" i="11" s="1"/>
  <c r="Q45" i="4"/>
  <c r="Q67" i="4" s="1"/>
  <c r="U55" i="11" s="1"/>
  <c r="J46" i="4"/>
  <c r="J68" i="4" s="1"/>
  <c r="R46" i="4"/>
  <c r="R68" i="4" s="1"/>
  <c r="Z46" i="4"/>
  <c r="Z68" i="4" s="1"/>
  <c r="K47" i="4"/>
  <c r="K69" i="4" s="1"/>
  <c r="S47" i="4"/>
  <c r="S69" i="4" s="1"/>
  <c r="L48" i="4"/>
  <c r="L70" i="4" s="1"/>
  <c r="P43" i="11" s="1"/>
  <c r="T48" i="4"/>
  <c r="T70" i="4" s="1"/>
  <c r="X43" i="11" s="1"/>
  <c r="AB48" i="4"/>
  <c r="AB70" i="4" s="1"/>
  <c r="AF43" i="11" s="1"/>
  <c r="N49" i="4"/>
  <c r="N71" i="4" s="1"/>
  <c r="H50" i="4"/>
  <c r="H72" i="4" s="1"/>
  <c r="P50" i="4"/>
  <c r="P72" i="4" s="1"/>
  <c r="X50" i="4"/>
  <c r="X72" i="4" s="1"/>
  <c r="J51" i="4"/>
  <c r="J73" i="4" s="1"/>
  <c r="R51" i="4"/>
  <c r="R73" i="4" s="1"/>
  <c r="L52" i="4"/>
  <c r="L74" i="4" s="1"/>
  <c r="T52" i="4"/>
  <c r="T74" i="4" s="1"/>
  <c r="AB52" i="4"/>
  <c r="AB74" i="4" s="1"/>
  <c r="N53" i="4"/>
  <c r="N75" i="4" s="1"/>
  <c r="H54" i="4"/>
  <c r="H76" i="4" s="1"/>
  <c r="P54" i="4"/>
  <c r="P76" i="4" s="1"/>
  <c r="X54" i="4"/>
  <c r="X76" i="4" s="1"/>
  <c r="J55" i="4"/>
  <c r="J77" i="4" s="1"/>
  <c r="R55" i="4"/>
  <c r="R77" i="4" s="1"/>
  <c r="L5" i="11"/>
  <c r="F5" i="9"/>
  <c r="G5" i="5"/>
  <c r="F13" i="5" s="1"/>
  <c r="F5" i="6"/>
  <c r="F5" i="8" s="1"/>
  <c r="E5" i="5"/>
  <c r="H44" i="3"/>
  <c r="H38" i="3" s="1"/>
  <c r="G43" i="6"/>
  <c r="G42" i="6"/>
  <c r="G44" i="6"/>
  <c r="O43" i="6"/>
  <c r="O42" i="6"/>
  <c r="O44" i="6"/>
  <c r="K37" i="4"/>
  <c r="K59" i="4" s="1"/>
  <c r="S37" i="4"/>
  <c r="S59" i="4" s="1"/>
  <c r="L38" i="4"/>
  <c r="L60" i="4" s="1"/>
  <c r="M39" i="4"/>
  <c r="M61" i="4" s="1"/>
  <c r="Q53" i="11" s="1"/>
  <c r="N40" i="4"/>
  <c r="N62" i="4" s="1"/>
  <c r="V40" i="4"/>
  <c r="V62" i="4" s="1"/>
  <c r="AD40" i="4"/>
  <c r="AD62" i="4" s="1"/>
  <c r="O41" i="4"/>
  <c r="O63" i="4" s="1"/>
  <c r="H42" i="4"/>
  <c r="H64" i="4" s="1"/>
  <c r="P42" i="4"/>
  <c r="P64" i="4" s="1"/>
  <c r="I43" i="4"/>
  <c r="I65" i="4" s="1"/>
  <c r="Q43" i="4"/>
  <c r="Q65" i="4" s="1"/>
  <c r="J44" i="4"/>
  <c r="J66" i="4" s="1"/>
  <c r="R44" i="4"/>
  <c r="R66" i="4" s="1"/>
  <c r="Z44" i="4"/>
  <c r="Z66" i="4" s="1"/>
  <c r="K45" i="4"/>
  <c r="K67" i="4" s="1"/>
  <c r="O55" i="11" s="1"/>
  <c r="S45" i="4"/>
  <c r="S67" i="4" s="1"/>
  <c r="W55" i="11" s="1"/>
  <c r="L46" i="4"/>
  <c r="L68" i="4" s="1"/>
  <c r="T46" i="4"/>
  <c r="T68" i="4" s="1"/>
  <c r="AB46" i="4"/>
  <c r="AB68" i="4" s="1"/>
  <c r="M47" i="4"/>
  <c r="M69" i="4" s="1"/>
  <c r="N48" i="4"/>
  <c r="N70" i="4" s="1"/>
  <c r="R43" i="11" s="1"/>
  <c r="H49" i="4"/>
  <c r="H71" i="4" s="1"/>
  <c r="P49" i="4"/>
  <c r="P71" i="4" s="1"/>
  <c r="X49" i="4"/>
  <c r="X71" i="4" s="1"/>
  <c r="J50" i="4"/>
  <c r="J72" i="4" s="1"/>
  <c r="R50" i="4"/>
  <c r="R72" i="4" s="1"/>
  <c r="Z50" i="4"/>
  <c r="Z72" i="4" s="1"/>
  <c r="L51" i="4"/>
  <c r="L73" i="4" s="1"/>
  <c r="T51" i="4"/>
  <c r="T73" i="4" s="1"/>
  <c r="N52" i="4"/>
  <c r="N74" i="4" s="1"/>
  <c r="H53" i="4"/>
  <c r="H75" i="4" s="1"/>
  <c r="P53" i="4"/>
  <c r="P75" i="4" s="1"/>
  <c r="X53" i="4"/>
  <c r="X75" i="4" s="1"/>
  <c r="J54" i="4"/>
  <c r="J76" i="4" s="1"/>
  <c r="R54" i="4"/>
  <c r="R76" i="4" s="1"/>
  <c r="Z54" i="4"/>
  <c r="Z76" i="4" s="1"/>
  <c r="L55" i="4"/>
  <c r="L77" i="4" s="1"/>
  <c r="T55" i="4"/>
  <c r="T77" i="4" s="1"/>
  <c r="L42" i="6"/>
  <c r="L44" i="6"/>
  <c r="L43" i="6"/>
  <c r="L37" i="4"/>
  <c r="L59" i="4" s="1"/>
  <c r="P58" i="11" s="1"/>
  <c r="M38" i="4"/>
  <c r="M60" i="4" s="1"/>
  <c r="N39" i="4"/>
  <c r="N61" i="4" s="1"/>
  <c r="R53" i="11" s="1"/>
  <c r="O40" i="4"/>
  <c r="O62" i="4" s="1"/>
  <c r="AE40" i="4"/>
  <c r="AE62" i="4" s="1"/>
  <c r="H41" i="4"/>
  <c r="H63" i="4" s="1"/>
  <c r="P41" i="4"/>
  <c r="P63" i="4" s="1"/>
  <c r="I42" i="4"/>
  <c r="I64" i="4" s="1"/>
  <c r="Q42" i="4"/>
  <c r="Q64" i="4" s="1"/>
  <c r="J43" i="4"/>
  <c r="J65" i="4" s="1"/>
  <c r="R43" i="4"/>
  <c r="R65" i="4" s="1"/>
  <c r="K44" i="4"/>
  <c r="K66" i="4" s="1"/>
  <c r="S44" i="4"/>
  <c r="S66" i="4" s="1"/>
  <c r="L45" i="4"/>
  <c r="L67" i="4" s="1"/>
  <c r="P55" i="11" s="1"/>
  <c r="M46" i="4"/>
  <c r="M68" i="4" s="1"/>
  <c r="N47" i="4"/>
  <c r="N69" i="4" s="1"/>
  <c r="O48" i="4"/>
  <c r="O70" i="4" s="1"/>
  <c r="S43" i="11" s="1"/>
  <c r="W48" i="4"/>
  <c r="W70" i="4" s="1"/>
  <c r="AA43" i="11" s="1"/>
  <c r="AE48" i="4"/>
  <c r="AE70" i="4" s="1"/>
  <c r="AI43" i="11" s="1"/>
  <c r="I49" i="4"/>
  <c r="I71" i="4" s="1"/>
  <c r="Q49" i="4"/>
  <c r="Q71" i="4" s="1"/>
  <c r="K50" i="4"/>
  <c r="K72" i="4" s="1"/>
  <c r="S50" i="4"/>
  <c r="S72" i="4" s="1"/>
  <c r="M51" i="4"/>
  <c r="M73" i="4" s="1"/>
  <c r="O52" i="4"/>
  <c r="O74" i="4" s="1"/>
  <c r="W52" i="4"/>
  <c r="W74" i="4" s="1"/>
  <c r="AE52" i="4"/>
  <c r="AE74" i="4" s="1"/>
  <c r="I53" i="4"/>
  <c r="I75" i="4" s="1"/>
  <c r="Q53" i="4"/>
  <c r="Q75" i="4" s="1"/>
  <c r="Y53" i="4"/>
  <c r="Y75" i="4" s="1"/>
  <c r="K54" i="4"/>
  <c r="K76" i="4" s="1"/>
  <c r="S54" i="4"/>
  <c r="S76" i="4" s="1"/>
  <c r="M55" i="4"/>
  <c r="M77" i="4" s="1"/>
  <c r="I15" i="3"/>
  <c r="V44" i="6" s="1"/>
  <c r="I43" i="6"/>
  <c r="I44" i="6"/>
  <c r="I42" i="6"/>
  <c r="Q43" i="6"/>
  <c r="Q44" i="6"/>
  <c r="Q42" i="6"/>
  <c r="H5" i="4"/>
  <c r="M37" i="4"/>
  <c r="M59" i="4" s="1"/>
  <c r="Q58" i="11" s="1"/>
  <c r="N38" i="4"/>
  <c r="N60" i="4" s="1"/>
  <c r="O39" i="4"/>
  <c r="O61" i="4" s="1"/>
  <c r="S53" i="11" s="1"/>
  <c r="AE39" i="4"/>
  <c r="AE61" i="4" s="1"/>
  <c r="AI53" i="11" s="1"/>
  <c r="H40" i="4"/>
  <c r="H62" i="4" s="1"/>
  <c r="P40" i="4"/>
  <c r="P62" i="4" s="1"/>
  <c r="X40" i="4"/>
  <c r="X62" i="4" s="1"/>
  <c r="I41" i="4"/>
  <c r="I63" i="4" s="1"/>
  <c r="Q41" i="4"/>
  <c r="Q63" i="4" s="1"/>
  <c r="Y41" i="4"/>
  <c r="Y63" i="4" s="1"/>
  <c r="J42" i="4"/>
  <c r="J64" i="4" s="1"/>
  <c r="R42" i="4"/>
  <c r="R64" i="4" s="1"/>
  <c r="K43" i="4"/>
  <c r="K65" i="4" s="1"/>
  <c r="S43" i="4"/>
  <c r="S65" i="4" s="1"/>
  <c r="L44" i="4"/>
  <c r="L66" i="4" s="1"/>
  <c r="T44" i="4"/>
  <c r="T66" i="4" s="1"/>
  <c r="AB44" i="4"/>
  <c r="AB66" i="4" s="1"/>
  <c r="M45" i="4"/>
  <c r="M67" i="4" s="1"/>
  <c r="Q55" i="11" s="1"/>
  <c r="N46" i="4"/>
  <c r="N68" i="4" s="1"/>
  <c r="V46" i="4"/>
  <c r="V68" i="4" s="1"/>
  <c r="AD46" i="4"/>
  <c r="AD68" i="4" s="1"/>
  <c r="O47" i="4"/>
  <c r="O69" i="4" s="1"/>
  <c r="H48" i="4"/>
  <c r="H70" i="4" s="1"/>
  <c r="L43" i="11" s="1"/>
  <c r="P48" i="4"/>
  <c r="P70" i="4" s="1"/>
  <c r="T43" i="11" s="1"/>
  <c r="X48" i="4"/>
  <c r="X70" i="4" s="1"/>
  <c r="AB43" i="11" s="1"/>
  <c r="J49" i="4"/>
  <c r="J71" i="4" s="1"/>
  <c r="R49" i="4"/>
  <c r="R71" i="4" s="1"/>
  <c r="Z49" i="4"/>
  <c r="Z71" i="4" s="1"/>
  <c r="L50" i="4"/>
  <c r="L72" i="4" s="1"/>
  <c r="T50" i="4"/>
  <c r="T72" i="4" s="1"/>
  <c r="AB50" i="4"/>
  <c r="AB72" i="4" s="1"/>
  <c r="N51" i="4"/>
  <c r="N73" i="4" s="1"/>
  <c r="H52" i="4"/>
  <c r="H74" i="4" s="1"/>
  <c r="P52" i="4"/>
  <c r="P74" i="4" s="1"/>
  <c r="X52" i="4"/>
  <c r="X74" i="4" s="1"/>
  <c r="J53" i="4"/>
  <c r="J75" i="4" s="1"/>
  <c r="R53" i="4"/>
  <c r="R75" i="4" s="1"/>
  <c r="Z53" i="4"/>
  <c r="Z75" i="4" s="1"/>
  <c r="L54" i="4"/>
  <c r="L76" i="4" s="1"/>
  <c r="T54" i="4"/>
  <c r="T76" i="4" s="1"/>
  <c r="AB54" i="4"/>
  <c r="AB76" i="4" s="1"/>
  <c r="N55" i="4"/>
  <c r="N77" i="4" s="1"/>
  <c r="N37" i="4"/>
  <c r="N59" i="4" s="1"/>
  <c r="AD37" i="4"/>
  <c r="AD59" i="4" s="1"/>
  <c r="O38" i="4"/>
  <c r="O60" i="4" s="1"/>
  <c r="W38" i="4"/>
  <c r="W60" i="4" s="1"/>
  <c r="AE38" i="4"/>
  <c r="AE60" i="4" s="1"/>
  <c r="H39" i="4"/>
  <c r="H61" i="4" s="1"/>
  <c r="L53" i="11" s="1"/>
  <c r="P39" i="4"/>
  <c r="P61" i="4" s="1"/>
  <c r="T53" i="11" s="1"/>
  <c r="X39" i="4"/>
  <c r="X61" i="4" s="1"/>
  <c r="AB53" i="11" s="1"/>
  <c r="I40" i="4"/>
  <c r="I62" i="4" s="1"/>
  <c r="Q40" i="4"/>
  <c r="Q62" i="4" s="1"/>
  <c r="J41" i="4"/>
  <c r="J63" i="4" s="1"/>
  <c r="R41" i="4"/>
  <c r="R63" i="4" s="1"/>
  <c r="Z41" i="4"/>
  <c r="Z63" i="4" s="1"/>
  <c r="K42" i="4"/>
  <c r="K64" i="4" s="1"/>
  <c r="S42" i="4"/>
  <c r="S64" i="4" s="1"/>
  <c r="L43" i="4"/>
  <c r="L65" i="4" s="1"/>
  <c r="AB43" i="4"/>
  <c r="AB65" i="4" s="1"/>
  <c r="M44" i="4"/>
  <c r="M66" i="4" s="1"/>
  <c r="N45" i="4"/>
  <c r="N67" i="4" s="1"/>
  <c r="R55" i="11" s="1"/>
  <c r="O46" i="4"/>
  <c r="O68" i="4" s="1"/>
  <c r="AE46" i="4"/>
  <c r="AE68" i="4" s="1"/>
  <c r="H47" i="4"/>
  <c r="H69" i="4" s="1"/>
  <c r="P47" i="4"/>
  <c r="P69" i="4" s="1"/>
  <c r="X47" i="4"/>
  <c r="X69" i="4" s="1"/>
  <c r="I48" i="4"/>
  <c r="I70" i="4" s="1"/>
  <c r="M43" i="11" s="1"/>
  <c r="Q48" i="4"/>
  <c r="Q70" i="4" s="1"/>
  <c r="U43" i="11" s="1"/>
  <c r="Y48" i="4"/>
  <c r="Y70" i="4" s="1"/>
  <c r="AC43" i="11" s="1"/>
  <c r="K49" i="4"/>
  <c r="K71" i="4" s="1"/>
  <c r="S49" i="4"/>
  <c r="S71" i="4" s="1"/>
  <c r="M50" i="4"/>
  <c r="M72" i="4" s="1"/>
  <c r="O51" i="4"/>
  <c r="O73" i="4" s="1"/>
  <c r="AE51" i="4"/>
  <c r="AE73" i="4" s="1"/>
  <c r="I52" i="4"/>
  <c r="I74" i="4" s="1"/>
  <c r="Q52" i="4"/>
  <c r="Q74" i="4" s="1"/>
  <c r="Y52" i="4"/>
  <c r="Y74" i="4" s="1"/>
  <c r="K53" i="4"/>
  <c r="K75" i="4" s="1"/>
  <c r="S53" i="4"/>
  <c r="S75" i="4" s="1"/>
  <c r="M54" i="4"/>
  <c r="M76" i="4" s="1"/>
  <c r="O55" i="4"/>
  <c r="O77" i="4" s="1"/>
  <c r="V62" i="11"/>
  <c r="N62" i="11"/>
  <c r="L46" i="6"/>
  <c r="Q45" i="6"/>
  <c r="I45" i="6"/>
  <c r="K46" i="6"/>
  <c r="P45" i="6"/>
  <c r="H45" i="6"/>
  <c r="Q62" i="11"/>
  <c r="P31" i="6"/>
  <c r="O45" i="6"/>
  <c r="G45" i="6"/>
  <c r="G46" i="6"/>
  <c r="W62" i="11"/>
  <c r="L62" i="11"/>
  <c r="O31" i="6"/>
  <c r="G31" i="6"/>
  <c r="L30" i="6"/>
  <c r="Q29" i="6"/>
  <c r="I29" i="6"/>
  <c r="K25" i="6"/>
  <c r="J17" i="6"/>
  <c r="F46" i="6"/>
  <c r="G54" i="6" s="1"/>
  <c r="U62" i="11"/>
  <c r="N31" i="6"/>
  <c r="F31" i="6"/>
  <c r="K30" i="6"/>
  <c r="P29" i="6"/>
  <c r="H29" i="6"/>
  <c r="J25" i="6"/>
  <c r="Q17" i="6"/>
  <c r="I17" i="6"/>
  <c r="T62" i="11"/>
  <c r="M31" i="6"/>
  <c r="J30" i="6"/>
  <c r="O29" i="6"/>
  <c r="G29" i="6"/>
  <c r="Q25" i="6"/>
  <c r="I25" i="6"/>
  <c r="S62" i="11"/>
  <c r="L31" i="6"/>
  <c r="Q30" i="6"/>
  <c r="I30" i="6"/>
  <c r="N29" i="6"/>
  <c r="F29" i="6"/>
  <c r="P25" i="6"/>
  <c r="H25" i="6"/>
  <c r="O17" i="6"/>
  <c r="G17" i="6"/>
  <c r="R62" i="11"/>
  <c r="K31" i="6"/>
  <c r="P30" i="6"/>
  <c r="H30" i="6"/>
  <c r="M29" i="6"/>
  <c r="O25" i="6"/>
  <c r="G25" i="6"/>
  <c r="N17" i="6"/>
  <c r="F17" i="6"/>
  <c r="N46" i="6"/>
  <c r="K45" i="6"/>
  <c r="O62" i="11"/>
  <c r="I31" i="6"/>
  <c r="N30" i="6"/>
  <c r="F30" i="6"/>
  <c r="K29" i="6"/>
  <c r="M25" i="6"/>
  <c r="L17" i="6"/>
  <c r="M46" i="6"/>
  <c r="M17" i="6"/>
  <c r="K17" i="6"/>
  <c r="Q31" i="6"/>
  <c r="O30" i="6"/>
  <c r="L29" i="6"/>
  <c r="N25" i="6"/>
  <c r="H17" i="6"/>
  <c r="J31" i="6"/>
  <c r="M30" i="6"/>
  <c r="J29" i="6"/>
  <c r="L25" i="6"/>
  <c r="H31" i="6"/>
  <c r="G30" i="6"/>
  <c r="F25" i="6"/>
  <c r="L45" i="6"/>
  <c r="P62" i="11"/>
  <c r="O46" i="6"/>
  <c r="J45" i="6"/>
  <c r="M62" i="11"/>
  <c r="P17" i="6"/>
  <c r="F44" i="6"/>
  <c r="F42" i="6"/>
  <c r="F43" i="6"/>
  <c r="N44" i="6"/>
  <c r="N42" i="6"/>
  <c r="N43" i="6"/>
  <c r="K43" i="6"/>
  <c r="K44" i="6"/>
  <c r="K42" i="6"/>
  <c r="C172" i="3"/>
  <c r="C177" i="3" s="1"/>
  <c r="C182" i="3" s="1"/>
  <c r="J211" i="3"/>
  <c r="K211" i="3" s="1"/>
  <c r="L211" i="3" s="1"/>
  <c r="AH8" i="4"/>
  <c r="AP8" i="4"/>
  <c r="AX8" i="4"/>
  <c r="O37" i="4"/>
  <c r="O59" i="4" s="1"/>
  <c r="S58" i="11" s="1"/>
  <c r="W37" i="4"/>
  <c r="W59" i="4" s="1"/>
  <c r="AE37" i="4"/>
  <c r="AE59" i="4" s="1"/>
  <c r="H38" i="4"/>
  <c r="H60" i="4" s="1"/>
  <c r="P38" i="4"/>
  <c r="P60" i="4" s="1"/>
  <c r="I39" i="4"/>
  <c r="I61" i="4" s="1"/>
  <c r="M53" i="11" s="1"/>
  <c r="Q39" i="4"/>
  <c r="Q61" i="4" s="1"/>
  <c r="U53" i="11" s="1"/>
  <c r="Y39" i="4"/>
  <c r="Y61" i="4" s="1"/>
  <c r="AC53" i="11" s="1"/>
  <c r="J40" i="4"/>
  <c r="J62" i="4" s="1"/>
  <c r="R40" i="4"/>
  <c r="R62" i="4" s="1"/>
  <c r="Z40" i="4"/>
  <c r="Z62" i="4" s="1"/>
  <c r="K41" i="4"/>
  <c r="K63" i="4" s="1"/>
  <c r="S41" i="4"/>
  <c r="S63" i="4" s="1"/>
  <c r="L42" i="4"/>
  <c r="L64" i="4" s="1"/>
  <c r="T42" i="4"/>
  <c r="T64" i="4" s="1"/>
  <c r="M43" i="4"/>
  <c r="M65" i="4" s="1"/>
  <c r="N44" i="4"/>
  <c r="N66" i="4" s="1"/>
  <c r="AD44" i="4"/>
  <c r="AD66" i="4" s="1"/>
  <c r="O45" i="4"/>
  <c r="O67" i="4" s="1"/>
  <c r="S55" i="11" s="1"/>
  <c r="H46" i="4"/>
  <c r="H68" i="4" s="1"/>
  <c r="P46" i="4"/>
  <c r="P68" i="4" s="1"/>
  <c r="I47" i="4"/>
  <c r="I69" i="4" s="1"/>
  <c r="Q47" i="4"/>
  <c r="Q69" i="4" s="1"/>
  <c r="J48" i="4"/>
  <c r="J70" i="4" s="1"/>
  <c r="N43" i="11" s="1"/>
  <c r="R48" i="4"/>
  <c r="R70" i="4" s="1"/>
  <c r="V43" i="11" s="1"/>
  <c r="L49" i="4"/>
  <c r="L71" i="4" s="1"/>
  <c r="AB49" i="4"/>
  <c r="AB71" i="4" s="1"/>
  <c r="N50" i="4"/>
  <c r="N72" i="4" s="1"/>
  <c r="V50" i="4"/>
  <c r="V72" i="4" s="1"/>
  <c r="AD50" i="4"/>
  <c r="AD72" i="4" s="1"/>
  <c r="H51" i="4"/>
  <c r="H73" i="4" s="1"/>
  <c r="P51" i="4"/>
  <c r="P73" i="4" s="1"/>
  <c r="X51" i="4"/>
  <c r="X73" i="4" s="1"/>
  <c r="J52" i="4"/>
  <c r="J74" i="4" s="1"/>
  <c r="R52" i="4"/>
  <c r="R74" i="4" s="1"/>
  <c r="L53" i="4"/>
  <c r="L75" i="4" s="1"/>
  <c r="N54" i="4"/>
  <c r="N76" i="4" s="1"/>
  <c r="H55" i="4"/>
  <c r="H77" i="4" s="1"/>
  <c r="AD8" i="5"/>
  <c r="AL8" i="5"/>
  <c r="AD9" i="5"/>
  <c r="AL9" i="5"/>
  <c r="AT9" i="5"/>
  <c r="T61" i="6"/>
  <c r="T60" i="6"/>
  <c r="AF8" i="6"/>
  <c r="AB61" i="6"/>
  <c r="AN8" i="6"/>
  <c r="AF8" i="5"/>
  <c r="AN8" i="5"/>
  <c r="AV8" i="5"/>
  <c r="AF9" i="5"/>
  <c r="AN9" i="5"/>
  <c r="AV9" i="5"/>
  <c r="V61" i="6"/>
  <c r="V60" i="6"/>
  <c r="AH8" i="6"/>
  <c r="AD61" i="6"/>
  <c r="AP8" i="6"/>
  <c r="AD60" i="6"/>
  <c r="F59" i="6"/>
  <c r="F45" i="6"/>
  <c r="N45" i="6"/>
  <c r="AG8" i="5"/>
  <c r="AO8" i="5"/>
  <c r="AW8" i="5"/>
  <c r="AG9" i="5"/>
  <c r="AO9" i="5"/>
  <c r="AW9" i="5"/>
  <c r="AG61" i="6"/>
  <c r="AG60" i="6"/>
  <c r="AS8" i="6"/>
  <c r="AI8" i="5"/>
  <c r="AY8" i="5"/>
  <c r="AI9" i="5"/>
  <c r="AQ9" i="5"/>
  <c r="Y61" i="6"/>
  <c r="Y60" i="6"/>
  <c r="AK8" i="6"/>
  <c r="AJ61" i="6"/>
  <c r="AV8" i="6"/>
  <c r="AL61" i="6"/>
  <c r="AX8" i="6"/>
  <c r="AL60" i="6"/>
  <c r="AB60" i="6"/>
  <c r="U60" i="6"/>
  <c r="U44" i="6"/>
  <c r="U61" i="6"/>
  <c r="AC60" i="6"/>
  <c r="AC61" i="6"/>
  <c r="M45" i="6"/>
  <c r="W60" i="6"/>
  <c r="W61" i="6"/>
  <c r="AE60" i="6"/>
  <c r="AE61" i="6"/>
  <c r="AM60" i="6"/>
  <c r="AM61" i="6"/>
  <c r="X61" i="6"/>
  <c r="X60" i="6"/>
  <c r="H46" i="6"/>
  <c r="P46" i="6"/>
  <c r="I46" i="6"/>
  <c r="Q46" i="6"/>
  <c r="R61" i="6"/>
  <c r="R60" i="6"/>
  <c r="Z61" i="6"/>
  <c r="Z60" i="6"/>
  <c r="S30" i="6"/>
  <c r="J46" i="6"/>
  <c r="S61" i="6"/>
  <c r="S60" i="6"/>
  <c r="AA61" i="6"/>
  <c r="AA60" i="6"/>
  <c r="AA44" i="6"/>
  <c r="AI8" i="6"/>
  <c r="AQ8" i="6"/>
  <c r="AY8" i="6"/>
  <c r="AU6" i="10"/>
  <c r="BH6" i="10"/>
  <c r="M28" i="10"/>
  <c r="M27" i="10"/>
  <c r="AM6" i="10"/>
  <c r="F11" i="10"/>
  <c r="F16" i="10"/>
  <c r="AR6" i="10"/>
  <c r="AO6" i="10"/>
  <c r="AL6" i="10"/>
  <c r="AT6" i="10"/>
  <c r="BB6" i="10"/>
  <c r="AM6" i="11"/>
  <c r="O58" i="11" l="1"/>
  <c r="M58" i="11"/>
  <c r="L58" i="11"/>
  <c r="T58" i="11"/>
  <c r="V58" i="11"/>
  <c r="N58" i="11"/>
  <c r="R58" i="11"/>
  <c r="W58" i="11"/>
  <c r="U58" i="11"/>
  <c r="BA32" i="6"/>
  <c r="AH70" i="5"/>
  <c r="AJ60" i="6"/>
  <c r="AJ32" i="6"/>
  <c r="C58" i="5"/>
  <c r="C20" i="11" s="1"/>
  <c r="C34" i="5"/>
  <c r="AD32" i="6"/>
  <c r="AM32" i="6"/>
  <c r="C57" i="5"/>
  <c r="C19" i="11" s="1"/>
  <c r="C33" i="5"/>
  <c r="AI55" i="4"/>
  <c r="AI77" i="4" s="1"/>
  <c r="AQ41" i="4"/>
  <c r="AQ63" i="4" s="1"/>
  <c r="AL32" i="6"/>
  <c r="AI32" i="6"/>
  <c r="AK32" i="6"/>
  <c r="F34" i="6"/>
  <c r="G59" i="6"/>
  <c r="F33" i="6"/>
  <c r="F19" i="6"/>
  <c r="AT8" i="5"/>
  <c r="AH71" i="5"/>
  <c r="AE32" i="6"/>
  <c r="BC6" i="10"/>
  <c r="AX32" i="6"/>
  <c r="AP32" i="6"/>
  <c r="F27" i="5"/>
  <c r="F32" i="5" s="1"/>
  <c r="F56" i="5" s="1"/>
  <c r="AG32" i="6"/>
  <c r="AF32" i="6"/>
  <c r="AS32" i="6"/>
  <c r="AO60" i="6"/>
  <c r="AO61" i="6"/>
  <c r="I103" i="3"/>
  <c r="J103" i="3" s="1"/>
  <c r="K103" i="3" s="1"/>
  <c r="L103" i="3" s="1"/>
  <c r="AY32" i="6"/>
  <c r="AV32" i="6"/>
  <c r="AN32" i="6"/>
  <c r="AO32" i="6"/>
  <c r="AH32" i="6"/>
  <c r="AQ32" i="6"/>
  <c r="F47" i="6"/>
  <c r="G50" i="6"/>
  <c r="I99" i="3"/>
  <c r="J99" i="3" s="1"/>
  <c r="K99" i="3" s="1"/>
  <c r="L99" i="3" s="1"/>
  <c r="AH22" i="5"/>
  <c r="AH69" i="5"/>
  <c r="AW6" i="10"/>
  <c r="AM71" i="5"/>
  <c r="V44" i="4"/>
  <c r="V66" i="4" s="1"/>
  <c r="W51" i="4"/>
  <c r="W73" i="4" s="1"/>
  <c r="W46" i="4"/>
  <c r="W68" i="4" s="1"/>
  <c r="V37" i="4"/>
  <c r="V59" i="4" s="1"/>
  <c r="W39" i="4"/>
  <c r="W61" i="4" s="1"/>
  <c r="AA53" i="11" s="1"/>
  <c r="AD52" i="4"/>
  <c r="AD74" i="4" s="1"/>
  <c r="AD48" i="4"/>
  <c r="AD70" i="4" s="1"/>
  <c r="AH43" i="11" s="1"/>
  <c r="Y43" i="4"/>
  <c r="Y65" i="4" s="1"/>
  <c r="AL53" i="4"/>
  <c r="AL75" i="4" s="1"/>
  <c r="Y45" i="4"/>
  <c r="Y67" i="4" s="1"/>
  <c r="AC55" i="11" s="1"/>
  <c r="V43" i="4"/>
  <c r="V65" i="4" s="1"/>
  <c r="AQ39" i="4"/>
  <c r="AQ61" i="4" s="1"/>
  <c r="AU53" i="11" s="1"/>
  <c r="AC44" i="4"/>
  <c r="AC66" i="4" s="1"/>
  <c r="U45" i="4"/>
  <c r="U67" i="4" s="1"/>
  <c r="Y55" i="11" s="1"/>
  <c r="AA40" i="4"/>
  <c r="AA62" i="4" s="1"/>
  <c r="W53" i="4"/>
  <c r="W75" i="4" s="1"/>
  <c r="T37" i="4"/>
  <c r="T59" i="4" s="1"/>
  <c r="Y50" i="4"/>
  <c r="Y72" i="4" s="1"/>
  <c r="AA38" i="4"/>
  <c r="AA60" i="4" s="1"/>
  <c r="AE58" i="11" s="1"/>
  <c r="Y47" i="4"/>
  <c r="Y69" i="4" s="1"/>
  <c r="W49" i="4"/>
  <c r="W71" i="4" s="1"/>
  <c r="AA52" i="4"/>
  <c r="AA74" i="4" s="1"/>
  <c r="T49" i="4"/>
  <c r="T71" i="4" s="1"/>
  <c r="V52" i="4"/>
  <c r="V74" i="4" s="1"/>
  <c r="V48" i="4"/>
  <c r="V70" i="4" s="1"/>
  <c r="Z43" i="11" s="1"/>
  <c r="AB38" i="4"/>
  <c r="AB60" i="4" s="1"/>
  <c r="AD53" i="4"/>
  <c r="AD75" i="4" s="1"/>
  <c r="AD49" i="4"/>
  <c r="AD71" i="4" s="1"/>
  <c r="AB40" i="4"/>
  <c r="AB62" i="4" s="1"/>
  <c r="AC42" i="4"/>
  <c r="AC64" i="4" s="1"/>
  <c r="AC50" i="4"/>
  <c r="AC72" i="4" s="1"/>
  <c r="AB39" i="4"/>
  <c r="AB61" i="4" s="1"/>
  <c r="AF53" i="11" s="1"/>
  <c r="AA44" i="4"/>
  <c r="AA66" i="4" s="1"/>
  <c r="AB37" i="4"/>
  <c r="AB59" i="4" s="1"/>
  <c r="W44" i="6"/>
  <c r="X52" i="6" s="1"/>
  <c r="AA31" i="6"/>
  <c r="Z48" i="4"/>
  <c r="Z70" i="4" s="1"/>
  <c r="AD43" i="11" s="1"/>
  <c r="X38" i="4"/>
  <c r="X60" i="4" s="1"/>
  <c r="AE55" i="4"/>
  <c r="AE77" i="4" s="1"/>
  <c r="AD45" i="4"/>
  <c r="AD67" i="4" s="1"/>
  <c r="AH55" i="11" s="1"/>
  <c r="Y40" i="4"/>
  <c r="Y62" i="4" s="1"/>
  <c r="AD55" i="4"/>
  <c r="AD77" i="4" s="1"/>
  <c r="AD51" i="4"/>
  <c r="AD73" i="4" s="1"/>
  <c r="AE47" i="4"/>
  <c r="AE69" i="4" s="1"/>
  <c r="Z42" i="4"/>
  <c r="Z64" i="4" s="1"/>
  <c r="AD38" i="4"/>
  <c r="AD60" i="4" s="1"/>
  <c r="AH58" i="11" s="1"/>
  <c r="T38" i="4"/>
  <c r="T60" i="4" s="1"/>
  <c r="V53" i="4"/>
  <c r="V75" i="4" s="1"/>
  <c r="V49" i="4"/>
  <c r="V71" i="4" s="1"/>
  <c r="T40" i="4"/>
  <c r="T62" i="4" s="1"/>
  <c r="AB41" i="4"/>
  <c r="AB63" i="4" s="1"/>
  <c r="AC41" i="4"/>
  <c r="AC63" i="4" s="1"/>
  <c r="AC54" i="4"/>
  <c r="AC76" i="4" s="1"/>
  <c r="U44" i="4"/>
  <c r="U66" i="4" s="1"/>
  <c r="AB53" i="4"/>
  <c r="AB75" i="4" s="1"/>
  <c r="AA50" i="4"/>
  <c r="AA72" i="4" s="1"/>
  <c r="T39" i="4"/>
  <c r="T61" i="4" s="1"/>
  <c r="X53" i="11" s="1"/>
  <c r="V39" i="4"/>
  <c r="V61" i="4" s="1"/>
  <c r="Z53" i="11" s="1"/>
  <c r="AC48" i="4"/>
  <c r="AC70" i="4" s="1"/>
  <c r="AG43" i="11" s="1"/>
  <c r="U42" i="4"/>
  <c r="U64" i="4" s="1"/>
  <c r="AA51" i="4"/>
  <c r="AA73" i="4" s="1"/>
  <c r="AA55" i="4"/>
  <c r="AA77" i="4" s="1"/>
  <c r="Z45" i="4"/>
  <c r="Z67" i="4" s="1"/>
  <c r="AD55" i="11" s="1"/>
  <c r="AC49" i="4"/>
  <c r="AC71" i="4" s="1"/>
  <c r="AA29" i="6"/>
  <c r="AB42" i="4"/>
  <c r="AB64" i="4" s="1"/>
  <c r="W55" i="4"/>
  <c r="W77" i="4" s="1"/>
  <c r="V45" i="4"/>
  <c r="V67" i="4" s="1"/>
  <c r="Z55" i="11" s="1"/>
  <c r="V55" i="4"/>
  <c r="V77" i="4" s="1"/>
  <c r="V51" i="4"/>
  <c r="V73" i="4" s="1"/>
  <c r="W47" i="4"/>
  <c r="W69" i="4" s="1"/>
  <c r="V38" i="4"/>
  <c r="V60" i="4" s="1"/>
  <c r="AB55" i="4"/>
  <c r="AB77" i="4" s="1"/>
  <c r="AB51" i="4"/>
  <c r="AB73" i="4" s="1"/>
  <c r="X42" i="4"/>
  <c r="X64" i="4" s="1"/>
  <c r="X44" i="4"/>
  <c r="X66" i="4" s="1"/>
  <c r="X37" i="4"/>
  <c r="X59" i="4" s="1"/>
  <c r="AC39" i="4"/>
  <c r="AC61" i="4" s="1"/>
  <c r="AG53" i="11" s="1"/>
  <c r="AC43" i="4"/>
  <c r="AC65" i="4" s="1"/>
  <c r="U50" i="4"/>
  <c r="U72" i="4" s="1"/>
  <c r="T53" i="4"/>
  <c r="T75" i="4" s="1"/>
  <c r="AI49" i="4"/>
  <c r="AI71" i="4" s="1"/>
  <c r="AA54" i="4"/>
  <c r="AA76" i="4" s="1"/>
  <c r="AK37" i="4"/>
  <c r="AK59" i="4" s="1"/>
  <c r="AD39" i="4"/>
  <c r="AD61" i="4" s="1"/>
  <c r="AH53" i="11" s="1"/>
  <c r="Y44" i="4"/>
  <c r="Y66" i="4" s="1"/>
  <c r="AE49" i="4"/>
  <c r="AE71" i="4" s="1"/>
  <c r="AC38" i="4"/>
  <c r="AC60" i="4" s="1"/>
  <c r="AG58" i="11" s="1"/>
  <c r="U39" i="4"/>
  <c r="U61" i="4" s="1"/>
  <c r="Y53" i="11" s="1"/>
  <c r="U43" i="4"/>
  <c r="U65" i="4" s="1"/>
  <c r="Y46" i="4"/>
  <c r="Y68" i="4" s="1"/>
  <c r="AA42" i="4"/>
  <c r="AA64" i="4" s="1"/>
  <c r="Z52" i="4"/>
  <c r="Z74" i="4" s="1"/>
  <c r="Y42" i="4"/>
  <c r="Y64" i="4" s="1"/>
  <c r="Y38" i="4"/>
  <c r="Y60" i="4" s="1"/>
  <c r="AC58" i="11" s="1"/>
  <c r="AE50" i="4"/>
  <c r="AE72" i="4" s="1"/>
  <c r="X43" i="4"/>
  <c r="X65" i="4" s="1"/>
  <c r="AC46" i="4"/>
  <c r="AC68" i="4" s="1"/>
  <c r="U47" i="4"/>
  <c r="U69" i="4" s="1"/>
  <c r="U40" i="4"/>
  <c r="U62" i="4" s="1"/>
  <c r="AA49" i="4"/>
  <c r="AA71" i="4" s="1"/>
  <c r="Z43" i="4"/>
  <c r="Z65" i="4" s="1"/>
  <c r="X55" i="4"/>
  <c r="X77" i="4" s="1"/>
  <c r="AA48" i="4"/>
  <c r="AA70" i="4" s="1"/>
  <c r="AE43" i="11" s="1"/>
  <c r="U52" i="4"/>
  <c r="U74" i="4" s="1"/>
  <c r="AE41" i="4"/>
  <c r="AE63" i="4" s="1"/>
  <c r="AI58" i="11" s="1"/>
  <c r="Z55" i="4"/>
  <c r="Z77" i="4" s="1"/>
  <c r="AE43" i="4"/>
  <c r="AE65" i="4" s="1"/>
  <c r="Z38" i="4"/>
  <c r="Z60" i="4" s="1"/>
  <c r="AD58" i="11" s="1"/>
  <c r="X46" i="4"/>
  <c r="X68" i="4" s="1"/>
  <c r="T43" i="4"/>
  <c r="T65" i="4" s="1"/>
  <c r="W40" i="4"/>
  <c r="W62" i="4" s="1"/>
  <c r="W41" i="4"/>
  <c r="W63" i="4" s="1"/>
  <c r="Z51" i="4"/>
  <c r="Z73" i="4" s="1"/>
  <c r="W43" i="4"/>
  <c r="W65" i="4" s="1"/>
  <c r="AC51" i="4"/>
  <c r="AC73" i="4" s="1"/>
  <c r="U38" i="4"/>
  <c r="U60" i="4" s="1"/>
  <c r="Y58" i="11" s="1"/>
  <c r="Z39" i="4"/>
  <c r="Z61" i="4" s="1"/>
  <c r="AD53" i="11" s="1"/>
  <c r="AA53" i="4"/>
  <c r="AA75" i="4" s="1"/>
  <c r="T45" i="4"/>
  <c r="T67" i="4" s="1"/>
  <c r="X55" i="11" s="1"/>
  <c r="W50" i="4"/>
  <c r="W72" i="4" s="1"/>
  <c r="W45" i="4"/>
  <c r="W67" i="4" s="1"/>
  <c r="AA55" i="11" s="1"/>
  <c r="R31" i="6"/>
  <c r="X29" i="6"/>
  <c r="AE62" i="11"/>
  <c r="V43" i="6"/>
  <c r="Z25" i="6"/>
  <c r="U29" i="6"/>
  <c r="V45" i="6"/>
  <c r="T46" i="6"/>
  <c r="AA43" i="6"/>
  <c r="AB45" i="6"/>
  <c r="AC43" i="6"/>
  <c r="AG62" i="11"/>
  <c r="Z62" i="11"/>
  <c r="T42" i="6"/>
  <c r="AJ70" i="5"/>
  <c r="AJ22" i="5"/>
  <c r="AJ24" i="5"/>
  <c r="AQ53" i="4"/>
  <c r="AQ75" i="4" s="1"/>
  <c r="AJ71" i="5"/>
  <c r="AK22" i="5"/>
  <c r="R51" i="5"/>
  <c r="R14" i="6"/>
  <c r="R20" i="6"/>
  <c r="AL46" i="4"/>
  <c r="AL68" i="4" s="1"/>
  <c r="AN55" i="4"/>
  <c r="AN77" i="4" s="1"/>
  <c r="K15" i="6"/>
  <c r="K52" i="5"/>
  <c r="T29" i="6"/>
  <c r="AL52" i="4"/>
  <c r="AL74" i="4" s="1"/>
  <c r="AL49" i="4"/>
  <c r="AL71" i="4" s="1"/>
  <c r="AQ52" i="4"/>
  <c r="AQ74" i="4" s="1"/>
  <c r="AQ45" i="4"/>
  <c r="AQ67" i="4" s="1"/>
  <c r="AU55" i="11" s="1"/>
  <c r="AI39" i="4"/>
  <c r="AI61" i="4" s="1"/>
  <c r="AM53" i="11" s="1"/>
  <c r="AK48" i="4"/>
  <c r="AK70" i="4" s="1"/>
  <c r="AO43" i="11" s="1"/>
  <c r="AK50" i="4"/>
  <c r="AK72" i="4" s="1"/>
  <c r="Y15" i="6"/>
  <c r="Y52" i="5"/>
  <c r="N16" i="6"/>
  <c r="N53" i="5"/>
  <c r="I15" i="6"/>
  <c r="I52" i="5"/>
  <c r="W16" i="6"/>
  <c r="W53" i="5"/>
  <c r="V15" i="6"/>
  <c r="V52" i="5"/>
  <c r="K20" i="6"/>
  <c r="K14" i="6"/>
  <c r="K51" i="5"/>
  <c r="U53" i="5"/>
  <c r="U16" i="6"/>
  <c r="Z15" i="6"/>
  <c r="Z52" i="5"/>
  <c r="AB52" i="5"/>
  <c r="AB15" i="6"/>
  <c r="Q51" i="5"/>
  <c r="Q20" i="6"/>
  <c r="Q14" i="6"/>
  <c r="AG70" i="5"/>
  <c r="AG71" i="5"/>
  <c r="AG69" i="5"/>
  <c r="V20" i="6"/>
  <c r="V51" i="5"/>
  <c r="V14" i="6"/>
  <c r="AL38" i="4"/>
  <c r="AL60" i="4" s="1"/>
  <c r="AF49" i="4"/>
  <c r="AF71" i="4" s="1"/>
  <c r="G20" i="6"/>
  <c r="G51" i="5"/>
  <c r="G14" i="6"/>
  <c r="Z43" i="6"/>
  <c r="BC8" i="4"/>
  <c r="BO8" i="4" s="1"/>
  <c r="AI47" i="4"/>
  <c r="AI69" i="4" s="1"/>
  <c r="AQ48" i="4"/>
  <c r="AQ70" i="4" s="1"/>
  <c r="AU43" i="11" s="1"/>
  <c r="AK54" i="4"/>
  <c r="AK76" i="4" s="1"/>
  <c r="N51" i="5"/>
  <c r="N20" i="6"/>
  <c r="N14" i="6"/>
  <c r="I51" i="5"/>
  <c r="I20" i="6"/>
  <c r="I14" i="6"/>
  <c r="K16" i="6"/>
  <c r="K53" i="5"/>
  <c r="L52" i="5"/>
  <c r="L15" i="6"/>
  <c r="U15" i="6"/>
  <c r="U52" i="5"/>
  <c r="F51" i="5"/>
  <c r="F14" i="6"/>
  <c r="F20" i="6"/>
  <c r="Z51" i="5"/>
  <c r="Z20" i="6"/>
  <c r="Z14" i="6"/>
  <c r="AB14" i="6"/>
  <c r="AB51" i="5"/>
  <c r="AB20" i="6"/>
  <c r="AO69" i="5"/>
  <c r="AO70" i="5"/>
  <c r="AO71" i="5"/>
  <c r="P14" i="6"/>
  <c r="P20" i="6"/>
  <c r="P51" i="5"/>
  <c r="T52" i="5"/>
  <c r="T15" i="6"/>
  <c r="AA51" i="5"/>
  <c r="AA14" i="6"/>
  <c r="AA20" i="6"/>
  <c r="AA45" i="6"/>
  <c r="AI69" i="5"/>
  <c r="AI70" i="5"/>
  <c r="AI71" i="5"/>
  <c r="Y62" i="11"/>
  <c r="Z46" i="6"/>
  <c r="X43" i="6"/>
  <c r="W42" i="6"/>
  <c r="AC42" i="6"/>
  <c r="Y31" i="6"/>
  <c r="AB62" i="11"/>
  <c r="AN22" i="5"/>
  <c r="AN23" i="5"/>
  <c r="AN24" i="5"/>
  <c r="AB44" i="6"/>
  <c r="AD22" i="5"/>
  <c r="AD23" i="5"/>
  <c r="AD24" i="5"/>
  <c r="AF51" i="4"/>
  <c r="AF73" i="4" s="1"/>
  <c r="AN47" i="4"/>
  <c r="AN69" i="4" s="1"/>
  <c r="AN39" i="4"/>
  <c r="AN61" i="4" s="1"/>
  <c r="AR53" i="11" s="1"/>
  <c r="AL55" i="4"/>
  <c r="AL77" i="4" s="1"/>
  <c r="AK52" i="4"/>
  <c r="AK74" i="4" s="1"/>
  <c r="AQ44" i="4"/>
  <c r="AQ66" i="4" s="1"/>
  <c r="AI37" i="4"/>
  <c r="AI59" i="4" s="1"/>
  <c r="AK43" i="4"/>
  <c r="AK65" i="4" s="1"/>
  <c r="AE8" i="9"/>
  <c r="AE70" i="5"/>
  <c r="AE71" i="5"/>
  <c r="AE69" i="5"/>
  <c r="X15" i="6"/>
  <c r="X52" i="5"/>
  <c r="H53" i="5"/>
  <c r="H16" i="6"/>
  <c r="L53" i="5"/>
  <c r="L16" i="6"/>
  <c r="U51" i="5"/>
  <c r="U14" i="6"/>
  <c r="U20" i="6"/>
  <c r="F15" i="6"/>
  <c r="F52" i="5"/>
  <c r="Z16" i="6"/>
  <c r="Z53" i="5"/>
  <c r="R15" i="6"/>
  <c r="R52" i="5"/>
  <c r="AL45" i="4"/>
  <c r="AL67" i="4" s="1"/>
  <c r="AP55" i="11" s="1"/>
  <c r="W51" i="5"/>
  <c r="W14" i="6"/>
  <c r="W20" i="6"/>
  <c r="AL42" i="4"/>
  <c r="AL64" i="4" s="1"/>
  <c r="AQ37" i="4"/>
  <c r="AQ59" i="4" s="1"/>
  <c r="Y53" i="5"/>
  <c r="Y16" i="6"/>
  <c r="AB53" i="5"/>
  <c r="AB16" i="6"/>
  <c r="U31" i="6"/>
  <c r="AB30" i="6"/>
  <c r="AB46" i="6"/>
  <c r="AF52" i="4"/>
  <c r="AF74" i="4" s="1"/>
  <c r="S43" i="6"/>
  <c r="Z44" i="6"/>
  <c r="X45" i="6"/>
  <c r="W46" i="6"/>
  <c r="AC46" i="6"/>
  <c r="Y42" i="6"/>
  <c r="AF22" i="5"/>
  <c r="AF23" i="5"/>
  <c r="AF24" i="5"/>
  <c r="AH62" i="11"/>
  <c r="AT71" i="5"/>
  <c r="AT69" i="5"/>
  <c r="AT70" i="5"/>
  <c r="AF47" i="4"/>
  <c r="AF69" i="4" s="1"/>
  <c r="AF39" i="4"/>
  <c r="AF61" i="4" s="1"/>
  <c r="AJ53" i="11" s="1"/>
  <c r="AN48" i="4"/>
  <c r="AN70" i="4" s="1"/>
  <c r="AR43" i="11" s="1"/>
  <c r="AN40" i="4"/>
  <c r="AN62" i="4" s="1"/>
  <c r="AL48" i="4"/>
  <c r="AL70" i="4" s="1"/>
  <c r="AP43" i="11" s="1"/>
  <c r="AL40" i="4"/>
  <c r="AL62" i="4" s="1"/>
  <c r="AN44" i="4"/>
  <c r="AN66" i="4" s="1"/>
  <c r="AQ51" i="4"/>
  <c r="AQ73" i="4" s="1"/>
  <c r="AQ50" i="4"/>
  <c r="AQ72" i="4" s="1"/>
  <c r="AI45" i="4"/>
  <c r="AI67" i="4" s="1"/>
  <c r="AM55" i="11" s="1"/>
  <c r="AK53" i="4"/>
  <c r="AK75" i="4" s="1"/>
  <c r="AQ40" i="4"/>
  <c r="AQ62" i="4" s="1"/>
  <c r="X16" i="6"/>
  <c r="X53" i="5"/>
  <c r="H52" i="5"/>
  <c r="H15" i="6"/>
  <c r="L14" i="6"/>
  <c r="L51" i="5"/>
  <c r="L20" i="6"/>
  <c r="F53" i="5"/>
  <c r="F16" i="6"/>
  <c r="J14" i="6"/>
  <c r="J51" i="5"/>
  <c r="J20" i="6"/>
  <c r="AK8" i="9"/>
  <c r="AK70" i="5"/>
  <c r="AK69" i="5"/>
  <c r="AK71" i="5"/>
  <c r="AK23" i="5"/>
  <c r="AQ22" i="5"/>
  <c r="AQ23" i="5"/>
  <c r="AQ24" i="5"/>
  <c r="G16" i="6"/>
  <c r="G53" i="5"/>
  <c r="AN49" i="4"/>
  <c r="AN71" i="4" s="1"/>
  <c r="AQ47" i="4"/>
  <c r="AQ69" i="4" s="1"/>
  <c r="AK45" i="4"/>
  <c r="AK67" i="4" s="1"/>
  <c r="AO55" i="11" s="1"/>
  <c r="T14" i="6"/>
  <c r="T51" i="5"/>
  <c r="T20" i="6"/>
  <c r="W52" i="5"/>
  <c r="W15" i="6"/>
  <c r="Y25" i="6"/>
  <c r="AA46" i="6"/>
  <c r="U25" i="6"/>
  <c r="S45" i="6"/>
  <c r="Y44" i="6"/>
  <c r="AV69" i="5"/>
  <c r="AV70" i="5"/>
  <c r="AV71" i="5"/>
  <c r="AL69" i="5"/>
  <c r="AL70" i="5"/>
  <c r="AL71" i="5"/>
  <c r="AF48" i="4"/>
  <c r="AF70" i="4" s="1"/>
  <c r="AJ43" i="11" s="1"/>
  <c r="AF40" i="4"/>
  <c r="AF62" i="4" s="1"/>
  <c r="AN54" i="4"/>
  <c r="AN76" i="4" s="1"/>
  <c r="AF44" i="4"/>
  <c r="AF66" i="4" s="1"/>
  <c r="AI46" i="4"/>
  <c r="AI68" i="4" s="1"/>
  <c r="AQ54" i="4"/>
  <c r="AQ76" i="4" s="1"/>
  <c r="AK41" i="4"/>
  <c r="AK63" i="4" s="1"/>
  <c r="X14" i="6"/>
  <c r="X51" i="5"/>
  <c r="X20" i="6"/>
  <c r="H14" i="6"/>
  <c r="H20" i="6"/>
  <c r="H51" i="5"/>
  <c r="M51" i="5"/>
  <c r="M20" i="6"/>
  <c r="M14" i="6"/>
  <c r="J16" i="6"/>
  <c r="J53" i="5"/>
  <c r="AL37" i="4"/>
  <c r="AL59" i="4" s="1"/>
  <c r="Y14" i="6"/>
  <c r="Y20" i="6"/>
  <c r="Y51" i="5"/>
  <c r="G52" i="5"/>
  <c r="G15" i="6"/>
  <c r="N15" i="6"/>
  <c r="N52" i="5"/>
  <c r="V46" i="6"/>
  <c r="AT23" i="5"/>
  <c r="AT22" i="5"/>
  <c r="AT24" i="5"/>
  <c r="Z45" i="6"/>
  <c r="X42" i="6"/>
  <c r="S46" i="6"/>
  <c r="W45" i="6"/>
  <c r="Y43" i="6"/>
  <c r="AW24" i="5"/>
  <c r="AW22" i="5"/>
  <c r="AW23" i="5"/>
  <c r="AD69" i="5"/>
  <c r="AD70" i="5"/>
  <c r="AD71" i="5"/>
  <c r="AF38" i="4"/>
  <c r="AF60" i="4" s="1"/>
  <c r="Z42" i="6"/>
  <c r="AL51" i="4"/>
  <c r="AL73" i="4" s="1"/>
  <c r="AF54" i="4"/>
  <c r="AF76" i="4" s="1"/>
  <c r="AQ43" i="4"/>
  <c r="AQ65" i="4" s="1"/>
  <c r="AI50" i="4"/>
  <c r="AI72" i="4" s="1"/>
  <c r="AI38" i="4"/>
  <c r="AI60" i="4" s="1"/>
  <c r="AK39" i="4"/>
  <c r="AK61" i="4" s="1"/>
  <c r="AO53" i="11" s="1"/>
  <c r="S16" i="6"/>
  <c r="S53" i="5"/>
  <c r="M16" i="6"/>
  <c r="M53" i="5"/>
  <c r="O16" i="6"/>
  <c r="O53" i="5"/>
  <c r="J15" i="6"/>
  <c r="J52" i="5"/>
  <c r="AE24" i="5"/>
  <c r="AA16" i="6"/>
  <c r="AA53" i="5"/>
  <c r="AI24" i="5"/>
  <c r="AI22" i="5"/>
  <c r="AI23" i="5"/>
  <c r="AI41" i="4"/>
  <c r="AI63" i="4" s="1"/>
  <c r="V16" i="6"/>
  <c r="V53" i="5"/>
  <c r="S29" i="6"/>
  <c r="AQ70" i="5"/>
  <c r="AQ71" i="5"/>
  <c r="AQ69" i="5"/>
  <c r="AL44" i="4"/>
  <c r="AL66" i="4" s="1"/>
  <c r="R45" i="6"/>
  <c r="AB42" i="6"/>
  <c r="AN38" i="4"/>
  <c r="AN60" i="4" s="1"/>
  <c r="S25" i="6"/>
  <c r="R46" i="6"/>
  <c r="S54" i="6" s="1"/>
  <c r="X46" i="6"/>
  <c r="AF62" i="11"/>
  <c r="AN69" i="5"/>
  <c r="AN70" i="5"/>
  <c r="AN71" i="5"/>
  <c r="R44" i="6"/>
  <c r="AD62" i="11"/>
  <c r="AC31" i="6"/>
  <c r="R42" i="6"/>
  <c r="AO22" i="5"/>
  <c r="AO23" i="5"/>
  <c r="AO24" i="5"/>
  <c r="V30" i="6"/>
  <c r="AF71" i="5"/>
  <c r="AF70" i="5"/>
  <c r="AF69" i="5"/>
  <c r="T43" i="6"/>
  <c r="AA30" i="6"/>
  <c r="AL50" i="4"/>
  <c r="AL72" i="4" s="1"/>
  <c r="AN46" i="4"/>
  <c r="AN68" i="4" s="1"/>
  <c r="AQ42" i="4"/>
  <c r="AQ64" i="4" s="1"/>
  <c r="AI52" i="4"/>
  <c r="AI74" i="4" s="1"/>
  <c r="AI54" i="4"/>
  <c r="AI76" i="4" s="1"/>
  <c r="AK38" i="4"/>
  <c r="AK60" i="4" s="1"/>
  <c r="S15" i="6"/>
  <c r="S52" i="5"/>
  <c r="M15" i="6"/>
  <c r="M52" i="5"/>
  <c r="O15" i="6"/>
  <c r="O52" i="5"/>
  <c r="AC53" i="5"/>
  <c r="AC16" i="6"/>
  <c r="AE23" i="5"/>
  <c r="AI53" i="4"/>
  <c r="AI75" i="4" s="1"/>
  <c r="AA15" i="6"/>
  <c r="AA52" i="5"/>
  <c r="AY69" i="5"/>
  <c r="AY70" i="5"/>
  <c r="AY71" i="5"/>
  <c r="X25" i="6"/>
  <c r="Y29" i="6"/>
  <c r="AV22" i="5"/>
  <c r="AV23" i="5"/>
  <c r="AV24" i="5"/>
  <c r="AL24" i="5"/>
  <c r="AL22" i="5"/>
  <c r="AL23" i="5"/>
  <c r="AC44" i="6"/>
  <c r="AA42" i="6"/>
  <c r="T25" i="6"/>
  <c r="AB29" i="6"/>
  <c r="S42" i="6"/>
  <c r="AN53" i="4"/>
  <c r="AN75" i="4" s="1"/>
  <c r="AN42" i="4"/>
  <c r="AN64" i="4" s="1"/>
  <c r="AN50" i="4"/>
  <c r="AN72" i="4" s="1"/>
  <c r="AQ49" i="4"/>
  <c r="AQ71" i="4" s="1"/>
  <c r="AI43" i="4"/>
  <c r="AI65" i="4" s="1"/>
  <c r="AK46" i="4"/>
  <c r="AK68" i="4" s="1"/>
  <c r="S51" i="5"/>
  <c r="S14" i="6"/>
  <c r="S20" i="6"/>
  <c r="P16" i="6"/>
  <c r="P53" i="5"/>
  <c r="O51" i="5"/>
  <c r="O14" i="6"/>
  <c r="O20" i="6"/>
  <c r="AC15" i="6"/>
  <c r="AC52" i="5"/>
  <c r="Q53" i="5"/>
  <c r="Q16" i="6"/>
  <c r="AE22" i="5"/>
  <c r="AM9" i="9"/>
  <c r="AM22" i="5"/>
  <c r="AM23" i="5"/>
  <c r="AM24" i="5"/>
  <c r="AK49" i="4"/>
  <c r="AK71" i="4" s="1"/>
  <c r="I53" i="5"/>
  <c r="I16" i="6"/>
  <c r="AN52" i="4"/>
  <c r="AN74" i="4" s="1"/>
  <c r="V25" i="6"/>
  <c r="AN51" i="4"/>
  <c r="AN73" i="4" s="1"/>
  <c r="AA25" i="6"/>
  <c r="W43" i="6"/>
  <c r="AI62" i="11"/>
  <c r="X30" i="6"/>
  <c r="U42" i="6"/>
  <c r="Y46" i="6"/>
  <c r="AG22" i="5"/>
  <c r="AG23" i="5"/>
  <c r="AG24" i="5"/>
  <c r="V29" i="6"/>
  <c r="T45" i="6"/>
  <c r="AF46" i="4"/>
  <c r="AF68" i="4" s="1"/>
  <c r="W31" i="6"/>
  <c r="AC29" i="6"/>
  <c r="AA62" i="11"/>
  <c r="U46" i="6"/>
  <c r="AY9" i="5"/>
  <c r="AY9" i="9" s="1"/>
  <c r="AW70" i="5"/>
  <c r="AW69" i="5"/>
  <c r="AW71" i="5"/>
  <c r="V31" i="6"/>
  <c r="T30" i="6"/>
  <c r="AF53" i="4"/>
  <c r="AF75" i="4" s="1"/>
  <c r="AF42" i="4"/>
  <c r="AF64" i="4" s="1"/>
  <c r="AF50" i="4"/>
  <c r="AF72" i="4" s="1"/>
  <c r="AI40" i="4"/>
  <c r="AI62" i="4" s="1"/>
  <c r="AQ38" i="4"/>
  <c r="AQ60" i="4" s="1"/>
  <c r="AI42" i="4"/>
  <c r="AI64" i="4" s="1"/>
  <c r="AK51" i="4"/>
  <c r="AK73" i="4" s="1"/>
  <c r="P52" i="5"/>
  <c r="P15" i="6"/>
  <c r="T16" i="6"/>
  <c r="T53" i="5"/>
  <c r="R16" i="6"/>
  <c r="R53" i="5"/>
  <c r="AC51" i="5"/>
  <c r="AC20" i="6"/>
  <c r="AC14" i="6"/>
  <c r="Q15" i="6"/>
  <c r="Q52" i="5"/>
  <c r="F37" i="5"/>
  <c r="F38" i="5"/>
  <c r="F43" i="5" s="1"/>
  <c r="F62" i="5" s="1"/>
  <c r="F39" i="5"/>
  <c r="F44" i="5" s="1"/>
  <c r="F63" i="5" s="1"/>
  <c r="L104" i="3"/>
  <c r="F29" i="5"/>
  <c r="F28" i="5"/>
  <c r="L105" i="3"/>
  <c r="K100" i="3"/>
  <c r="L101" i="3"/>
  <c r="C42" i="5"/>
  <c r="C61" i="5" s="1"/>
  <c r="C87" i="3"/>
  <c r="J79" i="4"/>
  <c r="P79" i="4"/>
  <c r="AE79" i="4"/>
  <c r="G12" i="5"/>
  <c r="G11" i="5"/>
  <c r="G10" i="5"/>
  <c r="D15" i="12"/>
  <c r="AY6" i="11"/>
  <c r="AV61" i="6"/>
  <c r="AV60" i="6"/>
  <c r="BH8" i="6"/>
  <c r="AQ8" i="9"/>
  <c r="BC8" i="5"/>
  <c r="AN8" i="9"/>
  <c r="AZ8" i="5"/>
  <c r="BA60" i="6"/>
  <c r="BA61" i="6"/>
  <c r="BM8" i="6"/>
  <c r="BD8" i="4"/>
  <c r="K267" i="3"/>
  <c r="L266" i="3"/>
  <c r="L267" i="3" s="1"/>
  <c r="BG8" i="4"/>
  <c r="L52" i="6"/>
  <c r="S52" i="6"/>
  <c r="Q51" i="6"/>
  <c r="L51" i="6"/>
  <c r="O52" i="6"/>
  <c r="R53" i="6"/>
  <c r="H53" i="6"/>
  <c r="K54" i="6"/>
  <c r="BG6" i="10"/>
  <c r="AI8" i="9"/>
  <c r="AU8" i="5"/>
  <c r="AW9" i="9"/>
  <c r="BI9" i="5"/>
  <c r="V42" i="6"/>
  <c r="AF8" i="9"/>
  <c r="AR8" i="5"/>
  <c r="AB43" i="6"/>
  <c r="T31" i="6"/>
  <c r="T44" i="6"/>
  <c r="K47" i="6"/>
  <c r="O47" i="6"/>
  <c r="AJ53" i="4"/>
  <c r="AJ75" i="4" s="1"/>
  <c r="AJ49" i="4"/>
  <c r="AJ71" i="4" s="1"/>
  <c r="AJ42" i="4"/>
  <c r="AJ64" i="4" s="1"/>
  <c r="AJ43" i="4"/>
  <c r="AJ65" i="4" s="1"/>
  <c r="AJ54" i="4"/>
  <c r="AJ76" i="4" s="1"/>
  <c r="AJ50" i="4"/>
  <c r="AJ72" i="4" s="1"/>
  <c r="AJ44" i="4"/>
  <c r="AJ66" i="4" s="1"/>
  <c r="AV8" i="4"/>
  <c r="AJ45" i="4"/>
  <c r="AJ67" i="4" s="1"/>
  <c r="AN55" i="11" s="1"/>
  <c r="AJ37" i="4"/>
  <c r="AJ59" i="4" s="1"/>
  <c r="AJ55" i="4"/>
  <c r="AJ77" i="4" s="1"/>
  <c r="AJ51" i="4"/>
  <c r="AJ73" i="4" s="1"/>
  <c r="AJ46" i="4"/>
  <c r="AJ68" i="4" s="1"/>
  <c r="AJ38" i="4"/>
  <c r="AJ60" i="4" s="1"/>
  <c r="AJ52" i="4"/>
  <c r="AJ74" i="4" s="1"/>
  <c r="AJ48" i="4"/>
  <c r="AJ70" i="4" s="1"/>
  <c r="AN43" i="11" s="1"/>
  <c r="AJ40" i="4"/>
  <c r="AJ62" i="4" s="1"/>
  <c r="AJ39" i="4"/>
  <c r="AJ61" i="4" s="1"/>
  <c r="AN53" i="11" s="1"/>
  <c r="AJ47" i="4"/>
  <c r="AJ69" i="4" s="1"/>
  <c r="AJ41" i="4"/>
  <c r="AJ63" i="4" s="1"/>
  <c r="AO47" i="4"/>
  <c r="AO69" i="4" s="1"/>
  <c r="AO39" i="4"/>
  <c r="AO61" i="4" s="1"/>
  <c r="AS53" i="11" s="1"/>
  <c r="AO52" i="4"/>
  <c r="AO74" i="4" s="1"/>
  <c r="AO48" i="4"/>
  <c r="AO70" i="4" s="1"/>
  <c r="AS43" i="11" s="1"/>
  <c r="AO40" i="4"/>
  <c r="AO62" i="4" s="1"/>
  <c r="AO41" i="4"/>
  <c r="AO63" i="4" s="1"/>
  <c r="AO53" i="4"/>
  <c r="AO75" i="4" s="1"/>
  <c r="AO49" i="4"/>
  <c r="AO71" i="4" s="1"/>
  <c r="AO42" i="4"/>
  <c r="AO64" i="4" s="1"/>
  <c r="AO43" i="4"/>
  <c r="AO65" i="4" s="1"/>
  <c r="AO45" i="4"/>
  <c r="AO67" i="4" s="1"/>
  <c r="AS55" i="11" s="1"/>
  <c r="AO37" i="4"/>
  <c r="AO59" i="4" s="1"/>
  <c r="AO55" i="4"/>
  <c r="AO77" i="4" s="1"/>
  <c r="AO51" i="4"/>
  <c r="AO73" i="4" s="1"/>
  <c r="AO50" i="4"/>
  <c r="AO72" i="4" s="1"/>
  <c r="AO44" i="4"/>
  <c r="AO66" i="4" s="1"/>
  <c r="AO38" i="4"/>
  <c r="AO60" i="4" s="1"/>
  <c r="AO54" i="4"/>
  <c r="AO76" i="4" s="1"/>
  <c r="BA8" i="4"/>
  <c r="AO46" i="4"/>
  <c r="AO68" i="4" s="1"/>
  <c r="AI44" i="4"/>
  <c r="AI66" i="4" s="1"/>
  <c r="AL54" i="4"/>
  <c r="AL76" i="4" s="1"/>
  <c r="AI48" i="4"/>
  <c r="AI70" i="4" s="1"/>
  <c r="AM43" i="11" s="1"/>
  <c r="H79" i="4"/>
  <c r="AK55" i="4"/>
  <c r="AK77" i="4" s="1"/>
  <c r="H51" i="6"/>
  <c r="O51" i="6"/>
  <c r="I53" i="6"/>
  <c r="L54" i="6"/>
  <c r="M52" i="6"/>
  <c r="P53" i="6"/>
  <c r="AY61" i="6"/>
  <c r="AY60" i="6"/>
  <c r="BK8" i="6"/>
  <c r="AS60" i="6"/>
  <c r="AS61" i="6"/>
  <c r="BE8" i="6"/>
  <c r="AO9" i="9"/>
  <c r="BA9" i="5"/>
  <c r="AF61" i="6"/>
  <c r="AF60" i="6"/>
  <c r="AR8" i="6"/>
  <c r="AT9" i="9"/>
  <c r="BF9" i="5"/>
  <c r="N47" i="6"/>
  <c r="M79" i="4"/>
  <c r="I47" i="6"/>
  <c r="M5" i="11"/>
  <c r="G5" i="9"/>
  <c r="G5" i="6"/>
  <c r="G5" i="8" s="1"/>
  <c r="H5" i="5"/>
  <c r="G13" i="5" s="1"/>
  <c r="I5" i="4"/>
  <c r="N4" i="11"/>
  <c r="O4" i="10" s="1"/>
  <c r="I4" i="5"/>
  <c r="J4" i="4"/>
  <c r="R79" i="4"/>
  <c r="C43" i="5"/>
  <c r="C62" i="5" s="1"/>
  <c r="C88" i="3"/>
  <c r="C100" i="3" s="1"/>
  <c r="C104" i="3" s="1"/>
  <c r="H47" i="6"/>
  <c r="Q54" i="6"/>
  <c r="K51" i="6"/>
  <c r="N52" i="6"/>
  <c r="Q53" i="6"/>
  <c r="J51" i="6"/>
  <c r="C39" i="5"/>
  <c r="C94" i="3"/>
  <c r="C110" i="3" s="1"/>
  <c r="N28" i="10"/>
  <c r="N27" i="10"/>
  <c r="G53" i="6"/>
  <c r="O53" i="6"/>
  <c r="I52" i="6"/>
  <c r="L53" i="6"/>
  <c r="O54" i="6"/>
  <c r="R51" i="6"/>
  <c r="C25" i="11"/>
  <c r="C71" i="5"/>
  <c r="C76" i="5" s="1"/>
  <c r="BN6" i="10"/>
  <c r="AY6" i="10"/>
  <c r="M25" i="10"/>
  <c r="M32" i="10" s="1"/>
  <c r="AQ61" i="6"/>
  <c r="AQ60" i="6"/>
  <c r="BC8" i="6"/>
  <c r="AK60" i="6"/>
  <c r="AK61" i="6"/>
  <c r="AW8" i="6"/>
  <c r="AG9" i="9"/>
  <c r="AS9" i="5"/>
  <c r="AL9" i="9"/>
  <c r="AX9" i="5"/>
  <c r="S79" i="4"/>
  <c r="BF6" i="10"/>
  <c r="AI61" i="6"/>
  <c r="AI60" i="6"/>
  <c r="AU8" i="6"/>
  <c r="S44" i="6"/>
  <c r="X44" i="6"/>
  <c r="R25" i="6"/>
  <c r="R43" i="6"/>
  <c r="U43" i="6"/>
  <c r="X31" i="6"/>
  <c r="AC62" i="11"/>
  <c r="W25" i="6"/>
  <c r="AC25" i="6"/>
  <c r="AC45" i="6"/>
  <c r="U45" i="6"/>
  <c r="Y30" i="6"/>
  <c r="Y45" i="6"/>
  <c r="AW8" i="9"/>
  <c r="BI8" i="5"/>
  <c r="AH61" i="6"/>
  <c r="AH60" i="6"/>
  <c r="AT8" i="6"/>
  <c r="AV9" i="9"/>
  <c r="BH9" i="5"/>
  <c r="AD9" i="9"/>
  <c r="AP9" i="5"/>
  <c r="O79" i="4"/>
  <c r="N79" i="4"/>
  <c r="K79" i="4"/>
  <c r="G47" i="6"/>
  <c r="K193" i="3"/>
  <c r="BI8" i="4"/>
  <c r="AF55" i="4"/>
  <c r="AF77" i="4" s="1"/>
  <c r="M53" i="6"/>
  <c r="K52" i="6"/>
  <c r="R52" i="6"/>
  <c r="H52" i="6"/>
  <c r="K53" i="6"/>
  <c r="N54" i="6"/>
  <c r="N51" i="6"/>
  <c r="Q52" i="6"/>
  <c r="AX6" i="10"/>
  <c r="BQ6" i="10"/>
  <c r="BD6" i="10"/>
  <c r="AQ9" i="9"/>
  <c r="BC9" i="5"/>
  <c r="AO8" i="9"/>
  <c r="BA8" i="5"/>
  <c r="AN9" i="9"/>
  <c r="AZ9" i="5"/>
  <c r="AN61" i="6"/>
  <c r="AN60" i="6"/>
  <c r="AZ8" i="6"/>
  <c r="AT8" i="9"/>
  <c r="BF8" i="5"/>
  <c r="BJ8" i="4"/>
  <c r="O50" i="6"/>
  <c r="K50" i="6"/>
  <c r="R50" i="6"/>
  <c r="J50" i="6"/>
  <c r="Q50" i="6"/>
  <c r="I50" i="6"/>
  <c r="P50" i="6"/>
  <c r="H50" i="6"/>
  <c r="N50" i="6"/>
  <c r="M50" i="6"/>
  <c r="L50" i="6"/>
  <c r="Q79" i="4"/>
  <c r="AK47" i="4"/>
  <c r="AK69" i="4" s="1"/>
  <c r="AK44" i="4"/>
  <c r="AK66" i="4" s="1"/>
  <c r="G51" i="6"/>
  <c r="I54" i="6"/>
  <c r="I51" i="6"/>
  <c r="P51" i="6"/>
  <c r="M51" i="6"/>
  <c r="P52" i="6"/>
  <c r="S53" i="6"/>
  <c r="AK42" i="4"/>
  <c r="AK64" i="4" s="1"/>
  <c r="BA6" i="10"/>
  <c r="AI9" i="9"/>
  <c r="AU9" i="5"/>
  <c r="AG8" i="9"/>
  <c r="AS8" i="5"/>
  <c r="AF9" i="9"/>
  <c r="AR9" i="5"/>
  <c r="AL8" i="9"/>
  <c r="AX8" i="5"/>
  <c r="AP52" i="4"/>
  <c r="AP74" i="4" s="1"/>
  <c r="AP48" i="4"/>
  <c r="AP70" i="4" s="1"/>
  <c r="AT43" i="11" s="1"/>
  <c r="AP40" i="4"/>
  <c r="AP62" i="4" s="1"/>
  <c r="AP41" i="4"/>
  <c r="AP63" i="4" s="1"/>
  <c r="AP53" i="4"/>
  <c r="AP75" i="4" s="1"/>
  <c r="AP49" i="4"/>
  <c r="AP71" i="4" s="1"/>
  <c r="AP42" i="4"/>
  <c r="AP64" i="4" s="1"/>
  <c r="AP43" i="4"/>
  <c r="AP65" i="4" s="1"/>
  <c r="AP54" i="4"/>
  <c r="AP76" i="4" s="1"/>
  <c r="AP50" i="4"/>
  <c r="AP72" i="4" s="1"/>
  <c r="AP44" i="4"/>
  <c r="AP66" i="4" s="1"/>
  <c r="BB8" i="4"/>
  <c r="AP55" i="4"/>
  <c r="AP77" i="4" s="1"/>
  <c r="AP51" i="4"/>
  <c r="AP73" i="4" s="1"/>
  <c r="AP46" i="4"/>
  <c r="AP68" i="4" s="1"/>
  <c r="AP38" i="4"/>
  <c r="AP60" i="4" s="1"/>
  <c r="AP45" i="4"/>
  <c r="AP67" i="4" s="1"/>
  <c r="AT55" i="11" s="1"/>
  <c r="AP37" i="4"/>
  <c r="AP59" i="4" s="1"/>
  <c r="AP47" i="4"/>
  <c r="AP69" i="4" s="1"/>
  <c r="AP39" i="4"/>
  <c r="AP61" i="4" s="1"/>
  <c r="AT53" i="11" s="1"/>
  <c r="Z17" i="6"/>
  <c r="R17" i="6"/>
  <c r="Y17" i="6"/>
  <c r="Z30" i="6"/>
  <c r="R30" i="6"/>
  <c r="W29" i="6"/>
  <c r="W17" i="6"/>
  <c r="V17" i="6"/>
  <c r="AB17" i="6"/>
  <c r="T17" i="6"/>
  <c r="Z31" i="6"/>
  <c r="W30" i="6"/>
  <c r="S31" i="6"/>
  <c r="U30" i="6"/>
  <c r="R29" i="6"/>
  <c r="AC17" i="6"/>
  <c r="AA17" i="6"/>
  <c r="X17" i="6"/>
  <c r="X62" i="11"/>
  <c r="U17" i="6"/>
  <c r="S17" i="6"/>
  <c r="AB31" i="6"/>
  <c r="AC30" i="6"/>
  <c r="Z29" i="6"/>
  <c r="AB25" i="6"/>
  <c r="I42" i="3"/>
  <c r="J15" i="3"/>
  <c r="AK53" i="5" s="1"/>
  <c r="I44" i="3"/>
  <c r="L47" i="6"/>
  <c r="I79" i="4"/>
  <c r="P47" i="6"/>
  <c r="AM45" i="4"/>
  <c r="AM67" i="4" s="1"/>
  <c r="AQ55" i="11" s="1"/>
  <c r="AM37" i="4"/>
  <c r="AM59" i="4" s="1"/>
  <c r="AM55" i="4"/>
  <c r="AM77" i="4" s="1"/>
  <c r="AM51" i="4"/>
  <c r="AM73" i="4" s="1"/>
  <c r="AM46" i="4"/>
  <c r="AM68" i="4" s="1"/>
  <c r="AM38" i="4"/>
  <c r="AM60" i="4" s="1"/>
  <c r="AM47" i="4"/>
  <c r="AM69" i="4" s="1"/>
  <c r="AM39" i="4"/>
  <c r="AM61" i="4" s="1"/>
  <c r="AQ53" i="11" s="1"/>
  <c r="AM52" i="4"/>
  <c r="AM74" i="4" s="1"/>
  <c r="AM48" i="4"/>
  <c r="AM70" i="4" s="1"/>
  <c r="AQ43" i="11" s="1"/>
  <c r="AM40" i="4"/>
  <c r="AM62" i="4" s="1"/>
  <c r="AM41" i="4"/>
  <c r="AM63" i="4" s="1"/>
  <c r="AM43" i="4"/>
  <c r="AM65" i="4" s="1"/>
  <c r="AM54" i="4"/>
  <c r="AM76" i="4" s="1"/>
  <c r="AM53" i="4"/>
  <c r="AM75" i="4" s="1"/>
  <c r="AM42" i="4"/>
  <c r="AM64" i="4" s="1"/>
  <c r="AM50" i="4"/>
  <c r="AM72" i="4" s="1"/>
  <c r="AM49" i="4"/>
  <c r="AM71" i="4" s="1"/>
  <c r="AM44" i="4"/>
  <c r="AM66" i="4" s="1"/>
  <c r="AY8" i="4"/>
  <c r="J54" i="6"/>
  <c r="R54" i="6"/>
  <c r="M54" i="6"/>
  <c r="BL6" i="10"/>
  <c r="BT6" i="10"/>
  <c r="AX61" i="6"/>
  <c r="AX60" i="6"/>
  <c r="BJ8" i="6"/>
  <c r="AY8" i="9"/>
  <c r="BK8" i="5"/>
  <c r="AP61" i="6"/>
  <c r="AP60" i="6"/>
  <c r="BB8" i="6"/>
  <c r="AV8" i="9"/>
  <c r="BH8" i="5"/>
  <c r="AD8" i="9"/>
  <c r="AP8" i="5"/>
  <c r="AH52" i="4"/>
  <c r="AH74" i="4" s="1"/>
  <c r="AH48" i="4"/>
  <c r="AH70" i="4" s="1"/>
  <c r="AL43" i="11" s="1"/>
  <c r="AH40" i="4"/>
  <c r="AH62" i="4" s="1"/>
  <c r="AH41" i="4"/>
  <c r="AH63" i="4" s="1"/>
  <c r="AH53" i="4"/>
  <c r="AH75" i="4" s="1"/>
  <c r="AH49" i="4"/>
  <c r="AH71" i="4" s="1"/>
  <c r="AH42" i="4"/>
  <c r="AH64" i="4" s="1"/>
  <c r="AH43" i="4"/>
  <c r="AH65" i="4" s="1"/>
  <c r="AH54" i="4"/>
  <c r="AH76" i="4" s="1"/>
  <c r="AH50" i="4"/>
  <c r="AH72" i="4" s="1"/>
  <c r="AH44" i="4"/>
  <c r="AH66" i="4" s="1"/>
  <c r="AT8" i="4"/>
  <c r="AH55" i="4"/>
  <c r="AH77" i="4" s="1"/>
  <c r="AH51" i="4"/>
  <c r="AH73" i="4" s="1"/>
  <c r="AH46" i="4"/>
  <c r="AH68" i="4" s="1"/>
  <c r="AH38" i="4"/>
  <c r="AH60" i="4" s="1"/>
  <c r="AH39" i="4"/>
  <c r="AH61" i="4" s="1"/>
  <c r="AL53" i="11" s="1"/>
  <c r="AH45" i="4"/>
  <c r="AH67" i="4" s="1"/>
  <c r="AL55" i="11" s="1"/>
  <c r="AH37" i="4"/>
  <c r="AH59" i="4" s="1"/>
  <c r="AH47" i="4"/>
  <c r="AH69" i="4" s="1"/>
  <c r="Q47" i="6"/>
  <c r="L79" i="4"/>
  <c r="L106" i="11"/>
  <c r="M5" i="10"/>
  <c r="BL8" i="4"/>
  <c r="M47" i="6"/>
  <c r="AG47" i="4"/>
  <c r="AG69" i="4" s="1"/>
  <c r="AG39" i="4"/>
  <c r="AG61" i="4" s="1"/>
  <c r="AK53" i="11" s="1"/>
  <c r="AG52" i="4"/>
  <c r="AG74" i="4" s="1"/>
  <c r="AG48" i="4"/>
  <c r="AG70" i="4" s="1"/>
  <c r="AK43" i="11" s="1"/>
  <c r="AG40" i="4"/>
  <c r="AG62" i="4" s="1"/>
  <c r="AG41" i="4"/>
  <c r="AG63" i="4" s="1"/>
  <c r="AG53" i="4"/>
  <c r="AG75" i="4" s="1"/>
  <c r="AG49" i="4"/>
  <c r="AG71" i="4" s="1"/>
  <c r="AG42" i="4"/>
  <c r="AG64" i="4" s="1"/>
  <c r="AG43" i="4"/>
  <c r="AG65" i="4" s="1"/>
  <c r="AG45" i="4"/>
  <c r="AG67" i="4" s="1"/>
  <c r="AK55" i="11" s="1"/>
  <c r="AG37" i="4"/>
  <c r="AG59" i="4" s="1"/>
  <c r="AG55" i="4"/>
  <c r="AG77" i="4" s="1"/>
  <c r="AS8" i="4"/>
  <c r="AG46" i="4"/>
  <c r="AG68" i="4" s="1"/>
  <c r="AG51" i="4"/>
  <c r="AG73" i="4" s="1"/>
  <c r="AG50" i="4"/>
  <c r="AG72" i="4" s="1"/>
  <c r="AG44" i="4"/>
  <c r="AG66" i="4" s="1"/>
  <c r="AG38" i="4"/>
  <c r="AG60" i="4" s="1"/>
  <c r="AG54" i="4"/>
  <c r="AG76" i="4" s="1"/>
  <c r="I216" i="3"/>
  <c r="H235" i="3"/>
  <c r="AL47" i="4"/>
  <c r="AL69" i="4" s="1"/>
  <c r="AN41" i="4"/>
  <c r="AN63" i="4" s="1"/>
  <c r="AF41" i="4"/>
  <c r="AF63" i="4" s="1"/>
  <c r="AL39" i="4"/>
  <c r="AL61" i="4" s="1"/>
  <c r="AP53" i="11" s="1"/>
  <c r="K18" i="3"/>
  <c r="L18" i="3" s="1"/>
  <c r="AN45" i="4"/>
  <c r="AN67" i="4" s="1"/>
  <c r="AR55" i="11" s="1"/>
  <c r="AL41" i="4"/>
  <c r="AL63" i="4" s="1"/>
  <c r="AF43" i="4"/>
  <c r="AF65" i="4" s="1"/>
  <c r="AF45" i="4"/>
  <c r="AF67" i="4" s="1"/>
  <c r="AJ55" i="11" s="1"/>
  <c r="AN43" i="4"/>
  <c r="AN65" i="4" s="1"/>
  <c r="AK40" i="4"/>
  <c r="AK62" i="4" s="1"/>
  <c r="AL43" i="4"/>
  <c r="AL65" i="4" s="1"/>
  <c r="AN37" i="4"/>
  <c r="AN59" i="4" s="1"/>
  <c r="AF37" i="4"/>
  <c r="AF59" i="4" s="1"/>
  <c r="AQ46" i="4"/>
  <c r="AQ68" i="4" s="1"/>
  <c r="J52" i="6"/>
  <c r="P54" i="6"/>
  <c r="N53" i="6"/>
  <c r="H54" i="6"/>
  <c r="G52" i="6"/>
  <c r="J53" i="6"/>
  <c r="J47" i="6"/>
  <c r="AQ55" i="4"/>
  <c r="AQ77" i="4" s="1"/>
  <c r="AA58" i="11" l="1"/>
  <c r="AJ58" i="11"/>
  <c r="AK58" i="11"/>
  <c r="AT58" i="11"/>
  <c r="AU58" i="11"/>
  <c r="AF58" i="11"/>
  <c r="X58" i="11"/>
  <c r="AR58" i="11"/>
  <c r="AQ58" i="11"/>
  <c r="AN58" i="11"/>
  <c r="AB58" i="11"/>
  <c r="AM58" i="11"/>
  <c r="AO58" i="11"/>
  <c r="Z58" i="11"/>
  <c r="AL58" i="11"/>
  <c r="AS58" i="11"/>
  <c r="AP58" i="11"/>
  <c r="V79" i="4"/>
  <c r="AR32" i="6"/>
  <c r="T79" i="4"/>
  <c r="BH32" i="6"/>
  <c r="G34" i="6"/>
  <c r="G33" i="6"/>
  <c r="G19" i="6"/>
  <c r="BO6" i="10"/>
  <c r="BB32" i="6"/>
  <c r="AZ32" i="6"/>
  <c r="X47" i="6"/>
  <c r="AW32" i="6"/>
  <c r="AU32" i="6"/>
  <c r="BC32" i="6"/>
  <c r="BE32" i="6"/>
  <c r="BM32" i="6"/>
  <c r="Y54" i="6"/>
  <c r="BJ32" i="6"/>
  <c r="Y79" i="4"/>
  <c r="BI6" i="10"/>
  <c r="T53" i="6"/>
  <c r="AT32" i="6"/>
  <c r="BK32" i="6"/>
  <c r="F33" i="5"/>
  <c r="F57" i="5" s="1"/>
  <c r="F34" i="5"/>
  <c r="F58" i="5" s="1"/>
  <c r="AB79" i="4"/>
  <c r="AA79" i="4"/>
  <c r="X79" i="4"/>
  <c r="Z79" i="4"/>
  <c r="T51" i="6"/>
  <c r="AD79" i="4"/>
  <c r="AA47" i="6"/>
  <c r="U79" i="4"/>
  <c r="U50" i="6"/>
  <c r="AK46" i="6"/>
  <c r="U53" i="6"/>
  <c r="AC79" i="4"/>
  <c r="AO62" i="11"/>
  <c r="AF25" i="6"/>
  <c r="V47" i="6"/>
  <c r="W79" i="4"/>
  <c r="L50" i="5"/>
  <c r="Z54" i="6"/>
  <c r="AN30" i="6"/>
  <c r="V53" i="6"/>
  <c r="AN31" i="6"/>
  <c r="T50" i="6"/>
  <c r="V50" i="6"/>
  <c r="S50" i="6"/>
  <c r="T47" i="6"/>
  <c r="AJ14" i="6"/>
  <c r="AB47" i="6"/>
  <c r="X50" i="5"/>
  <c r="I50" i="5"/>
  <c r="AW42" i="4"/>
  <c r="AW64" i="4" s="1"/>
  <c r="BC46" i="4"/>
  <c r="BC68" i="4" s="1"/>
  <c r="AH31" i="6"/>
  <c r="BC47" i="4"/>
  <c r="BC69" i="4" s="1"/>
  <c r="AF31" i="6"/>
  <c r="BC42" i="4"/>
  <c r="BC64" i="4" s="1"/>
  <c r="AZ39" i="4"/>
  <c r="AZ61" i="4" s="1"/>
  <c r="BD53" i="11" s="1"/>
  <c r="AN44" i="6"/>
  <c r="AN42" i="6"/>
  <c r="AL46" i="6"/>
  <c r="BK9" i="5"/>
  <c r="AK20" i="6"/>
  <c r="Z47" i="6"/>
  <c r="AZ43" i="4"/>
  <c r="AZ65" i="4" s="1"/>
  <c r="W47" i="6"/>
  <c r="AX46" i="4"/>
  <c r="AX68" i="4" s="1"/>
  <c r="AQ62" i="11"/>
  <c r="AX52" i="4"/>
  <c r="AX74" i="4" s="1"/>
  <c r="BC43" i="4"/>
  <c r="BC65" i="4" s="1"/>
  <c r="AW47" i="4"/>
  <c r="AW69" i="4" s="1"/>
  <c r="AH29" i="6"/>
  <c r="AJ20" i="6"/>
  <c r="H50" i="5"/>
  <c r="S50" i="5"/>
  <c r="R13" i="6"/>
  <c r="U50" i="5"/>
  <c r="O50" i="5"/>
  <c r="Z50" i="5"/>
  <c r="AA54" i="6"/>
  <c r="AI52" i="5"/>
  <c r="AI15" i="6"/>
  <c r="AZ38" i="4"/>
  <c r="AZ60" i="4" s="1"/>
  <c r="BK8" i="9"/>
  <c r="BK69" i="5"/>
  <c r="BK70" i="5"/>
  <c r="BK71" i="5"/>
  <c r="AX54" i="4"/>
  <c r="AX76" i="4" s="1"/>
  <c r="AZ22" i="5"/>
  <c r="AZ23" i="5"/>
  <c r="AZ24" i="5"/>
  <c r="AH46" i="6"/>
  <c r="AU69" i="5"/>
  <c r="AU70" i="5"/>
  <c r="AU71" i="5"/>
  <c r="AZ69" i="5"/>
  <c r="AZ70" i="5"/>
  <c r="AZ71" i="5"/>
  <c r="AY22" i="5"/>
  <c r="AY23" i="5"/>
  <c r="AY24" i="5"/>
  <c r="AM16" i="6"/>
  <c r="AM53" i="5"/>
  <c r="AH52" i="5"/>
  <c r="AO51" i="5"/>
  <c r="AO20" i="6"/>
  <c r="AO14" i="6"/>
  <c r="AI51" i="5"/>
  <c r="AI20" i="6"/>
  <c r="AI14" i="6"/>
  <c r="T50" i="5"/>
  <c r="Y50" i="5"/>
  <c r="AD51" i="5"/>
  <c r="AD14" i="6"/>
  <c r="AD20" i="6"/>
  <c r="AF14" i="6"/>
  <c r="AF51" i="5"/>
  <c r="AF20" i="6"/>
  <c r="AB50" i="5"/>
  <c r="AZ51" i="4"/>
  <c r="AZ73" i="4" s="1"/>
  <c r="V54" i="6"/>
  <c r="AX42" i="4"/>
  <c r="AX64" i="4" s="1"/>
  <c r="BI8" i="9"/>
  <c r="BI70" i="5"/>
  <c r="BI69" i="5"/>
  <c r="BI71" i="5"/>
  <c r="V51" i="6"/>
  <c r="T54" i="6"/>
  <c r="AM15" i="6"/>
  <c r="AM52" i="5"/>
  <c r="AH15" i="6"/>
  <c r="AJ53" i="5"/>
  <c r="AI16" i="6"/>
  <c r="AI53" i="5"/>
  <c r="BA22" i="5"/>
  <c r="BA23" i="5"/>
  <c r="BA24" i="5"/>
  <c r="AX24" i="5"/>
  <c r="AX22" i="5"/>
  <c r="AX23" i="5"/>
  <c r="AB54" i="6"/>
  <c r="BF23" i="5"/>
  <c r="BF24" i="5"/>
  <c r="BF22" i="5"/>
  <c r="AM46" i="6"/>
  <c r="BC8" i="9"/>
  <c r="BC70" i="5"/>
  <c r="BC71" i="5"/>
  <c r="BC69" i="5"/>
  <c r="AM51" i="5"/>
  <c r="AM20" i="6"/>
  <c r="AM14" i="6"/>
  <c r="AJ16" i="6"/>
  <c r="AH20" i="6"/>
  <c r="AN53" i="5"/>
  <c r="AN16" i="6"/>
  <c r="N50" i="5"/>
  <c r="V50" i="5"/>
  <c r="AO53" i="5"/>
  <c r="AO16" i="6"/>
  <c r="AX69" i="5"/>
  <c r="AX70" i="5"/>
  <c r="AX71" i="5"/>
  <c r="AZ50" i="4"/>
  <c r="AZ72" i="4" s="1"/>
  <c r="BF8" i="9"/>
  <c r="BF69" i="5"/>
  <c r="BF71" i="5"/>
  <c r="BF70" i="5"/>
  <c r="W54" i="6"/>
  <c r="BK22" i="5"/>
  <c r="BK23" i="5"/>
  <c r="BK24" i="5"/>
  <c r="AH14" i="6"/>
  <c r="AN52" i="5"/>
  <c r="AN15" i="6"/>
  <c r="AK14" i="6"/>
  <c r="AD16" i="6"/>
  <c r="AD53" i="5"/>
  <c r="AD15" i="6"/>
  <c r="AD52" i="5"/>
  <c r="I38" i="3"/>
  <c r="AR22" i="5"/>
  <c r="AR23" i="5"/>
  <c r="AR24" i="5"/>
  <c r="AW38" i="4"/>
  <c r="AW60" i="4" s="1"/>
  <c r="AP22" i="5"/>
  <c r="AP23" i="5"/>
  <c r="AP24" i="5"/>
  <c r="AD52" i="6"/>
  <c r="AD45" i="6"/>
  <c r="AE53" i="6" s="1"/>
  <c r="AC50" i="5"/>
  <c r="AE51" i="5"/>
  <c r="AE14" i="6"/>
  <c r="AE20" i="6"/>
  <c r="AE16" i="6"/>
  <c r="AE53" i="5"/>
  <c r="AH51" i="5"/>
  <c r="AJ15" i="6"/>
  <c r="J50" i="5"/>
  <c r="AN14" i="6"/>
  <c r="AN51" i="5"/>
  <c r="AN20" i="6"/>
  <c r="K50" i="5"/>
  <c r="AO15" i="6"/>
  <c r="AO52" i="5"/>
  <c r="U54" i="6"/>
  <c r="AP69" i="5"/>
  <c r="AP70" i="5"/>
  <c r="AP71" i="5"/>
  <c r="AW50" i="4"/>
  <c r="AW72" i="4" s="1"/>
  <c r="Y47" i="6"/>
  <c r="S47" i="6"/>
  <c r="AS22" i="5"/>
  <c r="AS23" i="5"/>
  <c r="AS24" i="5"/>
  <c r="X54" i="6"/>
  <c r="AF30" i="6"/>
  <c r="AH53" i="5"/>
  <c r="AJ52" i="5"/>
  <c r="W50" i="5"/>
  <c r="AK51" i="5"/>
  <c r="AG51" i="5"/>
  <c r="AG20" i="6"/>
  <c r="AG14" i="6"/>
  <c r="BA69" i="5"/>
  <c r="BA70" i="5"/>
  <c r="BA71" i="5"/>
  <c r="BH23" i="5"/>
  <c r="BH24" i="5"/>
  <c r="BH22" i="5"/>
  <c r="AC54" i="6"/>
  <c r="AL15" i="6"/>
  <c r="AL52" i="5"/>
  <c r="AH16" i="6"/>
  <c r="AA50" i="5"/>
  <c r="AG15" i="6"/>
  <c r="AG52" i="5"/>
  <c r="AK15" i="6"/>
  <c r="AK52" i="5"/>
  <c r="AS71" i="5"/>
  <c r="AS70" i="5"/>
  <c r="AS69" i="5"/>
  <c r="BH8" i="9"/>
  <c r="BH69" i="5"/>
  <c r="BH70" i="5"/>
  <c r="BH71" i="5"/>
  <c r="AD54" i="6"/>
  <c r="AW53" i="4"/>
  <c r="AW75" i="4" s="1"/>
  <c r="AI42" i="6"/>
  <c r="AG45" i="6"/>
  <c r="AR71" i="5"/>
  <c r="AR69" i="5"/>
  <c r="AR70" i="5"/>
  <c r="AL51" i="5"/>
  <c r="AL20" i="6"/>
  <c r="AL14" i="6"/>
  <c r="R50" i="5"/>
  <c r="BI23" i="5"/>
  <c r="BI24" i="5"/>
  <c r="BI22" i="5"/>
  <c r="AU24" i="5"/>
  <c r="AU22" i="5"/>
  <c r="AU23" i="5"/>
  <c r="BC22" i="5"/>
  <c r="BC23" i="5"/>
  <c r="BC24" i="5"/>
  <c r="AL16" i="6"/>
  <c r="AL53" i="5"/>
  <c r="AE15" i="6"/>
  <c r="AE52" i="5"/>
  <c r="M50" i="5"/>
  <c r="AF16" i="6"/>
  <c r="AF53" i="5"/>
  <c r="AK16" i="6"/>
  <c r="AX37" i="4"/>
  <c r="AX59" i="4" s="1"/>
  <c r="AI45" i="6"/>
  <c r="AK25" i="6"/>
  <c r="AF42" i="6"/>
  <c r="AG53" i="5"/>
  <c r="AG16" i="6"/>
  <c r="AJ51" i="5"/>
  <c r="AF52" i="5"/>
  <c r="AF15" i="6"/>
  <c r="P50" i="5"/>
  <c r="G50" i="5"/>
  <c r="Q50" i="5"/>
  <c r="AB52" i="6"/>
  <c r="AD50" i="6"/>
  <c r="F42" i="5"/>
  <c r="U51" i="6"/>
  <c r="G27" i="5"/>
  <c r="G32" i="5" s="1"/>
  <c r="G56" i="5" s="1"/>
  <c r="G28" i="5"/>
  <c r="G29" i="5"/>
  <c r="G37" i="5"/>
  <c r="G42" i="5" s="1"/>
  <c r="G61" i="5" s="1"/>
  <c r="G38" i="5"/>
  <c r="G43" i="5" s="1"/>
  <c r="G62" i="5" s="1"/>
  <c r="G39" i="5"/>
  <c r="G44" i="5" s="1"/>
  <c r="G63" i="5" s="1"/>
  <c r="AC52" i="6"/>
  <c r="L100" i="3"/>
  <c r="C37" i="5"/>
  <c r="C99" i="3"/>
  <c r="C103" i="3" s="1"/>
  <c r="C92" i="3"/>
  <c r="C108" i="3" s="1"/>
  <c r="C23" i="11"/>
  <c r="C69" i="5"/>
  <c r="C74" i="5" s="1"/>
  <c r="AI79" i="4"/>
  <c r="AB53" i="6"/>
  <c r="AQ79" i="4"/>
  <c r="X53" i="6"/>
  <c r="AA53" i="6"/>
  <c r="W53" i="6"/>
  <c r="H12" i="5"/>
  <c r="H11" i="5"/>
  <c r="H10" i="5"/>
  <c r="AK79" i="4"/>
  <c r="R47" i="6"/>
  <c r="F74" i="5"/>
  <c r="F76" i="5"/>
  <c r="F75" i="5"/>
  <c r="Y52" i="6"/>
  <c r="Z53" i="6"/>
  <c r="W51" i="6"/>
  <c r="AU44" i="4"/>
  <c r="AU66" i="4" s="1"/>
  <c r="AU48" i="4"/>
  <c r="AU70" i="4" s="1"/>
  <c r="AY43" i="11" s="1"/>
  <c r="AU37" i="4"/>
  <c r="AU59" i="4" s="1"/>
  <c r="AR41" i="4"/>
  <c r="AR63" i="4" s="1"/>
  <c r="AR55" i="4"/>
  <c r="AR77" i="4" s="1"/>
  <c r="AR42" i="4"/>
  <c r="AR64" i="4" s="1"/>
  <c r="BB54" i="4"/>
  <c r="BB76" i="4" s="1"/>
  <c r="BB50" i="4"/>
  <c r="BB72" i="4" s="1"/>
  <c r="BB44" i="4"/>
  <c r="BB66" i="4" s="1"/>
  <c r="BN8" i="4"/>
  <c r="BB45" i="4"/>
  <c r="BB67" i="4" s="1"/>
  <c r="BF55" i="11" s="1"/>
  <c r="BB37" i="4"/>
  <c r="BB59" i="4" s="1"/>
  <c r="BB55" i="4"/>
  <c r="BB77" i="4" s="1"/>
  <c r="BB51" i="4"/>
  <c r="BB73" i="4" s="1"/>
  <c r="BB46" i="4"/>
  <c r="BB68" i="4" s="1"/>
  <c r="BB38" i="4"/>
  <c r="BB60" i="4" s="1"/>
  <c r="BB47" i="4"/>
  <c r="BB69" i="4" s="1"/>
  <c r="BB39" i="4"/>
  <c r="BB61" i="4" s="1"/>
  <c r="BF53" i="11" s="1"/>
  <c r="BB52" i="4"/>
  <c r="BB74" i="4" s="1"/>
  <c r="BB48" i="4"/>
  <c r="BB70" i="4" s="1"/>
  <c r="BF43" i="11" s="1"/>
  <c r="BB40" i="4"/>
  <c r="BB62" i="4" s="1"/>
  <c r="BB53" i="4"/>
  <c r="BB75" i="4" s="1"/>
  <c r="BB49" i="4"/>
  <c r="BB71" i="4" s="1"/>
  <c r="BB42" i="4"/>
  <c r="BB64" i="4" s="1"/>
  <c r="BB43" i="4"/>
  <c r="BB65" i="4" s="1"/>
  <c r="BB41" i="4"/>
  <c r="BB63" i="4" s="1"/>
  <c r="BH9" i="9"/>
  <c r="Y51" i="6"/>
  <c r="O4" i="11"/>
  <c r="P4" i="10" s="1"/>
  <c r="J4" i="5"/>
  <c r="K4" i="4"/>
  <c r="G74" i="5"/>
  <c r="AO79" i="4"/>
  <c r="N18" i="6"/>
  <c r="BC54" i="4"/>
  <c r="BC76" i="4" s="1"/>
  <c r="BC38" i="4"/>
  <c r="BC60" i="4" s="1"/>
  <c r="AZ46" i="4"/>
  <c r="AZ68" i="4" s="1"/>
  <c r="AZ54" i="4"/>
  <c r="AZ76" i="4" s="1"/>
  <c r="BB61" i="6"/>
  <c r="BB60" i="6"/>
  <c r="BJ61" i="6"/>
  <c r="BJ60" i="6"/>
  <c r="AY41" i="4"/>
  <c r="AY63" i="4" s="1"/>
  <c r="AY53" i="4"/>
  <c r="AY75" i="4" s="1"/>
  <c r="AY49" i="4"/>
  <c r="AY71" i="4" s="1"/>
  <c r="AY42" i="4"/>
  <c r="AY64" i="4" s="1"/>
  <c r="AY43" i="4"/>
  <c r="AY65" i="4" s="1"/>
  <c r="AY54" i="4"/>
  <c r="AY76" i="4" s="1"/>
  <c r="AY50" i="4"/>
  <c r="AY72" i="4" s="1"/>
  <c r="AY44" i="4"/>
  <c r="AY66" i="4" s="1"/>
  <c r="BK8" i="4"/>
  <c r="AY45" i="4"/>
  <c r="AY67" i="4" s="1"/>
  <c r="BC55" i="11" s="1"/>
  <c r="AY37" i="4"/>
  <c r="AY59" i="4" s="1"/>
  <c r="AY47" i="4"/>
  <c r="AY69" i="4" s="1"/>
  <c r="AY39" i="4"/>
  <c r="AY61" i="4" s="1"/>
  <c r="BC53" i="11" s="1"/>
  <c r="AY48" i="4"/>
  <c r="AY70" i="4" s="1"/>
  <c r="BC43" i="11" s="1"/>
  <c r="AY55" i="4"/>
  <c r="AY77" i="4" s="1"/>
  <c r="AY46" i="4"/>
  <c r="AY68" i="4" s="1"/>
  <c r="AY40" i="4"/>
  <c r="AY62" i="4" s="1"/>
  <c r="AY52" i="4"/>
  <c r="AY74" i="4" s="1"/>
  <c r="AY51" i="4"/>
  <c r="AY73" i="4" s="1"/>
  <c r="AY38" i="4"/>
  <c r="AY60" i="4" s="1"/>
  <c r="F14" i="5"/>
  <c r="AX38" i="4"/>
  <c r="AX60" i="4" s="1"/>
  <c r="AX43" i="4"/>
  <c r="AX65" i="4" s="1"/>
  <c r="AN25" i="6"/>
  <c r="BA8" i="9"/>
  <c r="BM8" i="5"/>
  <c r="BC9" i="9"/>
  <c r="BP6" i="10"/>
  <c r="BJ6" i="10"/>
  <c r="AW44" i="4"/>
  <c r="AW66" i="4" s="1"/>
  <c r="AW49" i="4"/>
  <c r="AW71" i="4" s="1"/>
  <c r="AH25" i="6"/>
  <c r="AH44" i="6"/>
  <c r="BK9" i="9"/>
  <c r="AI30" i="6"/>
  <c r="AI43" i="6"/>
  <c r="AX9" i="9"/>
  <c r="BJ9" i="5"/>
  <c r="AK29" i="6"/>
  <c r="AK44" i="6"/>
  <c r="AM45" i="6"/>
  <c r="U52" i="6"/>
  <c r="O28" i="10"/>
  <c r="O27" i="10"/>
  <c r="W52" i="6"/>
  <c r="BA43" i="4"/>
  <c r="BA65" i="4" s="1"/>
  <c r="BA54" i="4"/>
  <c r="BA76" i="4" s="1"/>
  <c r="BA50" i="4"/>
  <c r="BA72" i="4" s="1"/>
  <c r="BA44" i="4"/>
  <c r="BA66" i="4" s="1"/>
  <c r="BM8" i="4"/>
  <c r="BA45" i="4"/>
  <c r="BA67" i="4" s="1"/>
  <c r="BE55" i="11" s="1"/>
  <c r="BA37" i="4"/>
  <c r="BA59" i="4" s="1"/>
  <c r="BA55" i="4"/>
  <c r="BA77" i="4" s="1"/>
  <c r="BA51" i="4"/>
  <c r="BA73" i="4" s="1"/>
  <c r="BA46" i="4"/>
  <c r="BA68" i="4" s="1"/>
  <c r="BA38" i="4"/>
  <c r="BA60" i="4" s="1"/>
  <c r="BA47" i="4"/>
  <c r="BA69" i="4" s="1"/>
  <c r="BA39" i="4"/>
  <c r="BA61" i="4" s="1"/>
  <c r="BE53" i="11" s="1"/>
  <c r="BA41" i="4"/>
  <c r="BA63" i="4" s="1"/>
  <c r="BA53" i="4"/>
  <c r="BA75" i="4" s="1"/>
  <c r="BA49" i="4"/>
  <c r="BA71" i="4" s="1"/>
  <c r="BA48" i="4"/>
  <c r="BA70" i="4" s="1"/>
  <c r="BE43" i="11" s="1"/>
  <c r="BA42" i="4"/>
  <c r="BA64" i="4" s="1"/>
  <c r="BA52" i="4"/>
  <c r="BA74" i="4" s="1"/>
  <c r="BA40" i="4"/>
  <c r="BA62" i="4" s="1"/>
  <c r="AL79" i="4"/>
  <c r="AO45" i="6"/>
  <c r="AC53" i="6"/>
  <c r="AU49" i="4"/>
  <c r="AU71" i="4" s="1"/>
  <c r="AU52" i="4"/>
  <c r="AU74" i="4" s="1"/>
  <c r="AU45" i="4"/>
  <c r="AU67" i="4" s="1"/>
  <c r="AY55" i="11" s="1"/>
  <c r="AR47" i="4"/>
  <c r="AR69" i="4" s="1"/>
  <c r="AR37" i="4"/>
  <c r="AR59" i="4" s="1"/>
  <c r="AR49" i="4"/>
  <c r="AR71" i="4" s="1"/>
  <c r="BM61" i="6"/>
  <c r="BM60" i="6"/>
  <c r="AZ8" i="9"/>
  <c r="BL8" i="5"/>
  <c r="BF9" i="9"/>
  <c r="T18" i="6"/>
  <c r="AU8" i="9"/>
  <c r="BG8" i="5"/>
  <c r="AB18" i="6"/>
  <c r="AU50" i="4"/>
  <c r="AU72" i="4" s="1"/>
  <c r="AU39" i="4"/>
  <c r="AU61" i="4" s="1"/>
  <c r="AY53" i="11" s="1"/>
  <c r="AR40" i="4"/>
  <c r="AR62" i="4" s="1"/>
  <c r="AR45" i="4"/>
  <c r="AR67" i="4" s="1"/>
  <c r="AV55" i="11" s="1"/>
  <c r="AR53" i="4"/>
  <c r="AR75" i="4" s="1"/>
  <c r="U47" i="6"/>
  <c r="J18" i="6"/>
  <c r="AZ9" i="9"/>
  <c r="BL9" i="5"/>
  <c r="L193" i="3"/>
  <c r="BA9" i="9"/>
  <c r="BM9" i="5"/>
  <c r="BC41" i="4"/>
  <c r="BC63" i="4" s="1"/>
  <c r="BC51" i="4"/>
  <c r="BC73" i="4" s="1"/>
  <c r="AZ41" i="4"/>
  <c r="AZ63" i="4" s="1"/>
  <c r="AZ55" i="4"/>
  <c r="AZ77" i="4" s="1"/>
  <c r="AZ42" i="4"/>
  <c r="AZ64" i="4" s="1"/>
  <c r="AP8" i="9"/>
  <c r="BB8" i="5"/>
  <c r="AC47" i="6"/>
  <c r="X51" i="6"/>
  <c r="AM79" i="4"/>
  <c r="W50" i="6"/>
  <c r="AX51" i="4"/>
  <c r="AX73" i="4" s="1"/>
  <c r="AX49" i="4"/>
  <c r="AX71" i="4" s="1"/>
  <c r="AN29" i="6"/>
  <c r="AN46" i="6"/>
  <c r="AW51" i="4"/>
  <c r="AW73" i="4" s="1"/>
  <c r="AW41" i="4"/>
  <c r="AW63" i="4" s="1"/>
  <c r="AT61" i="6"/>
  <c r="BF8" i="6"/>
  <c r="AT60" i="6"/>
  <c r="AI25" i="6"/>
  <c r="O18" i="6"/>
  <c r="AS9" i="9"/>
  <c r="BE9" i="5"/>
  <c r="X18" i="6"/>
  <c r="AK43" i="6"/>
  <c r="AK45" i="6"/>
  <c r="F50" i="5"/>
  <c r="F18" i="6"/>
  <c r="AF29" i="6"/>
  <c r="AF46" i="6"/>
  <c r="BI9" i="9"/>
  <c r="AU53" i="4"/>
  <c r="AU75" i="4" s="1"/>
  <c r="AU47" i="4"/>
  <c r="AU69" i="4" s="1"/>
  <c r="AR48" i="4"/>
  <c r="AR70" i="4" s="1"/>
  <c r="AV43" i="11" s="1"/>
  <c r="BD55" i="4"/>
  <c r="BD77" i="4" s="1"/>
  <c r="BD51" i="4"/>
  <c r="BD73" i="4" s="1"/>
  <c r="BD46" i="4"/>
  <c r="BD68" i="4" s="1"/>
  <c r="BD38" i="4"/>
  <c r="BD60" i="4" s="1"/>
  <c r="BD47" i="4"/>
  <c r="BD69" i="4" s="1"/>
  <c r="BD39" i="4"/>
  <c r="BD61" i="4" s="1"/>
  <c r="BH53" i="11" s="1"/>
  <c r="BD52" i="4"/>
  <c r="BD74" i="4" s="1"/>
  <c r="BD48" i="4"/>
  <c r="BD70" i="4" s="1"/>
  <c r="BH43" i="11" s="1"/>
  <c r="BD40" i="4"/>
  <c r="BD62" i="4" s="1"/>
  <c r="BD41" i="4"/>
  <c r="BD63" i="4" s="1"/>
  <c r="BD53" i="4"/>
  <c r="BD75" i="4" s="1"/>
  <c r="BD49" i="4"/>
  <c r="BD71" i="4" s="1"/>
  <c r="BD42" i="4"/>
  <c r="BD64" i="4" s="1"/>
  <c r="BD54" i="4"/>
  <c r="BD76" i="4" s="1"/>
  <c r="BD50" i="4"/>
  <c r="BD72" i="4" s="1"/>
  <c r="BD44" i="4"/>
  <c r="BD66" i="4" s="1"/>
  <c r="BD37" i="4"/>
  <c r="BD59" i="4" s="1"/>
  <c r="BD45" i="4"/>
  <c r="BD67" i="4" s="1"/>
  <c r="BH55" i="11" s="1"/>
  <c r="BD43" i="4"/>
  <c r="BD65" i="4" s="1"/>
  <c r="BH61" i="6"/>
  <c r="BH60" i="6"/>
  <c r="Y18" i="6"/>
  <c r="AP9" i="9"/>
  <c r="BB9" i="5"/>
  <c r="AP79" i="4"/>
  <c r="AJ79" i="4"/>
  <c r="BC44" i="4"/>
  <c r="BC66" i="4" s="1"/>
  <c r="AC51" i="6"/>
  <c r="AS43" i="4"/>
  <c r="AS65" i="4" s="1"/>
  <c r="AS54" i="4"/>
  <c r="AS76" i="4" s="1"/>
  <c r="AS50" i="4"/>
  <c r="AS72" i="4" s="1"/>
  <c r="AS44" i="4"/>
  <c r="AS66" i="4" s="1"/>
  <c r="BE8" i="4"/>
  <c r="AS45" i="4"/>
  <c r="AS67" i="4" s="1"/>
  <c r="AW55" i="11" s="1"/>
  <c r="AS37" i="4"/>
  <c r="AS59" i="4" s="1"/>
  <c r="AS55" i="4"/>
  <c r="AS77" i="4" s="1"/>
  <c r="AS51" i="4"/>
  <c r="AS73" i="4" s="1"/>
  <c r="AS46" i="4"/>
  <c r="AS68" i="4" s="1"/>
  <c r="AS38" i="4"/>
  <c r="AS60" i="4" s="1"/>
  <c r="AS47" i="4"/>
  <c r="AS69" i="4" s="1"/>
  <c r="AS39" i="4"/>
  <c r="AS61" i="4" s="1"/>
  <c r="AW53" i="11" s="1"/>
  <c r="AS41" i="4"/>
  <c r="AS63" i="4" s="1"/>
  <c r="AS53" i="4"/>
  <c r="AS75" i="4" s="1"/>
  <c r="AS49" i="4"/>
  <c r="AS71" i="4" s="1"/>
  <c r="AS48" i="4"/>
  <c r="AS70" i="4" s="1"/>
  <c r="AW43" i="11" s="1"/>
  <c r="AS40" i="4"/>
  <c r="AS62" i="4" s="1"/>
  <c r="AS42" i="4"/>
  <c r="AS64" i="4" s="1"/>
  <c r="AS52" i="4"/>
  <c r="AS74" i="4" s="1"/>
  <c r="BC49" i="4"/>
  <c r="BC71" i="4" s="1"/>
  <c r="BC40" i="4"/>
  <c r="BC62" i="4" s="1"/>
  <c r="BC55" i="4"/>
  <c r="BC77" i="4" s="1"/>
  <c r="AZ47" i="4"/>
  <c r="AZ69" i="4" s="1"/>
  <c r="AZ37" i="4"/>
  <c r="AZ59" i="4" s="1"/>
  <c r="BD58" i="11" s="1"/>
  <c r="AZ49" i="4"/>
  <c r="AZ71" i="4" s="1"/>
  <c r="K18" i="6"/>
  <c r="X50" i="6"/>
  <c r="AA50" i="6"/>
  <c r="AX55" i="4"/>
  <c r="AX77" i="4" s="1"/>
  <c r="AX53" i="4"/>
  <c r="AX75" i="4" s="1"/>
  <c r="AT62" i="11"/>
  <c r="AD46" i="6"/>
  <c r="AW55" i="4"/>
  <c r="AW77" i="4" s="1"/>
  <c r="AW40" i="4"/>
  <c r="AW62" i="4" s="1"/>
  <c r="H18" i="6"/>
  <c r="AN62" i="11"/>
  <c r="AI31" i="6"/>
  <c r="AI46" i="6"/>
  <c r="AO46" i="6"/>
  <c r="AK31" i="6"/>
  <c r="Y53" i="6"/>
  <c r="Z52" i="6"/>
  <c r="C38" i="5"/>
  <c r="C93" i="3"/>
  <c r="C109" i="3" s="1"/>
  <c r="AL62" i="11"/>
  <c r="BE61" i="6"/>
  <c r="BE60" i="6"/>
  <c r="AV55" i="4"/>
  <c r="AV77" i="4" s="1"/>
  <c r="AV51" i="4"/>
  <c r="AV73" i="4" s="1"/>
  <c r="AV46" i="4"/>
  <c r="AV68" i="4" s="1"/>
  <c r="AV38" i="4"/>
  <c r="AV60" i="4" s="1"/>
  <c r="AV47" i="4"/>
  <c r="AV69" i="4" s="1"/>
  <c r="AV39" i="4"/>
  <c r="AV61" i="4" s="1"/>
  <c r="AZ53" i="11" s="1"/>
  <c r="AV52" i="4"/>
  <c r="AV74" i="4" s="1"/>
  <c r="AV48" i="4"/>
  <c r="AV70" i="4" s="1"/>
  <c r="AZ43" i="11" s="1"/>
  <c r="AV40" i="4"/>
  <c r="AV62" i="4" s="1"/>
  <c r="AV41" i="4"/>
  <c r="AV63" i="4" s="1"/>
  <c r="AV53" i="4"/>
  <c r="AV75" i="4" s="1"/>
  <c r="AV49" i="4"/>
  <c r="AV71" i="4" s="1"/>
  <c r="AV42" i="4"/>
  <c r="AV64" i="4" s="1"/>
  <c r="AV54" i="4"/>
  <c r="AV76" i="4" s="1"/>
  <c r="AV50" i="4"/>
  <c r="AV72" i="4" s="1"/>
  <c r="AV44" i="4"/>
  <c r="AV66" i="4" s="1"/>
  <c r="BH8" i="4"/>
  <c r="AV43" i="4"/>
  <c r="AV65" i="4" s="1"/>
  <c r="AV37" i="4"/>
  <c r="AV59" i="4" s="1"/>
  <c r="AV45" i="4"/>
  <c r="AV67" i="4" s="1"/>
  <c r="AZ55" i="11" s="1"/>
  <c r="AU54" i="4"/>
  <c r="AU76" i="4" s="1"/>
  <c r="AU38" i="4"/>
  <c r="AU60" i="4" s="1"/>
  <c r="AR52" i="4"/>
  <c r="AR74" i="4" s="1"/>
  <c r="AR44" i="4"/>
  <c r="AR66" i="4" s="1"/>
  <c r="BK6" i="11"/>
  <c r="I125" i="11" s="1"/>
  <c r="F124" i="11"/>
  <c r="J124" i="11"/>
  <c r="I18" i="6"/>
  <c r="BK60" i="6"/>
  <c r="BK61" i="6"/>
  <c r="J216" i="3"/>
  <c r="I235" i="3"/>
  <c r="BC50" i="4"/>
  <c r="BC72" i="4" s="1"/>
  <c r="BC48" i="4"/>
  <c r="BC70" i="4" s="1"/>
  <c r="BG43" i="11" s="1"/>
  <c r="BC37" i="4"/>
  <c r="BC59" i="4" s="1"/>
  <c r="BG58" i="11" s="1"/>
  <c r="AZ40" i="4"/>
  <c r="AZ62" i="4" s="1"/>
  <c r="AZ45" i="4"/>
  <c r="AZ67" i="4" s="1"/>
  <c r="BD55" i="11" s="1"/>
  <c r="AZ53" i="4"/>
  <c r="AZ75" i="4" s="1"/>
  <c r="AT54" i="4"/>
  <c r="AT76" i="4" s="1"/>
  <c r="AT50" i="4"/>
  <c r="AT72" i="4" s="1"/>
  <c r="AT44" i="4"/>
  <c r="AT66" i="4" s="1"/>
  <c r="BF8" i="4"/>
  <c r="AT45" i="4"/>
  <c r="AT67" i="4" s="1"/>
  <c r="AX55" i="11" s="1"/>
  <c r="AT37" i="4"/>
  <c r="AT59" i="4" s="1"/>
  <c r="AT55" i="4"/>
  <c r="AT77" i="4" s="1"/>
  <c r="AT51" i="4"/>
  <c r="AT73" i="4" s="1"/>
  <c r="AT46" i="4"/>
  <c r="AT68" i="4" s="1"/>
  <c r="AT38" i="4"/>
  <c r="AT60" i="4" s="1"/>
  <c r="AT47" i="4"/>
  <c r="AT69" i="4" s="1"/>
  <c r="AT39" i="4"/>
  <c r="AT61" i="4" s="1"/>
  <c r="AX53" i="11" s="1"/>
  <c r="AT52" i="4"/>
  <c r="AT74" i="4" s="1"/>
  <c r="AT48" i="4"/>
  <c r="AT70" i="4" s="1"/>
  <c r="AX43" i="11" s="1"/>
  <c r="AT40" i="4"/>
  <c r="AT62" i="4" s="1"/>
  <c r="AT53" i="4"/>
  <c r="AT75" i="4" s="1"/>
  <c r="AT49" i="4"/>
  <c r="AT71" i="4" s="1"/>
  <c r="AT42" i="4"/>
  <c r="AT64" i="4" s="1"/>
  <c r="AT43" i="4"/>
  <c r="AT65" i="4" s="1"/>
  <c r="AT41" i="4"/>
  <c r="AT63" i="4" s="1"/>
  <c r="AH17" i="6"/>
  <c r="AO17" i="6"/>
  <c r="AG17" i="6"/>
  <c r="AM29" i="6"/>
  <c r="AE29" i="6"/>
  <c r="AM17" i="6"/>
  <c r="AE17" i="6"/>
  <c r="AL17" i="6"/>
  <c r="AD17" i="6"/>
  <c r="AJ17" i="6"/>
  <c r="AI17" i="6"/>
  <c r="AF17" i="6"/>
  <c r="AK62" i="11"/>
  <c r="AM30" i="6"/>
  <c r="AM31" i="6"/>
  <c r="AE30" i="6"/>
  <c r="AN17" i="6"/>
  <c r="AK17" i="6"/>
  <c r="J42" i="3"/>
  <c r="K15" i="3"/>
  <c r="AQ45" i="6" s="1"/>
  <c r="J44" i="3"/>
  <c r="AJ43" i="6"/>
  <c r="AO29" i="6"/>
  <c r="AG31" i="6"/>
  <c r="AM42" i="6"/>
  <c r="AU62" i="11"/>
  <c r="AJ31" i="6"/>
  <c r="AD44" i="6"/>
  <c r="AG25" i="6"/>
  <c r="AJ44" i="6"/>
  <c r="AL44" i="6"/>
  <c r="AL43" i="6"/>
  <c r="AE42" i="6"/>
  <c r="AL25" i="6"/>
  <c r="AE44" i="6"/>
  <c r="AO44" i="6"/>
  <c r="AD29" i="6"/>
  <c r="AG42" i="6"/>
  <c r="AR62" i="11"/>
  <c r="AJ45" i="6"/>
  <c r="AO42" i="6"/>
  <c r="AD31" i="6"/>
  <c r="AG30" i="6"/>
  <c r="AL29" i="6"/>
  <c r="AE31" i="6"/>
  <c r="AO25" i="6"/>
  <c r="AD42" i="6"/>
  <c r="AM62" i="11"/>
  <c r="AJ30" i="6"/>
  <c r="AL42" i="6"/>
  <c r="AE25" i="6"/>
  <c r="AO30" i="6"/>
  <c r="AD43" i="6"/>
  <c r="AG43" i="6"/>
  <c r="AJ42" i="6"/>
  <c r="AL31" i="6"/>
  <c r="AM43" i="6"/>
  <c r="AM25" i="6"/>
  <c r="AD25" i="6"/>
  <c r="AO31" i="6"/>
  <c r="AJ62" i="11"/>
  <c r="AD30" i="6"/>
  <c r="AG29" i="6"/>
  <c r="AL30" i="6"/>
  <c r="AE43" i="6"/>
  <c r="AM44" i="6"/>
  <c r="AO43" i="6"/>
  <c r="AJ29" i="6"/>
  <c r="AP62" i="11"/>
  <c r="AS62" i="11"/>
  <c r="AG44" i="6"/>
  <c r="AJ25" i="6"/>
  <c r="AX8" i="9"/>
  <c r="BJ8" i="5"/>
  <c r="M18" i="6"/>
  <c r="AB50" i="6"/>
  <c r="Y50" i="6"/>
  <c r="Z50" i="6"/>
  <c r="AX45" i="4"/>
  <c r="AX67" i="4" s="1"/>
  <c r="BB55" i="11" s="1"/>
  <c r="BJ54" i="4"/>
  <c r="BJ76" i="4" s="1"/>
  <c r="BJ50" i="4"/>
  <c r="BJ72" i="4" s="1"/>
  <c r="BJ44" i="4"/>
  <c r="BJ66" i="4" s="1"/>
  <c r="BJ45" i="4"/>
  <c r="BJ67" i="4" s="1"/>
  <c r="BN55" i="11" s="1"/>
  <c r="BJ37" i="4"/>
  <c r="BJ59" i="4" s="1"/>
  <c r="BJ55" i="4"/>
  <c r="BJ77" i="4" s="1"/>
  <c r="BJ51" i="4"/>
  <c r="BJ73" i="4" s="1"/>
  <c r="BJ46" i="4"/>
  <c r="BJ68" i="4" s="1"/>
  <c r="BJ38" i="4"/>
  <c r="BJ60" i="4" s="1"/>
  <c r="BJ47" i="4"/>
  <c r="BJ69" i="4" s="1"/>
  <c r="BJ39" i="4"/>
  <c r="BJ61" i="4" s="1"/>
  <c r="BN53" i="11" s="1"/>
  <c r="BJ52" i="4"/>
  <c r="BJ74" i="4" s="1"/>
  <c r="BJ48" i="4"/>
  <c r="BJ70" i="4" s="1"/>
  <c r="BN43" i="11" s="1"/>
  <c r="BJ40" i="4"/>
  <c r="BJ62" i="4" s="1"/>
  <c r="BJ53" i="4"/>
  <c r="BJ75" i="4" s="1"/>
  <c r="BJ49" i="4"/>
  <c r="BJ71" i="4" s="1"/>
  <c r="BJ42" i="4"/>
  <c r="BJ64" i="4" s="1"/>
  <c r="BJ41" i="4"/>
  <c r="BJ63" i="4" s="1"/>
  <c r="BJ43" i="4"/>
  <c r="BJ65" i="4" s="1"/>
  <c r="AX41" i="4"/>
  <c r="AX63" i="4" s="1"/>
  <c r="AZ61" i="6"/>
  <c r="AZ60" i="6"/>
  <c r="BL8" i="6"/>
  <c r="AN43" i="6"/>
  <c r="AJ46" i="6"/>
  <c r="AA51" i="6"/>
  <c r="AD53" i="6"/>
  <c r="AW54" i="4"/>
  <c r="AW76" i="4" s="1"/>
  <c r="AW37" i="4"/>
  <c r="AW59" i="4" s="1"/>
  <c r="BA58" i="11" s="1"/>
  <c r="AW48" i="4"/>
  <c r="AW70" i="4" s="1"/>
  <c r="BA43" i="11" s="1"/>
  <c r="R18" i="6"/>
  <c r="AH43" i="6"/>
  <c r="AI29" i="6"/>
  <c r="Z18" i="6"/>
  <c r="AK30" i="6"/>
  <c r="V52" i="6"/>
  <c r="AB51" i="6"/>
  <c r="C24" i="11"/>
  <c r="C70" i="5"/>
  <c r="C75" i="5" s="1"/>
  <c r="AR61" i="6"/>
  <c r="AR60" i="6"/>
  <c r="BD8" i="6"/>
  <c r="AF43" i="6"/>
  <c r="AA52" i="6"/>
  <c r="W18" i="6"/>
  <c r="S18" i="6"/>
  <c r="BS6" i="10"/>
  <c r="V18" i="6"/>
  <c r="AU43" i="4"/>
  <c r="AU65" i="4" s="1"/>
  <c r="AU46" i="4"/>
  <c r="AU68" i="4" s="1"/>
  <c r="AR38" i="4"/>
  <c r="AR60" i="4" s="1"/>
  <c r="AR50" i="4"/>
  <c r="AR72" i="4" s="1"/>
  <c r="F15" i="5"/>
  <c r="L18" i="6"/>
  <c r="AF79" i="4"/>
  <c r="AG79" i="4"/>
  <c r="BC53" i="4"/>
  <c r="BC75" i="4" s="1"/>
  <c r="BC52" i="4"/>
  <c r="BC74" i="4" s="1"/>
  <c r="BC45" i="4"/>
  <c r="BC67" i="4" s="1"/>
  <c r="BG55" i="11" s="1"/>
  <c r="AZ48" i="4"/>
  <c r="AZ70" i="4" s="1"/>
  <c r="BD43" i="11" s="1"/>
  <c r="BL55" i="4"/>
  <c r="BL77" i="4" s="1"/>
  <c r="BL51" i="4"/>
  <c r="BL73" i="4" s="1"/>
  <c r="BL46" i="4"/>
  <c r="BL68" i="4" s="1"/>
  <c r="BL38" i="4"/>
  <c r="BL60" i="4" s="1"/>
  <c r="BL47" i="4"/>
  <c r="BL69" i="4" s="1"/>
  <c r="BL39" i="4"/>
  <c r="BL61" i="4" s="1"/>
  <c r="BP53" i="11" s="1"/>
  <c r="BL52" i="4"/>
  <c r="BL74" i="4" s="1"/>
  <c r="BL48" i="4"/>
  <c r="BL70" i="4" s="1"/>
  <c r="BP43" i="11" s="1"/>
  <c r="BL40" i="4"/>
  <c r="BL62" i="4" s="1"/>
  <c r="BL41" i="4"/>
  <c r="BL63" i="4" s="1"/>
  <c r="BL53" i="4"/>
  <c r="BL75" i="4" s="1"/>
  <c r="BL49" i="4"/>
  <c r="BL71" i="4" s="1"/>
  <c r="BL42" i="4"/>
  <c r="BL64" i="4" s="1"/>
  <c r="BL54" i="4"/>
  <c r="BL76" i="4" s="1"/>
  <c r="BL50" i="4"/>
  <c r="BL72" i="4" s="1"/>
  <c r="BL44" i="4"/>
  <c r="BL66" i="4" s="1"/>
  <c r="BL43" i="4"/>
  <c r="BL65" i="4" s="1"/>
  <c r="BL45" i="4"/>
  <c r="BL67" i="4" s="1"/>
  <c r="BP55" i="11" s="1"/>
  <c r="BL37" i="4"/>
  <c r="BL59" i="4" s="1"/>
  <c r="AH79" i="4"/>
  <c r="AR9" i="9"/>
  <c r="BD9" i="5"/>
  <c r="BM6" i="10"/>
  <c r="AX39" i="4"/>
  <c r="AX61" i="4" s="1"/>
  <c r="BB53" i="11" s="1"/>
  <c r="AX44" i="4"/>
  <c r="AX66" i="4" s="1"/>
  <c r="AX40" i="4"/>
  <c r="AX62" i="4" s="1"/>
  <c r="AN45" i="6"/>
  <c r="Z51" i="6"/>
  <c r="BI43" i="4"/>
  <c r="BI65" i="4" s="1"/>
  <c r="BI54" i="4"/>
  <c r="BI76" i="4" s="1"/>
  <c r="BI50" i="4"/>
  <c r="BI72" i="4" s="1"/>
  <c r="BI44" i="4"/>
  <c r="BI66" i="4" s="1"/>
  <c r="BI45" i="4"/>
  <c r="BI67" i="4" s="1"/>
  <c r="BM55" i="11" s="1"/>
  <c r="BI37" i="4"/>
  <c r="BI59" i="4" s="1"/>
  <c r="BI55" i="4"/>
  <c r="BI77" i="4" s="1"/>
  <c r="BI51" i="4"/>
  <c r="BI73" i="4" s="1"/>
  <c r="BI46" i="4"/>
  <c r="BI68" i="4" s="1"/>
  <c r="BI38" i="4"/>
  <c r="BI60" i="4" s="1"/>
  <c r="BI47" i="4"/>
  <c r="BI69" i="4" s="1"/>
  <c r="BI39" i="4"/>
  <c r="BI61" i="4" s="1"/>
  <c r="BM53" i="11" s="1"/>
  <c r="BI41" i="4"/>
  <c r="BI63" i="4" s="1"/>
  <c r="BI53" i="4"/>
  <c r="BI75" i="4" s="1"/>
  <c r="BI42" i="4"/>
  <c r="BI64" i="4" s="1"/>
  <c r="BI40" i="4"/>
  <c r="BI62" i="4" s="1"/>
  <c r="BI52" i="4"/>
  <c r="BI74" i="4" s="1"/>
  <c r="BI49" i="4"/>
  <c r="BI71" i="4" s="1"/>
  <c r="BI48" i="4"/>
  <c r="BI70" i="4" s="1"/>
  <c r="BM43" i="11" s="1"/>
  <c r="AW45" i="4"/>
  <c r="AW67" i="4" s="1"/>
  <c r="BA55" i="11" s="1"/>
  <c r="AW52" i="4"/>
  <c r="AW74" i="4" s="1"/>
  <c r="AH42" i="6"/>
  <c r="AH45" i="6"/>
  <c r="AU60" i="6"/>
  <c r="AU61" i="6"/>
  <c r="BG8" i="6"/>
  <c r="AI44" i="6"/>
  <c r="AW61" i="6"/>
  <c r="AW60" i="6"/>
  <c r="BI8" i="6"/>
  <c r="AK42" i="6"/>
  <c r="S51" i="6"/>
  <c r="N25" i="10"/>
  <c r="N32" i="10" s="1"/>
  <c r="M106" i="11"/>
  <c r="N5" i="10"/>
  <c r="AF45" i="6"/>
  <c r="AR8" i="9"/>
  <c r="BD8" i="5"/>
  <c r="BG41" i="4"/>
  <c r="BG63" i="4" s="1"/>
  <c r="BG53" i="4"/>
  <c r="BG75" i="4" s="1"/>
  <c r="BG49" i="4"/>
  <c r="BG71" i="4" s="1"/>
  <c r="BG42" i="4"/>
  <c r="BG64" i="4" s="1"/>
  <c r="BG43" i="4"/>
  <c r="BG65" i="4" s="1"/>
  <c r="BG54" i="4"/>
  <c r="BG76" i="4" s="1"/>
  <c r="BG50" i="4"/>
  <c r="BG72" i="4" s="1"/>
  <c r="BG44" i="4"/>
  <c r="BG66" i="4" s="1"/>
  <c r="BG45" i="4"/>
  <c r="BG67" i="4" s="1"/>
  <c r="BK55" i="11" s="1"/>
  <c r="BG37" i="4"/>
  <c r="BG59" i="4" s="1"/>
  <c r="BG47" i="4"/>
  <c r="BG69" i="4" s="1"/>
  <c r="BG39" i="4"/>
  <c r="BG61" i="4" s="1"/>
  <c r="BK53" i="11" s="1"/>
  <c r="BG55" i="4"/>
  <c r="BG77" i="4" s="1"/>
  <c r="BG46" i="4"/>
  <c r="BG68" i="4" s="1"/>
  <c r="BG40" i="4"/>
  <c r="BG62" i="4" s="1"/>
  <c r="BG38" i="4"/>
  <c r="BG60" i="4" s="1"/>
  <c r="BG52" i="4"/>
  <c r="BG74" i="4" s="1"/>
  <c r="BG51" i="4"/>
  <c r="BG73" i="4" s="1"/>
  <c r="BG48" i="4"/>
  <c r="BG70" i="4" s="1"/>
  <c r="BK43" i="11" s="1"/>
  <c r="AU41" i="4"/>
  <c r="AU63" i="4" s="1"/>
  <c r="AU51" i="4"/>
  <c r="AU73" i="4" s="1"/>
  <c r="AR46" i="4"/>
  <c r="AR68" i="4" s="1"/>
  <c r="AR54" i="4"/>
  <c r="AR76" i="4" s="1"/>
  <c r="AE46" i="6"/>
  <c r="AS8" i="9"/>
  <c r="BE8" i="5"/>
  <c r="AN79" i="4"/>
  <c r="BO41" i="4"/>
  <c r="BO63" i="4" s="1"/>
  <c r="BO53" i="4"/>
  <c r="BO75" i="4" s="1"/>
  <c r="BO49" i="4"/>
  <c r="BO71" i="4" s="1"/>
  <c r="BO42" i="4"/>
  <c r="BO64" i="4" s="1"/>
  <c r="BO43" i="4"/>
  <c r="BO65" i="4" s="1"/>
  <c r="BO54" i="4"/>
  <c r="BO76" i="4" s="1"/>
  <c r="BO50" i="4"/>
  <c r="BO72" i="4" s="1"/>
  <c r="BO44" i="4"/>
  <c r="BO66" i="4" s="1"/>
  <c r="BO45" i="4"/>
  <c r="BO67" i="4" s="1"/>
  <c r="BS55" i="11" s="1"/>
  <c r="BO37" i="4"/>
  <c r="BO59" i="4" s="1"/>
  <c r="BO47" i="4"/>
  <c r="BO69" i="4" s="1"/>
  <c r="BO39" i="4"/>
  <c r="BO61" i="4" s="1"/>
  <c r="BS53" i="11" s="1"/>
  <c r="BO55" i="4"/>
  <c r="BO77" i="4" s="1"/>
  <c r="BO46" i="4"/>
  <c r="BO68" i="4" s="1"/>
  <c r="BO40" i="4"/>
  <c r="BO62" i="4" s="1"/>
  <c r="BO52" i="4"/>
  <c r="BO74" i="4" s="1"/>
  <c r="BO48" i="4"/>
  <c r="BO70" i="4" s="1"/>
  <c r="BS43" i="11" s="1"/>
  <c r="BO51" i="4"/>
  <c r="BO73" i="4" s="1"/>
  <c r="BO38" i="4"/>
  <c r="BO60" i="4" s="1"/>
  <c r="BC39" i="4"/>
  <c r="BC61" i="4" s="1"/>
  <c r="BG53" i="11" s="1"/>
  <c r="AZ52" i="4"/>
  <c r="AZ74" i="4" s="1"/>
  <c r="AZ44" i="4"/>
  <c r="AZ66" i="4" s="1"/>
  <c r="AD51" i="6"/>
  <c r="G18" i="6"/>
  <c r="AU9" i="9"/>
  <c r="BG9" i="5"/>
  <c r="AC50" i="6"/>
  <c r="AX47" i="4"/>
  <c r="AX69" i="4" s="1"/>
  <c r="AX50" i="4"/>
  <c r="AX72" i="4" s="1"/>
  <c r="AX48" i="4"/>
  <c r="AX70" i="4" s="1"/>
  <c r="BB43" i="11" s="1"/>
  <c r="H59" i="6"/>
  <c r="AG46" i="6"/>
  <c r="AW46" i="4"/>
  <c r="AW68" i="4" s="1"/>
  <c r="AW43" i="4"/>
  <c r="AW65" i="4" s="1"/>
  <c r="AW39" i="4"/>
  <c r="AW61" i="4" s="1"/>
  <c r="BA53" i="11" s="1"/>
  <c r="Q18" i="6"/>
  <c r="AH30" i="6"/>
  <c r="BR6" i="10"/>
  <c r="U18" i="6"/>
  <c r="AL45" i="6"/>
  <c r="BC60" i="6"/>
  <c r="BC61" i="6"/>
  <c r="BK6" i="10"/>
  <c r="T52" i="6"/>
  <c r="N5" i="11"/>
  <c r="H5" i="9"/>
  <c r="H5" i="6"/>
  <c r="H5" i="8" s="1"/>
  <c r="I5" i="5"/>
  <c r="H13" i="5" s="1"/>
  <c r="J5" i="4"/>
  <c r="AF44" i="6"/>
  <c r="AC18" i="6"/>
  <c r="AE45" i="6"/>
  <c r="P18" i="6"/>
  <c r="AU42" i="4"/>
  <c r="AU64" i="4" s="1"/>
  <c r="AU40" i="4"/>
  <c r="AU62" i="4" s="1"/>
  <c r="AU55" i="4"/>
  <c r="AU77" i="4" s="1"/>
  <c r="AR39" i="4"/>
  <c r="AR61" i="4" s="1"/>
  <c r="AV53" i="11" s="1"/>
  <c r="AR51" i="4"/>
  <c r="AR73" i="4" s="1"/>
  <c r="AR43" i="4"/>
  <c r="AR65" i="4" s="1"/>
  <c r="AA18" i="6"/>
  <c r="G43" i="11"/>
  <c r="BM58" i="11" l="1"/>
  <c r="BC58" i="11"/>
  <c r="AZ58" i="11"/>
  <c r="BP58" i="11"/>
  <c r="AW58" i="11"/>
  <c r="AV58" i="11"/>
  <c r="AY58" i="11"/>
  <c r="BB58" i="11"/>
  <c r="BN58" i="11"/>
  <c r="BE58" i="11"/>
  <c r="BK58" i="11"/>
  <c r="BH58" i="11"/>
  <c r="AX58" i="11"/>
  <c r="BF58" i="11"/>
  <c r="BS58" i="11"/>
  <c r="BO79" i="4"/>
  <c r="H34" i="6"/>
  <c r="H33" i="6"/>
  <c r="J38" i="3"/>
  <c r="AU44" i="6"/>
  <c r="BL32" i="6"/>
  <c r="BD32" i="6"/>
  <c r="G58" i="11"/>
  <c r="BF32" i="6"/>
  <c r="BG32" i="6"/>
  <c r="AD47" i="6"/>
  <c r="BI32" i="6"/>
  <c r="G34" i="5"/>
  <c r="G58" i="5" s="1"/>
  <c r="G33" i="5"/>
  <c r="G57" i="5" s="1"/>
  <c r="F61" i="5"/>
  <c r="AZ46" i="6"/>
  <c r="BC62" i="11"/>
  <c r="AR29" i="6"/>
  <c r="AW44" i="6"/>
  <c r="AY45" i="6"/>
  <c r="AW30" i="6"/>
  <c r="AY46" i="6"/>
  <c r="AW25" i="6"/>
  <c r="AR45" i="6"/>
  <c r="AZ25" i="6"/>
  <c r="AX46" i="6"/>
  <c r="AU31" i="6"/>
  <c r="AU29" i="6"/>
  <c r="AP46" i="6"/>
  <c r="AX62" i="11"/>
  <c r="AW15" i="6"/>
  <c r="AT46" i="6"/>
  <c r="AV14" i="6"/>
  <c r="H55" i="11"/>
  <c r="AQ52" i="5"/>
  <c r="AV53" i="5"/>
  <c r="AQ15" i="6"/>
  <c r="AV16" i="6"/>
  <c r="AN50" i="5"/>
  <c r="AK50" i="5"/>
  <c r="AJ50" i="5"/>
  <c r="AL50" i="5"/>
  <c r="AO50" i="5"/>
  <c r="AG50" i="5"/>
  <c r="BD8" i="9"/>
  <c r="BD71" i="5"/>
  <c r="BD69" i="5"/>
  <c r="BD70" i="5"/>
  <c r="AX51" i="5"/>
  <c r="AX20" i="6"/>
  <c r="AX14" i="6"/>
  <c r="BB8" i="9"/>
  <c r="BB69" i="5"/>
  <c r="BB70" i="5"/>
  <c r="BB71" i="5"/>
  <c r="F63" i="6"/>
  <c r="AD50" i="5"/>
  <c r="AY16" i="6"/>
  <c r="AY53" i="5"/>
  <c r="AZ14" i="6"/>
  <c r="AZ20" i="6"/>
  <c r="AZ51" i="5"/>
  <c r="AW29" i="6"/>
  <c r="AU42" i="6"/>
  <c r="AR43" i="6"/>
  <c r="AZ43" i="6"/>
  <c r="G62" i="11"/>
  <c r="G125" i="11"/>
  <c r="AV46" i="6"/>
  <c r="AW16" i="6"/>
  <c r="AP16" i="6"/>
  <c r="AP53" i="5"/>
  <c r="BA15" i="6"/>
  <c r="BA52" i="5"/>
  <c r="AY52" i="5"/>
  <c r="AY15" i="6"/>
  <c r="AW43" i="6"/>
  <c r="AU46" i="6"/>
  <c r="AU47" i="6" s="1"/>
  <c r="AR31" i="6"/>
  <c r="AZ29" i="6"/>
  <c r="H125" i="11"/>
  <c r="BL8" i="9"/>
  <c r="BL69" i="5"/>
  <c r="BL70" i="5"/>
  <c r="BL71" i="5"/>
  <c r="AW53" i="5"/>
  <c r="AT52" i="5"/>
  <c r="AP15" i="6"/>
  <c r="AP52" i="5"/>
  <c r="BA20" i="6"/>
  <c r="BA14" i="6"/>
  <c r="BA51" i="5"/>
  <c r="AY20" i="6"/>
  <c r="AY51" i="5"/>
  <c r="AY14" i="6"/>
  <c r="AM50" i="5"/>
  <c r="AU16" i="6"/>
  <c r="AU53" i="5"/>
  <c r="BA53" i="5"/>
  <c r="BA16" i="6"/>
  <c r="AW45" i="6"/>
  <c r="AU43" i="6"/>
  <c r="AR30" i="6"/>
  <c r="J125" i="11"/>
  <c r="BE22" i="5"/>
  <c r="BE23" i="5"/>
  <c r="BE24" i="5"/>
  <c r="AT15" i="6"/>
  <c r="AP51" i="5"/>
  <c r="AP20" i="6"/>
  <c r="AP14" i="6"/>
  <c r="AZ16" i="6"/>
  <c r="AZ53" i="5"/>
  <c r="AW46" i="6"/>
  <c r="AU45" i="6"/>
  <c r="AR46" i="6"/>
  <c r="AZ45" i="6"/>
  <c r="J75" i="11"/>
  <c r="BB22" i="5"/>
  <c r="BB23" i="5"/>
  <c r="BB24" i="5"/>
  <c r="AH50" i="5"/>
  <c r="AT14" i="6"/>
  <c r="AX16" i="6"/>
  <c r="AX53" i="5"/>
  <c r="AR44" i="6"/>
  <c r="AZ30" i="6"/>
  <c r="I124" i="11"/>
  <c r="AQ53" i="5"/>
  <c r="AR53" i="5"/>
  <c r="AR16" i="6"/>
  <c r="AT20" i="6"/>
  <c r="AT53" i="5"/>
  <c r="AI50" i="5"/>
  <c r="BL22" i="5"/>
  <c r="BL23" i="5"/>
  <c r="BL24" i="5"/>
  <c r="BJ8" i="9"/>
  <c r="BJ69" i="5"/>
  <c r="BJ70" i="5"/>
  <c r="BJ71" i="5"/>
  <c r="AQ16" i="6"/>
  <c r="AS53" i="5"/>
  <c r="AS16" i="6"/>
  <c r="AV52" i="5"/>
  <c r="AR52" i="5"/>
  <c r="AR15" i="6"/>
  <c r="AT51" i="5"/>
  <c r="AT16" i="6"/>
  <c r="BD22" i="5"/>
  <c r="BD23" i="5"/>
  <c r="BD24" i="5"/>
  <c r="AZ52" i="5"/>
  <c r="AZ15" i="6"/>
  <c r="BG24" i="5"/>
  <c r="BG23" i="5"/>
  <c r="BG22" i="5"/>
  <c r="AW42" i="6"/>
  <c r="AU30" i="6"/>
  <c r="AS46" i="6"/>
  <c r="AR42" i="6"/>
  <c r="AZ44" i="6"/>
  <c r="BA46" i="6"/>
  <c r="AT30" i="6"/>
  <c r="BM22" i="5"/>
  <c r="BM23" i="5"/>
  <c r="BM24" i="5"/>
  <c r="AQ14" i="6"/>
  <c r="AW20" i="6"/>
  <c r="AS15" i="6"/>
  <c r="AS52" i="5"/>
  <c r="AV15" i="6"/>
  <c r="AR14" i="6"/>
  <c r="AR20" i="6"/>
  <c r="AR51" i="5"/>
  <c r="AU20" i="6"/>
  <c r="AU51" i="5"/>
  <c r="AU14" i="6"/>
  <c r="BE8" i="9"/>
  <c r="BE71" i="5"/>
  <c r="BE70" i="5"/>
  <c r="BE69" i="5"/>
  <c r="BA45" i="6"/>
  <c r="BA62" i="11"/>
  <c r="BF62" i="11"/>
  <c r="AT45" i="6"/>
  <c r="BG8" i="9"/>
  <c r="BG69" i="5"/>
  <c r="BG70" i="5"/>
  <c r="BG71" i="5"/>
  <c r="BJ24" i="5"/>
  <c r="BJ22" i="5"/>
  <c r="BJ23" i="5"/>
  <c r="BM8" i="9"/>
  <c r="BM69" i="5"/>
  <c r="BM70" i="5"/>
  <c r="BM71" i="5"/>
  <c r="AQ51" i="5"/>
  <c r="AW14" i="6"/>
  <c r="AS51" i="5"/>
  <c r="AS14" i="6"/>
  <c r="AS20" i="6"/>
  <c r="AV20" i="6"/>
  <c r="AF50" i="5"/>
  <c r="AU15" i="6"/>
  <c r="AU52" i="5"/>
  <c r="AW31" i="6"/>
  <c r="AU25" i="6"/>
  <c r="AR25" i="6"/>
  <c r="AZ42" i="6"/>
  <c r="AS45" i="6"/>
  <c r="AQ20" i="6"/>
  <c r="AW51" i="5"/>
  <c r="AW52" i="5"/>
  <c r="AE50" i="5"/>
  <c r="AV51" i="5"/>
  <c r="AX15" i="6"/>
  <c r="AX52" i="5"/>
  <c r="AI47" i="6"/>
  <c r="H38" i="5"/>
  <c r="H43" i="5" s="1"/>
  <c r="H62" i="5" s="1"/>
  <c r="H39" i="5"/>
  <c r="H44" i="5" s="1"/>
  <c r="H63" i="5" s="1"/>
  <c r="H37" i="5"/>
  <c r="H42" i="5" s="1"/>
  <c r="H61" i="5" s="1"/>
  <c r="G60" i="5"/>
  <c r="H27" i="5"/>
  <c r="H28" i="5"/>
  <c r="H29" i="5"/>
  <c r="I10" i="5"/>
  <c r="I12" i="5"/>
  <c r="I11" i="5"/>
  <c r="AN47" i="6"/>
  <c r="AK47" i="6"/>
  <c r="F13" i="6"/>
  <c r="G75" i="5"/>
  <c r="G76" i="5"/>
  <c r="AL50" i="6"/>
  <c r="AH47" i="6"/>
  <c r="AM52" i="6"/>
  <c r="AP50" i="6"/>
  <c r="AE47" i="6"/>
  <c r="AM51" i="6"/>
  <c r="AW47" i="6"/>
  <c r="AI18" i="6"/>
  <c r="BL61" i="6"/>
  <c r="BL60" i="6"/>
  <c r="AD18" i="6"/>
  <c r="H58" i="11"/>
  <c r="AI50" i="6"/>
  <c r="AF51" i="6"/>
  <c r="AL51" i="6"/>
  <c r="AN18" i="6"/>
  <c r="BG79" i="4"/>
  <c r="BI60" i="6"/>
  <c r="BI61" i="6"/>
  <c r="BI79" i="4"/>
  <c r="AG51" i="6"/>
  <c r="AJ18" i="6"/>
  <c r="BJ79" i="4"/>
  <c r="AJ53" i="6"/>
  <c r="BF52" i="4"/>
  <c r="BF74" i="4" s="1"/>
  <c r="BF48" i="4"/>
  <c r="BF70" i="4" s="1"/>
  <c r="BJ43" i="11" s="1"/>
  <c r="BF40" i="4"/>
  <c r="BF62" i="4" s="1"/>
  <c r="BF41" i="4"/>
  <c r="BF63" i="4" s="1"/>
  <c r="BF53" i="4"/>
  <c r="BF75" i="4" s="1"/>
  <c r="BF49" i="4"/>
  <c r="BF71" i="4" s="1"/>
  <c r="BF42" i="4"/>
  <c r="BF64" i="4" s="1"/>
  <c r="BF43" i="4"/>
  <c r="BF65" i="4" s="1"/>
  <c r="BF54" i="4"/>
  <c r="BF76" i="4" s="1"/>
  <c r="BF50" i="4"/>
  <c r="BF72" i="4" s="1"/>
  <c r="BF44" i="4"/>
  <c r="BF66" i="4" s="1"/>
  <c r="BF55" i="4"/>
  <c r="BF77" i="4" s="1"/>
  <c r="BF51" i="4"/>
  <c r="BF73" i="4" s="1"/>
  <c r="BF46" i="4"/>
  <c r="BF68" i="4" s="1"/>
  <c r="BF38" i="4"/>
  <c r="BF60" i="4" s="1"/>
  <c r="BF47" i="4"/>
  <c r="BF69" i="4" s="1"/>
  <c r="BF39" i="4"/>
  <c r="BF61" i="4" s="1"/>
  <c r="BJ53" i="11" s="1"/>
  <c r="BF45" i="4"/>
  <c r="BF67" i="4" s="1"/>
  <c r="BJ55" i="11" s="1"/>
  <c r="BF37" i="4"/>
  <c r="BF59" i="4" s="1"/>
  <c r="AZ79" i="4"/>
  <c r="BD79" i="4"/>
  <c r="BF61" i="6"/>
  <c r="BF60" i="6"/>
  <c r="AT44" i="6"/>
  <c r="AR79" i="4"/>
  <c r="AE51" i="6"/>
  <c r="BB79" i="4"/>
  <c r="BC79" i="4"/>
  <c r="AL53" i="6"/>
  <c r="AP53" i="6"/>
  <c r="AI53" i="6"/>
  <c r="AH50" i="6"/>
  <c r="H43" i="11"/>
  <c r="AO18" i="6"/>
  <c r="BD61" i="6"/>
  <c r="BD60" i="6"/>
  <c r="AJ52" i="6"/>
  <c r="AO52" i="6"/>
  <c r="AL52" i="6"/>
  <c r="AG52" i="6"/>
  <c r="AK52" i="6"/>
  <c r="AF52" i="6"/>
  <c r="AI52" i="6"/>
  <c r="AH52" i="6"/>
  <c r="AE52" i="6"/>
  <c r="F43" i="11"/>
  <c r="AL18" i="6"/>
  <c r="F53" i="11"/>
  <c r="AI51" i="6"/>
  <c r="O25" i="10"/>
  <c r="O32" i="10" s="1"/>
  <c r="BG9" i="9"/>
  <c r="H62" i="11"/>
  <c r="G14" i="5"/>
  <c r="AF47" i="6"/>
  <c r="BL9" i="9"/>
  <c r="I59" i="6"/>
  <c r="H19" i="6"/>
  <c r="O5" i="11"/>
  <c r="I5" i="9"/>
  <c r="I5" i="6"/>
  <c r="I5" i="8" s="1"/>
  <c r="J5" i="5"/>
  <c r="I13" i="5" s="1"/>
  <c r="K5" i="4"/>
  <c r="AN51" i="6"/>
  <c r="BG61" i="6"/>
  <c r="BG60" i="6"/>
  <c r="AG50" i="6"/>
  <c r="BL79" i="4"/>
  <c r="AW79" i="4"/>
  <c r="AF50" i="6"/>
  <c r="AL47" i="6"/>
  <c r="AX17" i="6"/>
  <c r="AP17" i="6"/>
  <c r="AW17" i="6"/>
  <c r="AU17" i="6"/>
  <c r="AT17" i="6"/>
  <c r="AZ17" i="6"/>
  <c r="AR17" i="6"/>
  <c r="BA17" i="6"/>
  <c r="AY17" i="6"/>
  <c r="AV17" i="6"/>
  <c r="AS17" i="6"/>
  <c r="AQ17" i="6"/>
  <c r="K44" i="3"/>
  <c r="L15" i="3"/>
  <c r="BL30" i="6" s="1"/>
  <c r="K42" i="3"/>
  <c r="AV25" i="6"/>
  <c r="AY30" i="6"/>
  <c r="AW62" i="11"/>
  <c r="AP44" i="6"/>
  <c r="AP25" i="6"/>
  <c r="AX30" i="6"/>
  <c r="AV31" i="6"/>
  <c r="BG62" i="11"/>
  <c r="AS44" i="6"/>
  <c r="AS29" i="6"/>
  <c r="BD62" i="11"/>
  <c r="AP30" i="6"/>
  <c r="AX44" i="6"/>
  <c r="AV30" i="6"/>
  <c r="BA44" i="6"/>
  <c r="BA29" i="6"/>
  <c r="AS25" i="6"/>
  <c r="AQ44" i="6"/>
  <c r="AQ29" i="6"/>
  <c r="AP31" i="6"/>
  <c r="AX25" i="6"/>
  <c r="BA43" i="6"/>
  <c r="AY43" i="6"/>
  <c r="AQ42" i="6"/>
  <c r="AX43" i="6"/>
  <c r="AX42" i="6"/>
  <c r="AS30" i="6"/>
  <c r="AV43" i="6"/>
  <c r="BA25" i="6"/>
  <c r="BE62" i="11"/>
  <c r="AY31" i="6"/>
  <c r="AS42" i="6"/>
  <c r="AY62" i="11"/>
  <c r="AQ25" i="6"/>
  <c r="AX29" i="6"/>
  <c r="AP43" i="6"/>
  <c r="AQ30" i="6"/>
  <c r="AP29" i="6"/>
  <c r="BB62" i="11"/>
  <c r="AV44" i="6"/>
  <c r="BA42" i="6"/>
  <c r="BA30" i="6"/>
  <c r="AX31" i="6"/>
  <c r="AV29" i="6"/>
  <c r="AY44" i="6"/>
  <c r="AY29" i="6"/>
  <c r="AS31" i="6"/>
  <c r="AS43" i="6"/>
  <c r="AQ31" i="6"/>
  <c r="AV62" i="11"/>
  <c r="AY25" i="6"/>
  <c r="AY42" i="6"/>
  <c r="AQ43" i="6"/>
  <c r="AP42" i="6"/>
  <c r="AQ50" i="6" s="1"/>
  <c r="AV42" i="6"/>
  <c r="BA31" i="6"/>
  <c r="F55" i="11"/>
  <c r="G124" i="11"/>
  <c r="G75" i="11"/>
  <c r="H75" i="11"/>
  <c r="I75" i="11"/>
  <c r="G55" i="11"/>
  <c r="F62" i="11"/>
  <c r="G53" i="11"/>
  <c r="AE50" i="6"/>
  <c r="AS79" i="4"/>
  <c r="AT25" i="6"/>
  <c r="AT31" i="6"/>
  <c r="BA79" i="4"/>
  <c r="AY79" i="4"/>
  <c r="BN52" i="4"/>
  <c r="BN74" i="4" s="1"/>
  <c r="BN48" i="4"/>
  <c r="BN70" i="4" s="1"/>
  <c r="BR43" i="11" s="1"/>
  <c r="BN40" i="4"/>
  <c r="BN62" i="4" s="1"/>
  <c r="BN41" i="4"/>
  <c r="BN63" i="4" s="1"/>
  <c r="BN53" i="4"/>
  <c r="BN75" i="4" s="1"/>
  <c r="BN49" i="4"/>
  <c r="BN71" i="4" s="1"/>
  <c r="BN42" i="4"/>
  <c r="BN64" i="4" s="1"/>
  <c r="BN43" i="4"/>
  <c r="BN65" i="4" s="1"/>
  <c r="BN54" i="4"/>
  <c r="BN76" i="4" s="1"/>
  <c r="BN50" i="4"/>
  <c r="BN72" i="4" s="1"/>
  <c r="BN44" i="4"/>
  <c r="BN66" i="4" s="1"/>
  <c r="BN55" i="4"/>
  <c r="BN77" i="4" s="1"/>
  <c r="BN51" i="4"/>
  <c r="BN73" i="4" s="1"/>
  <c r="BN46" i="4"/>
  <c r="BN68" i="4" s="1"/>
  <c r="BN38" i="4"/>
  <c r="BN60" i="4" s="1"/>
  <c r="BN39" i="4"/>
  <c r="BN61" i="4" s="1"/>
  <c r="BR53" i="11" s="1"/>
  <c r="BN45" i="4"/>
  <c r="BN67" i="4" s="1"/>
  <c r="BR55" i="11" s="1"/>
  <c r="BN37" i="4"/>
  <c r="BN59" i="4" s="1"/>
  <c r="BN47" i="4"/>
  <c r="BN69" i="4" s="1"/>
  <c r="N106" i="11"/>
  <c r="O5" i="10"/>
  <c r="BJ9" i="9"/>
  <c r="H74" i="5"/>
  <c r="AF53" i="6"/>
  <c r="AK51" i="6"/>
  <c r="AN50" i="6"/>
  <c r="AJ50" i="6"/>
  <c r="AO47" i="6"/>
  <c r="AE18" i="6"/>
  <c r="AX45" i="6"/>
  <c r="K216" i="3"/>
  <c r="J235" i="3"/>
  <c r="H124" i="11"/>
  <c r="AV45" i="6"/>
  <c r="AK53" i="6"/>
  <c r="F58" i="11"/>
  <c r="AH51" i="6"/>
  <c r="AJ51" i="6"/>
  <c r="BB9" i="9"/>
  <c r="AQ46" i="6"/>
  <c r="BE9" i="9"/>
  <c r="AT43" i="6"/>
  <c r="AP51" i="6"/>
  <c r="G15" i="5"/>
  <c r="AM18" i="6"/>
  <c r="AV79" i="4"/>
  <c r="BE47" i="4"/>
  <c r="BE69" i="4" s="1"/>
  <c r="BE39" i="4"/>
  <c r="BE61" i="4" s="1"/>
  <c r="BI53" i="11" s="1"/>
  <c r="BE52" i="4"/>
  <c r="BE74" i="4" s="1"/>
  <c r="BE48" i="4"/>
  <c r="BE70" i="4" s="1"/>
  <c r="BI43" i="11" s="1"/>
  <c r="BE40" i="4"/>
  <c r="BE62" i="4" s="1"/>
  <c r="BE41" i="4"/>
  <c r="BE63" i="4" s="1"/>
  <c r="BE53" i="4"/>
  <c r="BE75" i="4" s="1"/>
  <c r="BE49" i="4"/>
  <c r="BE71" i="4" s="1"/>
  <c r="BE42" i="4"/>
  <c r="BE64" i="4" s="1"/>
  <c r="BE43" i="4"/>
  <c r="BE65" i="4" s="1"/>
  <c r="BE45" i="4"/>
  <c r="BE67" i="4" s="1"/>
  <c r="BI55" i="11" s="1"/>
  <c r="BE37" i="4"/>
  <c r="BE59" i="4" s="1"/>
  <c r="BE55" i="4"/>
  <c r="BE77" i="4" s="1"/>
  <c r="BE46" i="4"/>
  <c r="BE68" i="4" s="1"/>
  <c r="BE54" i="4"/>
  <c r="BE76" i="4" s="1"/>
  <c r="BE51" i="4"/>
  <c r="BE73" i="4" s="1"/>
  <c r="BE50" i="4"/>
  <c r="BE72" i="4" s="1"/>
  <c r="BE44" i="4"/>
  <c r="BE66" i="4" s="1"/>
  <c r="BE38" i="4"/>
  <c r="BE60" i="4" s="1"/>
  <c r="BK45" i="4"/>
  <c r="BK67" i="4" s="1"/>
  <c r="BO55" i="11" s="1"/>
  <c r="BK37" i="4"/>
  <c r="BK59" i="4" s="1"/>
  <c r="BK55" i="4"/>
  <c r="BK77" i="4" s="1"/>
  <c r="BK51" i="4"/>
  <c r="BK73" i="4" s="1"/>
  <c r="BK46" i="4"/>
  <c r="BK68" i="4" s="1"/>
  <c r="BK38" i="4"/>
  <c r="BK60" i="4" s="1"/>
  <c r="BK47" i="4"/>
  <c r="BK69" i="4" s="1"/>
  <c r="BK39" i="4"/>
  <c r="BK61" i="4" s="1"/>
  <c r="BO53" i="11" s="1"/>
  <c r="BK52" i="4"/>
  <c r="BK74" i="4" s="1"/>
  <c r="BK48" i="4"/>
  <c r="BK70" i="4" s="1"/>
  <c r="BO43" i="11" s="1"/>
  <c r="BK40" i="4"/>
  <c r="BK62" i="4" s="1"/>
  <c r="BK41" i="4"/>
  <c r="BK63" i="4" s="1"/>
  <c r="BK43" i="4"/>
  <c r="BK65" i="4" s="1"/>
  <c r="BK54" i="4"/>
  <c r="BK76" i="4" s="1"/>
  <c r="BK49" i="4"/>
  <c r="BK71" i="4" s="1"/>
  <c r="BK44" i="4"/>
  <c r="BK66" i="4" s="1"/>
  <c r="BK50" i="4"/>
  <c r="BK72" i="4" s="1"/>
  <c r="BK42" i="4"/>
  <c r="BK64" i="4" s="1"/>
  <c r="BK53" i="4"/>
  <c r="BK75" i="4" s="1"/>
  <c r="AK18" i="6"/>
  <c r="AO50" i="6"/>
  <c r="F55" i="5"/>
  <c r="AG18" i="6"/>
  <c r="AN52" i="6"/>
  <c r="AZ31" i="6"/>
  <c r="AF18" i="6"/>
  <c r="AJ47" i="6"/>
  <c r="AK50" i="6"/>
  <c r="AM47" i="6"/>
  <c r="AX79" i="4"/>
  <c r="F75" i="11"/>
  <c r="F125" i="11"/>
  <c r="AO51" i="6"/>
  <c r="AZ62" i="11"/>
  <c r="AT42" i="6"/>
  <c r="AG53" i="6"/>
  <c r="AO53" i="6"/>
  <c r="P4" i="11"/>
  <c r="Q4" i="10" s="1"/>
  <c r="K4" i="5"/>
  <c r="L4" i="4"/>
  <c r="AU79" i="4"/>
  <c r="AP52" i="6"/>
  <c r="AK54" i="6"/>
  <c r="AI54" i="6"/>
  <c r="AF54" i="6"/>
  <c r="AE54" i="6"/>
  <c r="AN54" i="6"/>
  <c r="AH54" i="6"/>
  <c r="AM54" i="6"/>
  <c r="AG54" i="6"/>
  <c r="AO54" i="6"/>
  <c r="AQ54" i="6"/>
  <c r="AJ54" i="6"/>
  <c r="AP54" i="6"/>
  <c r="AL54" i="6"/>
  <c r="BM9" i="9"/>
  <c r="BM47" i="4"/>
  <c r="BM69" i="4" s="1"/>
  <c r="BM39" i="4"/>
  <c r="BM61" i="4" s="1"/>
  <c r="BQ53" i="11" s="1"/>
  <c r="BM52" i="4"/>
  <c r="BM74" i="4" s="1"/>
  <c r="BM48" i="4"/>
  <c r="BM70" i="4" s="1"/>
  <c r="BQ43" i="11" s="1"/>
  <c r="BM40" i="4"/>
  <c r="BM62" i="4" s="1"/>
  <c r="BM41" i="4"/>
  <c r="BM63" i="4" s="1"/>
  <c r="BM53" i="4"/>
  <c r="BM75" i="4" s="1"/>
  <c r="BM49" i="4"/>
  <c r="BM71" i="4" s="1"/>
  <c r="BM42" i="4"/>
  <c r="BM64" i="4" s="1"/>
  <c r="BM43" i="4"/>
  <c r="BM65" i="4" s="1"/>
  <c r="BM45" i="4"/>
  <c r="BM67" i="4" s="1"/>
  <c r="BQ55" i="11" s="1"/>
  <c r="BM37" i="4"/>
  <c r="BM59" i="4" s="1"/>
  <c r="BM55" i="4"/>
  <c r="BM77" i="4" s="1"/>
  <c r="BM46" i="4"/>
  <c r="BM68" i="4" s="1"/>
  <c r="BM54" i="4"/>
  <c r="BM76" i="4" s="1"/>
  <c r="BM51" i="4"/>
  <c r="BM73" i="4" s="1"/>
  <c r="BM50" i="4"/>
  <c r="BM72" i="4" s="1"/>
  <c r="BM44" i="4"/>
  <c r="BM66" i="4" s="1"/>
  <c r="BM38" i="4"/>
  <c r="BM60" i="4" s="1"/>
  <c r="AH18" i="6"/>
  <c r="H53" i="11"/>
  <c r="BD9" i="9"/>
  <c r="AM50" i="6"/>
  <c r="AG47" i="6"/>
  <c r="AT79" i="4"/>
  <c r="BH53" i="4"/>
  <c r="BH75" i="4" s="1"/>
  <c r="BH49" i="4"/>
  <c r="BH71" i="4" s="1"/>
  <c r="BH42" i="4"/>
  <c r="BH64" i="4" s="1"/>
  <c r="BH43" i="4"/>
  <c r="BH65" i="4" s="1"/>
  <c r="BH54" i="4"/>
  <c r="BH76" i="4" s="1"/>
  <c r="BH50" i="4"/>
  <c r="BH72" i="4" s="1"/>
  <c r="BH44" i="4"/>
  <c r="BH66" i="4" s="1"/>
  <c r="BH45" i="4"/>
  <c r="BH67" i="4" s="1"/>
  <c r="BL55" i="11" s="1"/>
  <c r="BH37" i="4"/>
  <c r="BH59" i="4" s="1"/>
  <c r="BH55" i="4"/>
  <c r="BH77" i="4" s="1"/>
  <c r="BH51" i="4"/>
  <c r="BH73" i="4" s="1"/>
  <c r="BH46" i="4"/>
  <c r="BH68" i="4" s="1"/>
  <c r="BH38" i="4"/>
  <c r="BH60" i="4" s="1"/>
  <c r="BH52" i="4"/>
  <c r="BH74" i="4" s="1"/>
  <c r="BH48" i="4"/>
  <c r="BH70" i="4" s="1"/>
  <c r="BL43" i="11" s="1"/>
  <c r="BH40" i="4"/>
  <c r="BH62" i="4" s="1"/>
  <c r="BH41" i="4"/>
  <c r="BH63" i="4" s="1"/>
  <c r="BH39" i="4"/>
  <c r="BH61" i="4" s="1"/>
  <c r="BL53" i="11" s="1"/>
  <c r="BH47" i="4"/>
  <c r="BH69" i="4" s="1"/>
  <c r="AN53" i="6"/>
  <c r="AP45" i="6"/>
  <c r="AH53" i="6"/>
  <c r="AT29" i="6"/>
  <c r="AM53" i="6"/>
  <c r="BB45" i="6"/>
  <c r="P27" i="10"/>
  <c r="P28" i="10"/>
  <c r="BJ58" i="11" l="1"/>
  <c r="BL58" i="11"/>
  <c r="BQ58" i="11"/>
  <c r="BO58" i="11"/>
  <c r="BI58" i="11"/>
  <c r="BR58" i="11"/>
  <c r="G55" i="5"/>
  <c r="BM51" i="5"/>
  <c r="I34" i="6"/>
  <c r="I33" i="6"/>
  <c r="F55" i="6"/>
  <c r="F56" i="6" s="1"/>
  <c r="F62" i="6" s="1"/>
  <c r="H34" i="5"/>
  <c r="H58" i="5" s="1"/>
  <c r="H33" i="5"/>
  <c r="H57" i="5" s="1"/>
  <c r="H32" i="5"/>
  <c r="H56" i="5" s="1"/>
  <c r="G63" i="6"/>
  <c r="G55" i="6" s="1"/>
  <c r="BD43" i="6"/>
  <c r="BF42" i="6"/>
  <c r="AZ47" i="6"/>
  <c r="AR47" i="6"/>
  <c r="BK46" i="6"/>
  <c r="F13" i="9"/>
  <c r="BE45" i="6"/>
  <c r="E124" i="11"/>
  <c r="BH16" i="6"/>
  <c r="BM45" i="6"/>
  <c r="BC46" i="6"/>
  <c r="BB46" i="6"/>
  <c r="BC15" i="6"/>
  <c r="BF15" i="6"/>
  <c r="BI53" i="5"/>
  <c r="BC45" i="6"/>
  <c r="BD53" i="6" s="1"/>
  <c r="BJ46" i="6"/>
  <c r="BJ45" i="6"/>
  <c r="BI52" i="5"/>
  <c r="BM46" i="6"/>
  <c r="BB54" i="6"/>
  <c r="BK52" i="5"/>
  <c r="BK45" i="6"/>
  <c r="BG46" i="6"/>
  <c r="BK14" i="6"/>
  <c r="BI14" i="6"/>
  <c r="BK16" i="6"/>
  <c r="BC20" i="6"/>
  <c r="AY50" i="5"/>
  <c r="AT50" i="5"/>
  <c r="BA50" i="5"/>
  <c r="H60" i="5"/>
  <c r="AX50" i="5"/>
  <c r="AV18" i="6"/>
  <c r="BJ51" i="5"/>
  <c r="BJ20" i="6"/>
  <c r="BJ14" i="6"/>
  <c r="BF53" i="5"/>
  <c r="BK51" i="5"/>
  <c r="BI15" i="6"/>
  <c r="BI16" i="6"/>
  <c r="BD14" i="6"/>
  <c r="BD51" i="5"/>
  <c r="BD20" i="6"/>
  <c r="BG29" i="6"/>
  <c r="BJ16" i="6"/>
  <c r="BJ53" i="5"/>
  <c r="BF16" i="6"/>
  <c r="BE53" i="5"/>
  <c r="BE16" i="6"/>
  <c r="BJ15" i="6"/>
  <c r="BJ52" i="5"/>
  <c r="E125" i="11"/>
  <c r="BG25" i="6"/>
  <c r="AS50" i="5"/>
  <c r="BC53" i="5"/>
  <c r="BH15" i="6"/>
  <c r="BE15" i="6"/>
  <c r="BE52" i="5"/>
  <c r="E75" i="11"/>
  <c r="AV50" i="5"/>
  <c r="AU50" i="5"/>
  <c r="BC16" i="6"/>
  <c r="BL16" i="6"/>
  <c r="BL53" i="5"/>
  <c r="BH52" i="5"/>
  <c r="BH53" i="5"/>
  <c r="BE51" i="5"/>
  <c r="BE20" i="6"/>
  <c r="BE14" i="6"/>
  <c r="BL45" i="6"/>
  <c r="BK15" i="6"/>
  <c r="BC52" i="5"/>
  <c r="BF52" i="5"/>
  <c r="BM53" i="5"/>
  <c r="BM16" i="6"/>
  <c r="BG15" i="6"/>
  <c r="BG52" i="5"/>
  <c r="AR50" i="5"/>
  <c r="BL14" i="6"/>
  <c r="BL51" i="5"/>
  <c r="BL20" i="6"/>
  <c r="BB16" i="6"/>
  <c r="BB53" i="5"/>
  <c r="AZ50" i="5"/>
  <c r="BL52" i="5"/>
  <c r="BL15" i="6"/>
  <c r="BG16" i="6"/>
  <c r="BG53" i="5"/>
  <c r="BM20" i="6"/>
  <c r="BM14" i="6"/>
  <c r="BF20" i="6"/>
  <c r="BB20" i="6"/>
  <c r="BB14" i="6"/>
  <c r="BB51" i="5"/>
  <c r="BI20" i="6"/>
  <c r="AW50" i="5"/>
  <c r="AW18" i="6"/>
  <c r="BF14" i="6"/>
  <c r="BH20" i="6"/>
  <c r="AP50" i="5"/>
  <c r="BI51" i="5"/>
  <c r="AQ50" i="5"/>
  <c r="BM15" i="6"/>
  <c r="BM52" i="5"/>
  <c r="BB15" i="6"/>
  <c r="BB52" i="5"/>
  <c r="AW53" i="6"/>
  <c r="BF46" i="6"/>
  <c r="BC14" i="6"/>
  <c r="BD53" i="5"/>
  <c r="BD16" i="6"/>
  <c r="BF51" i="5"/>
  <c r="BH51" i="5"/>
  <c r="BG14" i="6"/>
  <c r="BG20" i="6"/>
  <c r="BG51" i="5"/>
  <c r="BC51" i="5"/>
  <c r="BK53" i="5"/>
  <c r="BD52" i="5"/>
  <c r="BD15" i="6"/>
  <c r="BK20" i="6"/>
  <c r="BH14" i="6"/>
  <c r="AY54" i="6"/>
  <c r="AT54" i="6"/>
  <c r="I39" i="5"/>
  <c r="I44" i="5" s="1"/>
  <c r="I63" i="5" s="1"/>
  <c r="I37" i="5"/>
  <c r="I42" i="5" s="1"/>
  <c r="I61" i="5" s="1"/>
  <c r="I38" i="5"/>
  <c r="I43" i="5" s="1"/>
  <c r="I62" i="5" s="1"/>
  <c r="AW54" i="6"/>
  <c r="AX54" i="6"/>
  <c r="AT51" i="6"/>
  <c r="I29" i="5"/>
  <c r="I27" i="5"/>
  <c r="I28" i="5"/>
  <c r="E69" i="4"/>
  <c r="E73" i="4"/>
  <c r="E75" i="4"/>
  <c r="J11" i="5"/>
  <c r="J10" i="5"/>
  <c r="J12" i="5"/>
  <c r="E60" i="4"/>
  <c r="E66" i="4"/>
  <c r="E64" i="4"/>
  <c r="E62" i="4"/>
  <c r="E76" i="4"/>
  <c r="E74" i="4"/>
  <c r="I55" i="11"/>
  <c r="E77" i="4"/>
  <c r="E63" i="4"/>
  <c r="AZ50" i="6"/>
  <c r="E68" i="4"/>
  <c r="E72" i="4"/>
  <c r="E71" i="4"/>
  <c r="E70" i="4"/>
  <c r="AY47" i="6"/>
  <c r="AS51" i="6"/>
  <c r="AS52" i="6"/>
  <c r="AQ18" i="6"/>
  <c r="H76" i="5"/>
  <c r="H75" i="5"/>
  <c r="AR54" i="6"/>
  <c r="BA51" i="6"/>
  <c r="BB50" i="6"/>
  <c r="AX51" i="6"/>
  <c r="AV52" i="6"/>
  <c r="AU54" i="6"/>
  <c r="BB51" i="6"/>
  <c r="AS54" i="6"/>
  <c r="AZ54" i="6"/>
  <c r="AT50" i="6"/>
  <c r="BA54" i="6"/>
  <c r="AU51" i="6"/>
  <c r="AX52" i="6"/>
  <c r="AQ51" i="6"/>
  <c r="AV54" i="6"/>
  <c r="AS50" i="6"/>
  <c r="AY51" i="6"/>
  <c r="AT47" i="6"/>
  <c r="AW52" i="6"/>
  <c r="AR50" i="6"/>
  <c r="P25" i="10"/>
  <c r="P32" i="10" s="1"/>
  <c r="BH79" i="4"/>
  <c r="AU18" i="6"/>
  <c r="AX50" i="6"/>
  <c r="BA18" i="6"/>
  <c r="I62" i="11"/>
  <c r="AX47" i="6"/>
  <c r="BG31" i="6"/>
  <c r="BM62" i="11"/>
  <c r="I43" i="11"/>
  <c r="AQ52" i="6"/>
  <c r="BD44" i="6"/>
  <c r="BD45" i="6"/>
  <c r="AV53" i="6"/>
  <c r="AX53" i="6"/>
  <c r="BA53" i="6"/>
  <c r="BF30" i="6"/>
  <c r="BF44" i="6"/>
  <c r="AR53" i="6"/>
  <c r="BI30" i="6"/>
  <c r="BI42" i="6"/>
  <c r="P5" i="11"/>
  <c r="J5" i="9"/>
  <c r="J5" i="6"/>
  <c r="J5" i="8" s="1"/>
  <c r="K5" i="5"/>
  <c r="J13" i="5" s="1"/>
  <c r="L5" i="4"/>
  <c r="BC53" i="6"/>
  <c r="BC54" i="6"/>
  <c r="BA50" i="6"/>
  <c r="F60" i="5"/>
  <c r="F65" i="5" s="1"/>
  <c r="AV50" i="6"/>
  <c r="Q4" i="11"/>
  <c r="R4" i="10" s="1"/>
  <c r="L4" i="5"/>
  <c r="M4" i="4"/>
  <c r="AY53" i="6"/>
  <c r="BA47" i="6"/>
  <c r="BG43" i="6"/>
  <c r="AV51" i="6"/>
  <c r="AT52" i="6"/>
  <c r="BB52" i="6"/>
  <c r="BF25" i="6"/>
  <c r="BE46" i="6"/>
  <c r="BO62" i="11"/>
  <c r="H14" i="5"/>
  <c r="BL31" i="6"/>
  <c r="H15" i="5"/>
  <c r="AX18" i="6"/>
  <c r="Q27" i="10"/>
  <c r="Q28" i="10"/>
  <c r="AY18" i="6"/>
  <c r="AT53" i="6"/>
  <c r="AP18" i="6"/>
  <c r="AS47" i="6"/>
  <c r="AQ47" i="6"/>
  <c r="K38" i="3"/>
  <c r="BG42" i="6"/>
  <c r="BG45" i="6"/>
  <c r="E61" i="4"/>
  <c r="I74" i="5"/>
  <c r="J59" i="6"/>
  <c r="I19" i="6"/>
  <c r="AS53" i="6"/>
  <c r="BH45" i="6"/>
  <c r="AZ52" i="6"/>
  <c r="BD30" i="6"/>
  <c r="BD31" i="6"/>
  <c r="BF29" i="6"/>
  <c r="BI25" i="6"/>
  <c r="BI46" i="6"/>
  <c r="AW51" i="6"/>
  <c r="AU53" i="6"/>
  <c r="AW50" i="6"/>
  <c r="BK79" i="4"/>
  <c r="AY50" i="6"/>
  <c r="AZ51" i="6"/>
  <c r="AV47" i="6"/>
  <c r="BF17" i="6"/>
  <c r="BM17" i="6"/>
  <c r="BE17" i="6"/>
  <c r="BK17" i="6"/>
  <c r="BC17" i="6"/>
  <c r="BJ17" i="6"/>
  <c r="BB17" i="6"/>
  <c r="BH17" i="6"/>
  <c r="BD17" i="6"/>
  <c r="BL17" i="6"/>
  <c r="BI17" i="6"/>
  <c r="BG17" i="6"/>
  <c r="L44" i="3"/>
  <c r="L42" i="3"/>
  <c r="BB25" i="6"/>
  <c r="BJ25" i="6"/>
  <c r="BS62" i="11"/>
  <c r="BH25" i="6"/>
  <c r="BE42" i="6"/>
  <c r="BI62" i="11"/>
  <c r="BM25" i="6"/>
  <c r="BH42" i="6"/>
  <c r="BK62" i="11"/>
  <c r="BK44" i="6"/>
  <c r="BC31" i="6"/>
  <c r="BJ43" i="6"/>
  <c r="BM31" i="6"/>
  <c r="BH30" i="6"/>
  <c r="BE43" i="6"/>
  <c r="BK29" i="6"/>
  <c r="BH62" i="11"/>
  <c r="BJ29" i="6"/>
  <c r="BE31" i="6"/>
  <c r="BC43" i="6"/>
  <c r="BB44" i="6"/>
  <c r="BJ44" i="6"/>
  <c r="BP62" i="11"/>
  <c r="BM30" i="6"/>
  <c r="BH43" i="6"/>
  <c r="BE29" i="6"/>
  <c r="BK43" i="6"/>
  <c r="BQ62" i="11"/>
  <c r="BC29" i="6"/>
  <c r="BC25" i="6"/>
  <c r="BC30" i="6"/>
  <c r="BK30" i="6"/>
  <c r="BB31" i="6"/>
  <c r="BJ31" i="6"/>
  <c r="BM43" i="6"/>
  <c r="BN62" i="11"/>
  <c r="BH31" i="6"/>
  <c r="BK31" i="6"/>
  <c r="BC42" i="6"/>
  <c r="BB29" i="6"/>
  <c r="BM29" i="6"/>
  <c r="BE25" i="6"/>
  <c r="BK25" i="6"/>
  <c r="BC44" i="6"/>
  <c r="BB43" i="6"/>
  <c r="BM42" i="6"/>
  <c r="BB42" i="6"/>
  <c r="BC50" i="6" s="1"/>
  <c r="BB30" i="6"/>
  <c r="BJ42" i="6"/>
  <c r="BJ30" i="6"/>
  <c r="BM44" i="6"/>
  <c r="BH44" i="6"/>
  <c r="BH29" i="6"/>
  <c r="BE30" i="6"/>
  <c r="BK42" i="6"/>
  <c r="BE44" i="6"/>
  <c r="BG30" i="6"/>
  <c r="AZ53" i="6"/>
  <c r="BA52" i="6"/>
  <c r="BD25" i="6"/>
  <c r="AR52" i="6"/>
  <c r="BF31" i="6"/>
  <c r="BI44" i="6"/>
  <c r="BL25" i="6"/>
  <c r="BL42" i="6"/>
  <c r="L216" i="3"/>
  <c r="L235" i="3" s="1"/>
  <c r="K235" i="3"/>
  <c r="BM79" i="4"/>
  <c r="BB53" i="6"/>
  <c r="BN79" i="4"/>
  <c r="AP47" i="6"/>
  <c r="I53" i="11"/>
  <c r="G13" i="6"/>
  <c r="AR51" i="6"/>
  <c r="AU52" i="6"/>
  <c r="AY52" i="6"/>
  <c r="BD29" i="6"/>
  <c r="BD42" i="6"/>
  <c r="I58" i="11"/>
  <c r="BL62" i="11"/>
  <c r="BF43" i="6"/>
  <c r="BI29" i="6"/>
  <c r="BL44" i="6"/>
  <c r="BL46" i="6"/>
  <c r="E67" i="4"/>
  <c r="AZ18" i="6"/>
  <c r="AQ53" i="6"/>
  <c r="E59" i="4"/>
  <c r="BH46" i="6"/>
  <c r="AU50" i="6"/>
  <c r="BD46" i="6"/>
  <c r="BF45" i="6"/>
  <c r="BF79" i="4"/>
  <c r="BI43" i="6"/>
  <c r="BI45" i="6"/>
  <c r="BL29" i="6"/>
  <c r="BR62" i="11"/>
  <c r="AR18" i="6"/>
  <c r="BE79" i="4"/>
  <c r="AT18" i="6"/>
  <c r="E65" i="4"/>
  <c r="AS18" i="6"/>
  <c r="BG44" i="6"/>
  <c r="O106" i="11"/>
  <c r="P5" i="10"/>
  <c r="BJ62" i="11"/>
  <c r="BI31" i="6"/>
  <c r="BL43" i="6"/>
  <c r="BD54" i="6" l="1"/>
  <c r="J33" i="6"/>
  <c r="J34" i="6"/>
  <c r="BI50" i="5"/>
  <c r="H55" i="5"/>
  <c r="I33" i="5"/>
  <c r="I57" i="5" s="1"/>
  <c r="I32" i="5"/>
  <c r="I56" i="5" s="1"/>
  <c r="I34" i="5"/>
  <c r="I58" i="5" s="1"/>
  <c r="G13" i="9"/>
  <c r="BE53" i="6"/>
  <c r="L71" i="11"/>
  <c r="F36" i="6"/>
  <c r="H63" i="6"/>
  <c r="BF50" i="5"/>
  <c r="BH18" i="6"/>
  <c r="BM50" i="5"/>
  <c r="BC18" i="6"/>
  <c r="BD50" i="5"/>
  <c r="BH50" i="5"/>
  <c r="BE50" i="5"/>
  <c r="BK50" i="5"/>
  <c r="BC50" i="5"/>
  <c r="BB50" i="5"/>
  <c r="BF18" i="6"/>
  <c r="BG50" i="5"/>
  <c r="J43" i="11"/>
  <c r="E43" i="11" s="1"/>
  <c r="BL50" i="5"/>
  <c r="BJ50" i="5"/>
  <c r="J29" i="5"/>
  <c r="J28" i="5"/>
  <c r="J27" i="5"/>
  <c r="I60" i="5"/>
  <c r="J37" i="5"/>
  <c r="J42" i="5" s="1"/>
  <c r="J61" i="5" s="1"/>
  <c r="J38" i="5"/>
  <c r="J43" i="5" s="1"/>
  <c r="J62" i="5" s="1"/>
  <c r="J39" i="5"/>
  <c r="J44" i="5" s="1"/>
  <c r="J63" i="5" s="1"/>
  <c r="G56" i="6"/>
  <c r="G62" i="6" s="1"/>
  <c r="J55" i="11"/>
  <c r="E55" i="11" s="1"/>
  <c r="C93" i="12" s="1"/>
  <c r="BL54" i="6"/>
  <c r="J53" i="11"/>
  <c r="E53" i="11" s="1"/>
  <c r="BF51" i="6"/>
  <c r="BD52" i="6"/>
  <c r="BK53" i="6"/>
  <c r="BG53" i="6"/>
  <c r="BG52" i="6"/>
  <c r="BE51" i="6"/>
  <c r="BF54" i="6"/>
  <c r="K12" i="5"/>
  <c r="K11" i="5"/>
  <c r="K10" i="5"/>
  <c r="BK54" i="6"/>
  <c r="E79" i="4"/>
  <c r="I75" i="5"/>
  <c r="I76" i="5"/>
  <c r="H13" i="6"/>
  <c r="BF47" i="6"/>
  <c r="BM47" i="6"/>
  <c r="BH51" i="6"/>
  <c r="BF53" i="6"/>
  <c r="BL51" i="6"/>
  <c r="BM54" i="6"/>
  <c r="BC51" i="6"/>
  <c r="BJ54" i="6"/>
  <c r="BJ52" i="6"/>
  <c r="BH53" i="6"/>
  <c r="BK47" i="6"/>
  <c r="BC47" i="6"/>
  <c r="BG54" i="6"/>
  <c r="F26" i="6"/>
  <c r="F35" i="6"/>
  <c r="BE50" i="6"/>
  <c r="BI54" i="6"/>
  <c r="BL18" i="6"/>
  <c r="BM51" i="6"/>
  <c r="BK51" i="6"/>
  <c r="BD51" i="6"/>
  <c r="BE52" i="6"/>
  <c r="BH52" i="6"/>
  <c r="BC52" i="6"/>
  <c r="BM52" i="6"/>
  <c r="BF52" i="6"/>
  <c r="BE47" i="6"/>
  <c r="BI53" i="6"/>
  <c r="I15" i="5"/>
  <c r="BK18" i="6"/>
  <c r="P106" i="11"/>
  <c r="Q5" i="10"/>
  <c r="BI47" i="6"/>
  <c r="BB47" i="6"/>
  <c r="BF50" i="6"/>
  <c r="BG51" i="6"/>
  <c r="BL50" i="6"/>
  <c r="BM53" i="6"/>
  <c r="BI52" i="6"/>
  <c r="G65" i="5"/>
  <c r="BK50" i="6"/>
  <c r="BJ51" i="6"/>
  <c r="BD18" i="6"/>
  <c r="J58" i="11"/>
  <c r="BE54" i="6"/>
  <c r="BH50" i="6"/>
  <c r="BI50" i="6"/>
  <c r="BG18" i="6"/>
  <c r="Q25" i="10"/>
  <c r="Q32" i="10" s="1"/>
  <c r="BE18" i="6"/>
  <c r="BD50" i="6"/>
  <c r="BI51" i="6"/>
  <c r="BM50" i="6"/>
  <c r="BL52" i="6"/>
  <c r="BJ50" i="6"/>
  <c r="R4" i="11"/>
  <c r="S4" i="10" s="1"/>
  <c r="N4" i="4"/>
  <c r="M4" i="5"/>
  <c r="J74" i="5"/>
  <c r="BH54" i="6"/>
  <c r="BM18" i="6"/>
  <c r="BI18" i="6"/>
  <c r="BJ53" i="6"/>
  <c r="BG50" i="6"/>
  <c r="BJ47" i="6"/>
  <c r="J62" i="11"/>
  <c r="BK52" i="6"/>
  <c r="BG47" i="6"/>
  <c r="BJ18" i="6"/>
  <c r="R28" i="10"/>
  <c r="R27" i="10"/>
  <c r="Q5" i="11"/>
  <c r="K5" i="9"/>
  <c r="K5" i="6"/>
  <c r="K5" i="8" s="1"/>
  <c r="L5" i="5"/>
  <c r="K13" i="5" s="1"/>
  <c r="M5" i="4"/>
  <c r="BD47" i="6"/>
  <c r="BL47" i="6"/>
  <c r="BH47" i="6"/>
  <c r="L38" i="3"/>
  <c r="K59" i="6"/>
  <c r="J19" i="6"/>
  <c r="I14" i="5"/>
  <c r="BB18" i="6"/>
  <c r="BL53" i="6"/>
  <c r="K33" i="6" l="1"/>
  <c r="K34" i="6"/>
  <c r="F38" i="6"/>
  <c r="I55" i="5"/>
  <c r="J34" i="5"/>
  <c r="J58" i="5" s="1"/>
  <c r="J32" i="5"/>
  <c r="J56" i="5" s="1"/>
  <c r="J33" i="5"/>
  <c r="J57" i="5" s="1"/>
  <c r="H13" i="9"/>
  <c r="G36" i="6"/>
  <c r="I63" i="6"/>
  <c r="J60" i="5"/>
  <c r="K37" i="5"/>
  <c r="K42" i="5" s="1"/>
  <c r="K61" i="5" s="1"/>
  <c r="K38" i="5"/>
  <c r="K43" i="5" s="1"/>
  <c r="K62" i="5" s="1"/>
  <c r="K39" i="5"/>
  <c r="K44" i="5" s="1"/>
  <c r="K63" i="5" s="1"/>
  <c r="K28" i="5"/>
  <c r="K27" i="5"/>
  <c r="K29" i="5"/>
  <c r="M71" i="11"/>
  <c r="L12" i="5"/>
  <c r="L11" i="5"/>
  <c r="L10" i="5"/>
  <c r="J76" i="5"/>
  <c r="J75" i="5"/>
  <c r="H55" i="6"/>
  <c r="H56" i="6" s="1"/>
  <c r="N71" i="11" s="1"/>
  <c r="I13" i="6"/>
  <c r="J14" i="5"/>
  <c r="K74" i="5"/>
  <c r="R5" i="11"/>
  <c r="L5" i="9"/>
  <c r="L5" i="6"/>
  <c r="L5" i="8" s="1"/>
  <c r="M5" i="5"/>
  <c r="L13" i="5" s="1"/>
  <c r="N5" i="4"/>
  <c r="S28" i="10"/>
  <c r="S27" i="10"/>
  <c r="L52" i="11"/>
  <c r="I65" i="5"/>
  <c r="Q106" i="11"/>
  <c r="R5" i="10"/>
  <c r="J15" i="5"/>
  <c r="E62" i="11"/>
  <c r="S4" i="11"/>
  <c r="T4" i="10" s="1"/>
  <c r="N4" i="5"/>
  <c r="O4" i="4"/>
  <c r="L65" i="11"/>
  <c r="E58" i="11"/>
  <c r="G35" i="6"/>
  <c r="G26" i="6"/>
  <c r="H65" i="5"/>
  <c r="L59" i="6"/>
  <c r="K19" i="6"/>
  <c r="R25" i="10"/>
  <c r="R32" i="10" s="1"/>
  <c r="J63" i="6" l="1"/>
  <c r="L34" i="6"/>
  <c r="L33" i="6"/>
  <c r="J55" i="5"/>
  <c r="K33" i="5"/>
  <c r="K57" i="5" s="1"/>
  <c r="K34" i="5"/>
  <c r="K58" i="5" s="1"/>
  <c r="K32" i="5"/>
  <c r="K56" i="5" s="1"/>
  <c r="I13" i="9"/>
  <c r="F11" i="9"/>
  <c r="F12" i="9"/>
  <c r="H36" i="6"/>
  <c r="I36" i="6"/>
  <c r="L28" i="5"/>
  <c r="L27" i="5"/>
  <c r="L29" i="5"/>
  <c r="L38" i="5"/>
  <c r="L43" i="5" s="1"/>
  <c r="L62" i="5" s="1"/>
  <c r="L39" i="5"/>
  <c r="L44" i="5" s="1"/>
  <c r="L63" i="5" s="1"/>
  <c r="L37" i="5"/>
  <c r="L42" i="5" s="1"/>
  <c r="K60" i="5"/>
  <c r="M10" i="5"/>
  <c r="M11" i="5"/>
  <c r="M12" i="5"/>
  <c r="K76" i="5"/>
  <c r="I55" i="6"/>
  <c r="I56" i="6" s="1"/>
  <c r="O71" i="11" s="1"/>
  <c r="H62" i="6"/>
  <c r="J13" i="6"/>
  <c r="S25" i="10"/>
  <c r="S32" i="10" s="1"/>
  <c r="L74" i="5"/>
  <c r="M59" i="6"/>
  <c r="L19" i="6"/>
  <c r="H35" i="6"/>
  <c r="H26" i="6"/>
  <c r="R106" i="11"/>
  <c r="S5" i="10"/>
  <c r="K14" i="5"/>
  <c r="M65" i="11"/>
  <c r="G38" i="6"/>
  <c r="I35" i="6"/>
  <c r="I26" i="6"/>
  <c r="M5" i="9"/>
  <c r="S5" i="11"/>
  <c r="M5" i="6"/>
  <c r="M5" i="8" s="1"/>
  <c r="N5" i="5"/>
  <c r="M13" i="5" s="1"/>
  <c r="O5" i="4"/>
  <c r="K15" i="5"/>
  <c r="T4" i="11"/>
  <c r="U4" i="10" s="1"/>
  <c r="O4" i="5"/>
  <c r="P4" i="4"/>
  <c r="M52" i="11"/>
  <c r="T27" i="10"/>
  <c r="T28" i="10"/>
  <c r="J13" i="9" l="1"/>
  <c r="M34" i="6"/>
  <c r="M33" i="6"/>
  <c r="K55" i="5"/>
  <c r="L33" i="5"/>
  <c r="L57" i="5" s="1"/>
  <c r="L32" i="5"/>
  <c r="L56" i="5" s="1"/>
  <c r="L34" i="5"/>
  <c r="L58" i="5" s="1"/>
  <c r="L61" i="5"/>
  <c r="L60" i="5" s="1"/>
  <c r="G11" i="9"/>
  <c r="G12" i="9"/>
  <c r="M39" i="5"/>
  <c r="M44" i="5" s="1"/>
  <c r="M63" i="5" s="1"/>
  <c r="M37" i="5"/>
  <c r="M42" i="5" s="1"/>
  <c r="M61" i="5" s="1"/>
  <c r="M38" i="5"/>
  <c r="M43" i="5" s="1"/>
  <c r="M62" i="5" s="1"/>
  <c r="M27" i="5"/>
  <c r="M28" i="5"/>
  <c r="M29" i="5"/>
  <c r="N11" i="5"/>
  <c r="N10" i="5"/>
  <c r="N12" i="5"/>
  <c r="K75" i="5"/>
  <c r="K63" i="6" s="1"/>
  <c r="K13" i="9" s="1"/>
  <c r="L75" i="5"/>
  <c r="L76" i="5"/>
  <c r="I62" i="6"/>
  <c r="J55" i="6"/>
  <c r="J56" i="6" s="1"/>
  <c r="P71" i="11" s="1"/>
  <c r="N59" i="6"/>
  <c r="M19" i="6"/>
  <c r="N52" i="11"/>
  <c r="T25" i="10"/>
  <c r="T32" i="10" s="1"/>
  <c r="T5" i="11"/>
  <c r="N5" i="9"/>
  <c r="N5" i="6"/>
  <c r="N5" i="8" s="1"/>
  <c r="O5" i="5"/>
  <c r="N13" i="5" s="1"/>
  <c r="P5" i="4"/>
  <c r="N65" i="11"/>
  <c r="H38" i="6"/>
  <c r="U28" i="10"/>
  <c r="U27" i="10"/>
  <c r="J65" i="5"/>
  <c r="O52" i="11"/>
  <c r="M74" i="5"/>
  <c r="O65" i="11"/>
  <c r="U4" i="11"/>
  <c r="V4" i="10" s="1"/>
  <c r="P4" i="5"/>
  <c r="Q4" i="4"/>
  <c r="K65" i="5"/>
  <c r="S106" i="11"/>
  <c r="T5" i="10"/>
  <c r="L15" i="5"/>
  <c r="L14" i="5"/>
  <c r="N34" i="6" l="1"/>
  <c r="N33" i="6"/>
  <c r="L55" i="5"/>
  <c r="M33" i="5"/>
  <c r="M57" i="5" s="1"/>
  <c r="M34" i="5"/>
  <c r="M58" i="5" s="1"/>
  <c r="M32" i="5"/>
  <c r="M56" i="5" s="1"/>
  <c r="H11" i="9"/>
  <c r="H12" i="9"/>
  <c r="J36" i="6"/>
  <c r="K36" i="6"/>
  <c r="L63" i="6"/>
  <c r="L13" i="9" s="1"/>
  <c r="M60" i="5"/>
  <c r="N37" i="5"/>
  <c r="N42" i="5" s="1"/>
  <c r="N61" i="5" s="1"/>
  <c r="N38" i="5"/>
  <c r="N43" i="5" s="1"/>
  <c r="N62" i="5" s="1"/>
  <c r="N39" i="5"/>
  <c r="N44" i="5" s="1"/>
  <c r="N63" i="5" s="1"/>
  <c r="N27" i="5"/>
  <c r="N29" i="5"/>
  <c r="N28" i="5"/>
  <c r="K13" i="6"/>
  <c r="O12" i="5"/>
  <c r="O11" i="5"/>
  <c r="O10" i="5"/>
  <c r="M76" i="5"/>
  <c r="M75" i="5"/>
  <c r="M63" i="6" s="1"/>
  <c r="K55" i="6"/>
  <c r="K56" i="6" s="1"/>
  <c r="Q71" i="11" s="1"/>
  <c r="J62" i="6"/>
  <c r="L13" i="6"/>
  <c r="K35" i="6"/>
  <c r="K26" i="6"/>
  <c r="U5" i="11"/>
  <c r="O5" i="9"/>
  <c r="O5" i="6"/>
  <c r="O5" i="8" s="1"/>
  <c r="Q5" i="4"/>
  <c r="P5" i="5"/>
  <c r="O13" i="5" s="1"/>
  <c r="O59" i="6"/>
  <c r="N19" i="6"/>
  <c r="V4" i="11"/>
  <c r="W4" i="10" s="1"/>
  <c r="Q4" i="5"/>
  <c r="R4" i="4"/>
  <c r="U25" i="10"/>
  <c r="U32" i="10" s="1"/>
  <c r="M15" i="5"/>
  <c r="J35" i="6"/>
  <c r="J26" i="6"/>
  <c r="N74" i="5"/>
  <c r="V28" i="10"/>
  <c r="V27" i="10"/>
  <c r="I38" i="6"/>
  <c r="M14" i="5"/>
  <c r="T106" i="11"/>
  <c r="U5" i="10"/>
  <c r="O34" i="6" l="1"/>
  <c r="O33" i="6"/>
  <c r="M55" i="5"/>
  <c r="N34" i="5"/>
  <c r="N58" i="5" s="1"/>
  <c r="N32" i="5"/>
  <c r="N56" i="5" s="1"/>
  <c r="N33" i="5"/>
  <c r="N57" i="5" s="1"/>
  <c r="M13" i="9"/>
  <c r="I11" i="9"/>
  <c r="I12" i="9"/>
  <c r="N60" i="5"/>
  <c r="O29" i="5"/>
  <c r="O27" i="5"/>
  <c r="O28" i="5"/>
  <c r="O37" i="5"/>
  <c r="O42" i="5" s="1"/>
  <c r="O61" i="5" s="1"/>
  <c r="O38" i="5"/>
  <c r="O43" i="5" s="1"/>
  <c r="O62" i="5" s="1"/>
  <c r="O39" i="5"/>
  <c r="O44" i="5" s="1"/>
  <c r="O63" i="5" s="1"/>
  <c r="P12" i="5"/>
  <c r="P11" i="5"/>
  <c r="P10" i="5"/>
  <c r="N75" i="5"/>
  <c r="N76" i="5"/>
  <c r="K62" i="6"/>
  <c r="L55" i="6"/>
  <c r="L56" i="6" s="1"/>
  <c r="R71" i="11" s="1"/>
  <c r="M13" i="6"/>
  <c r="M55" i="6"/>
  <c r="M56" i="6" s="1"/>
  <c r="S71" i="11" s="1"/>
  <c r="V25" i="10"/>
  <c r="V32" i="10" s="1"/>
  <c r="V5" i="11"/>
  <c r="P5" i="9"/>
  <c r="P5" i="6"/>
  <c r="P5" i="8" s="1"/>
  <c r="Q5" i="5"/>
  <c r="P13" i="5" s="1"/>
  <c r="R5" i="4"/>
  <c r="U106" i="11"/>
  <c r="V5" i="10"/>
  <c r="L65" i="5"/>
  <c r="P52" i="11"/>
  <c r="O19" i="6"/>
  <c r="P59" i="6"/>
  <c r="P65" i="11"/>
  <c r="J38" i="6"/>
  <c r="O74" i="5"/>
  <c r="N14" i="5"/>
  <c r="N15" i="5"/>
  <c r="Q52" i="11"/>
  <c r="W4" i="11"/>
  <c r="X4" i="10" s="1"/>
  <c r="R4" i="5"/>
  <c r="S4" i="4"/>
  <c r="M65" i="5"/>
  <c r="Q65" i="11"/>
  <c r="K38" i="6"/>
  <c r="W28" i="10"/>
  <c r="W27" i="10"/>
  <c r="P34" i="6" l="1"/>
  <c r="P33" i="6"/>
  <c r="N55" i="5"/>
  <c r="O34" i="5"/>
  <c r="O58" i="5" s="1"/>
  <c r="O32" i="5"/>
  <c r="O56" i="5" s="1"/>
  <c r="O33" i="5"/>
  <c r="O57" i="5" s="1"/>
  <c r="N63" i="6"/>
  <c r="N13" i="9" s="1"/>
  <c r="J11" i="9"/>
  <c r="J12" i="9"/>
  <c r="K11" i="9"/>
  <c r="K12" i="9"/>
  <c r="L36" i="6"/>
  <c r="M36" i="6"/>
  <c r="O60" i="5"/>
  <c r="P38" i="5"/>
  <c r="P43" i="5" s="1"/>
  <c r="P62" i="5" s="1"/>
  <c r="P39" i="5"/>
  <c r="P44" i="5" s="1"/>
  <c r="P63" i="5" s="1"/>
  <c r="P37" i="5"/>
  <c r="P42" i="5" s="1"/>
  <c r="P61" i="5" s="1"/>
  <c r="P27" i="5"/>
  <c r="P29" i="5"/>
  <c r="P28" i="5"/>
  <c r="Q10" i="5"/>
  <c r="Q11" i="5"/>
  <c r="Q12" i="5"/>
  <c r="O76" i="5"/>
  <c r="O75" i="5"/>
  <c r="L62" i="6"/>
  <c r="M62" i="6" s="1"/>
  <c r="N13" i="6"/>
  <c r="W25" i="10"/>
  <c r="W32" i="10" s="1"/>
  <c r="P74" i="5"/>
  <c r="W5" i="11"/>
  <c r="Q5" i="9"/>
  <c r="Q5" i="6"/>
  <c r="Q5" i="8" s="1"/>
  <c r="R5" i="5"/>
  <c r="Q13" i="5" s="1"/>
  <c r="S5" i="4"/>
  <c r="V106" i="11"/>
  <c r="W5" i="10"/>
  <c r="O15" i="5"/>
  <c r="L35" i="6"/>
  <c r="L26" i="6"/>
  <c r="Q59" i="6"/>
  <c r="P19" i="6"/>
  <c r="X4" i="11"/>
  <c r="Y4" i="10" s="1"/>
  <c r="S4" i="5"/>
  <c r="T4" i="4"/>
  <c r="O14" i="5"/>
  <c r="X27" i="10"/>
  <c r="X28" i="10"/>
  <c r="M35" i="6"/>
  <c r="M26" i="6"/>
  <c r="Q34" i="6" l="1"/>
  <c r="Q33" i="6"/>
  <c r="O55" i="5"/>
  <c r="P33" i="5"/>
  <c r="P57" i="5" s="1"/>
  <c r="P34" i="5"/>
  <c r="P58" i="5" s="1"/>
  <c r="P32" i="5"/>
  <c r="P56" i="5" s="1"/>
  <c r="O63" i="6"/>
  <c r="O13" i="9" s="1"/>
  <c r="P60" i="5"/>
  <c r="Q27" i="5"/>
  <c r="Q29" i="5"/>
  <c r="Q28" i="5"/>
  <c r="R12" i="5"/>
  <c r="R10" i="5"/>
  <c r="R11" i="5"/>
  <c r="Q39" i="5"/>
  <c r="Q44" i="5" s="1"/>
  <c r="Q63" i="5" s="1"/>
  <c r="Q37" i="5"/>
  <c r="Q42" i="5" s="1"/>
  <c r="Q61" i="5" s="1"/>
  <c r="Q38" i="5"/>
  <c r="Q43" i="5" s="1"/>
  <c r="Q62" i="5" s="1"/>
  <c r="P75" i="5"/>
  <c r="P76" i="5"/>
  <c r="N55" i="6"/>
  <c r="N56" i="6" s="1"/>
  <c r="T71" i="11" s="1"/>
  <c r="O13" i="6"/>
  <c r="X25" i="10"/>
  <c r="X32" i="10" s="1"/>
  <c r="R52" i="11"/>
  <c r="P15" i="5"/>
  <c r="R65" i="11"/>
  <c r="L38" i="6"/>
  <c r="Q74" i="5"/>
  <c r="S65" i="11"/>
  <c r="M38" i="6"/>
  <c r="Y4" i="11"/>
  <c r="Z4" i="10" s="1"/>
  <c r="T4" i="5"/>
  <c r="U4" i="4"/>
  <c r="Y27" i="10"/>
  <c r="Y28" i="10"/>
  <c r="S52" i="11"/>
  <c r="N65" i="5"/>
  <c r="P14" i="5"/>
  <c r="W106" i="11"/>
  <c r="X5" i="10"/>
  <c r="R59" i="6"/>
  <c r="Q19" i="6"/>
  <c r="X5" i="11"/>
  <c r="R5" i="9"/>
  <c r="R5" i="6"/>
  <c r="R5" i="8" s="1"/>
  <c r="S5" i="5"/>
  <c r="R13" i="5" s="1"/>
  <c r="T5" i="4"/>
  <c r="P63" i="6" l="1"/>
  <c r="P13" i="9" s="1"/>
  <c r="R33" i="6"/>
  <c r="R34" i="6"/>
  <c r="P55" i="5"/>
  <c r="Q33" i="5"/>
  <c r="Q57" i="5" s="1"/>
  <c r="Q34" i="5"/>
  <c r="Q58" i="5" s="1"/>
  <c r="Q32" i="5"/>
  <c r="Q56" i="5" s="1"/>
  <c r="M11" i="9"/>
  <c r="M12" i="9"/>
  <c r="L11" i="9"/>
  <c r="L12" i="9"/>
  <c r="N36" i="6"/>
  <c r="Q60" i="5"/>
  <c r="R37" i="5"/>
  <c r="R38" i="5"/>
  <c r="R43" i="5" s="1"/>
  <c r="R62" i="5" s="1"/>
  <c r="R39" i="5"/>
  <c r="R44" i="5" s="1"/>
  <c r="R63" i="5" s="1"/>
  <c r="R29" i="5"/>
  <c r="R27" i="5"/>
  <c r="R28" i="5"/>
  <c r="S12" i="5"/>
  <c r="S11" i="5"/>
  <c r="S10" i="5"/>
  <c r="Q76" i="5"/>
  <c r="Q75" i="5"/>
  <c r="O65" i="5"/>
  <c r="O55" i="6"/>
  <c r="O56" i="6" s="1"/>
  <c r="U71" i="11" s="1"/>
  <c r="N62" i="6"/>
  <c r="P13" i="6"/>
  <c r="Q15" i="5"/>
  <c r="Q14" i="5"/>
  <c r="R74" i="5"/>
  <c r="Z4" i="11"/>
  <c r="AA4" i="10" s="1"/>
  <c r="V4" i="4"/>
  <c r="U4" i="5"/>
  <c r="X106" i="11"/>
  <c r="Y5" i="10"/>
  <c r="N26" i="6"/>
  <c r="N35" i="6"/>
  <c r="Y25" i="10"/>
  <c r="Y32" i="10" s="1"/>
  <c r="Y5" i="11"/>
  <c r="S5" i="9"/>
  <c r="S5" i="6"/>
  <c r="S5" i="8" s="1"/>
  <c r="T5" i="5"/>
  <c r="S13" i="5" s="1"/>
  <c r="U5" i="4"/>
  <c r="Z28" i="10"/>
  <c r="Z27" i="10"/>
  <c r="S59" i="6"/>
  <c r="R19" i="6"/>
  <c r="S34" i="6" l="1"/>
  <c r="S33" i="6"/>
  <c r="Q55" i="5"/>
  <c r="R34" i="5"/>
  <c r="R58" i="5" s="1"/>
  <c r="R33" i="5"/>
  <c r="R57" i="5" s="1"/>
  <c r="R32" i="5"/>
  <c r="R56" i="5" s="1"/>
  <c r="Q63" i="6"/>
  <c r="Q13" i="9" s="1"/>
  <c r="R42" i="5"/>
  <c r="R61" i="5" s="1"/>
  <c r="R60" i="5" s="1"/>
  <c r="S37" i="5"/>
  <c r="S42" i="5" s="1"/>
  <c r="S61" i="5" s="1"/>
  <c r="S38" i="5"/>
  <c r="S43" i="5" s="1"/>
  <c r="S62" i="5" s="1"/>
  <c r="S39" i="5"/>
  <c r="S44" i="5" s="1"/>
  <c r="S63" i="5" s="1"/>
  <c r="S29" i="5"/>
  <c r="S27" i="5"/>
  <c r="S28" i="5"/>
  <c r="O35" i="6"/>
  <c r="U65" i="11" s="1"/>
  <c r="O36" i="6"/>
  <c r="T12" i="5"/>
  <c r="T11" i="5"/>
  <c r="T10" i="5"/>
  <c r="R75" i="5"/>
  <c r="R76" i="5"/>
  <c r="O26" i="6"/>
  <c r="U52" i="11" s="1"/>
  <c r="O62" i="6"/>
  <c r="P55" i="6"/>
  <c r="P56" i="6" s="1"/>
  <c r="V71" i="11" s="1"/>
  <c r="Z25" i="10"/>
  <c r="Z32" i="10" s="1"/>
  <c r="Q13" i="6"/>
  <c r="Y106" i="11"/>
  <c r="Z5" i="10"/>
  <c r="AA28" i="10"/>
  <c r="AA27" i="10"/>
  <c r="R14" i="5"/>
  <c r="T65" i="11"/>
  <c r="N38" i="6"/>
  <c r="R15" i="5"/>
  <c r="Z5" i="11"/>
  <c r="T5" i="9"/>
  <c r="T5" i="6"/>
  <c r="T5" i="8" s="1"/>
  <c r="U5" i="5"/>
  <c r="T13" i="5" s="1"/>
  <c r="V5" i="4"/>
  <c r="T52" i="11"/>
  <c r="P65" i="5"/>
  <c r="T59" i="6"/>
  <c r="S19" i="6"/>
  <c r="AA4" i="11"/>
  <c r="AB4" i="10" s="1"/>
  <c r="V4" i="5"/>
  <c r="W4" i="4"/>
  <c r="T34" i="6" l="1"/>
  <c r="T33" i="6"/>
  <c r="R55" i="5"/>
  <c r="S34" i="5"/>
  <c r="S58" i="5" s="1"/>
  <c r="S32" i="5"/>
  <c r="S56" i="5" s="1"/>
  <c r="S33" i="5"/>
  <c r="S57" i="5" s="1"/>
  <c r="R63" i="6"/>
  <c r="R55" i="6" s="1"/>
  <c r="R56" i="6" s="1"/>
  <c r="X71" i="11" s="1"/>
  <c r="N11" i="9"/>
  <c r="N12" i="9"/>
  <c r="P36" i="6"/>
  <c r="T27" i="5"/>
  <c r="T29" i="5"/>
  <c r="T28" i="5"/>
  <c r="T37" i="5"/>
  <c r="T42" i="5" s="1"/>
  <c r="T61" i="5" s="1"/>
  <c r="T38" i="5"/>
  <c r="T43" i="5" s="1"/>
  <c r="T62" i="5" s="1"/>
  <c r="T39" i="5"/>
  <c r="T44" i="5" s="1"/>
  <c r="T63" i="5" s="1"/>
  <c r="S60" i="5"/>
  <c r="O38" i="6"/>
  <c r="U10" i="5"/>
  <c r="U12" i="5"/>
  <c r="U11" i="5"/>
  <c r="Q55" i="6"/>
  <c r="Q56" i="6" s="1"/>
  <c r="W71" i="11" s="1"/>
  <c r="P62" i="6"/>
  <c r="AA25" i="10"/>
  <c r="AA32" i="10" s="1"/>
  <c r="S74" i="5"/>
  <c r="S14" i="5"/>
  <c r="S15" i="5"/>
  <c r="P26" i="6"/>
  <c r="P35" i="6"/>
  <c r="AB4" i="11"/>
  <c r="AC4" i="10" s="1"/>
  <c r="W4" i="5"/>
  <c r="X4" i="4"/>
  <c r="U5" i="9"/>
  <c r="AA5" i="11"/>
  <c r="U5" i="6"/>
  <c r="U5" i="8" s="1"/>
  <c r="V5" i="5"/>
  <c r="U13" i="5" s="1"/>
  <c r="W5" i="4"/>
  <c r="AB27" i="10"/>
  <c r="AB28" i="10"/>
  <c r="U59" i="6"/>
  <c r="T19" i="6"/>
  <c r="Z106" i="11"/>
  <c r="AA5" i="10"/>
  <c r="Q65" i="5"/>
  <c r="U34" i="6" l="1"/>
  <c r="U33" i="6"/>
  <c r="S55" i="5"/>
  <c r="T34" i="5"/>
  <c r="T58" i="5" s="1"/>
  <c r="T33" i="5"/>
  <c r="T57" i="5" s="1"/>
  <c r="T32" i="5"/>
  <c r="T56" i="5" s="1"/>
  <c r="R13" i="9"/>
  <c r="O11" i="9"/>
  <c r="O12" i="9"/>
  <c r="Q36" i="6"/>
  <c r="T60" i="5"/>
  <c r="U37" i="5"/>
  <c r="U42" i="5" s="1"/>
  <c r="U61" i="5" s="1"/>
  <c r="U39" i="5"/>
  <c r="U44" i="5" s="1"/>
  <c r="U63" i="5" s="1"/>
  <c r="U38" i="5"/>
  <c r="U43" i="5" s="1"/>
  <c r="U62" i="5" s="1"/>
  <c r="U29" i="5"/>
  <c r="U27" i="5"/>
  <c r="U28" i="5"/>
  <c r="V11" i="5"/>
  <c r="V10" i="5"/>
  <c r="V12" i="5"/>
  <c r="S75" i="5"/>
  <c r="S76" i="5"/>
  <c r="Q62" i="6"/>
  <c r="R62" i="6" s="1"/>
  <c r="T15" i="5"/>
  <c r="Q35" i="6"/>
  <c r="Q26" i="6"/>
  <c r="T74" i="5"/>
  <c r="T14" i="5"/>
  <c r="AB25" i="10"/>
  <c r="AB32" i="10" s="1"/>
  <c r="AA106" i="11"/>
  <c r="AB5" i="10"/>
  <c r="V65" i="11"/>
  <c r="P38" i="6"/>
  <c r="R65" i="5"/>
  <c r="V52" i="11"/>
  <c r="AB5" i="11"/>
  <c r="V5" i="9"/>
  <c r="V5" i="6"/>
  <c r="V5" i="8" s="1"/>
  <c r="W5" i="5"/>
  <c r="V13" i="5" s="1"/>
  <c r="X5" i="4"/>
  <c r="V59" i="6"/>
  <c r="U19" i="6"/>
  <c r="AC4" i="11"/>
  <c r="AD4" i="10" s="1"/>
  <c r="X4" i="5"/>
  <c r="Y4" i="4"/>
  <c r="AC28" i="10"/>
  <c r="AC27" i="10"/>
  <c r="S63" i="6" l="1"/>
  <c r="S55" i="6" s="1"/>
  <c r="S56" i="6" s="1"/>
  <c r="Y71" i="11" s="1"/>
  <c r="V33" i="6"/>
  <c r="V34" i="6"/>
  <c r="T55" i="5"/>
  <c r="U32" i="5"/>
  <c r="U56" i="5" s="1"/>
  <c r="U34" i="5"/>
  <c r="U58" i="5" s="1"/>
  <c r="U33" i="5"/>
  <c r="U57" i="5" s="1"/>
  <c r="P11" i="9"/>
  <c r="P12" i="9"/>
  <c r="R36" i="6"/>
  <c r="V27" i="5"/>
  <c r="V29" i="5"/>
  <c r="V28" i="5"/>
  <c r="V37" i="5"/>
  <c r="V42" i="5" s="1"/>
  <c r="V61" i="5" s="1"/>
  <c r="V39" i="5"/>
  <c r="V44" i="5" s="1"/>
  <c r="V63" i="5" s="1"/>
  <c r="V38" i="5"/>
  <c r="V43" i="5" s="1"/>
  <c r="V62" i="5" s="1"/>
  <c r="U60" i="5"/>
  <c r="W12" i="5"/>
  <c r="W11" i="5"/>
  <c r="W10" i="5"/>
  <c r="S13" i="6"/>
  <c r="T76" i="5"/>
  <c r="T75" i="5"/>
  <c r="S65" i="5"/>
  <c r="AC25" i="10"/>
  <c r="AC32" i="10" s="1"/>
  <c r="R35" i="6"/>
  <c r="R26" i="6"/>
  <c r="U74" i="5"/>
  <c r="U14" i="5"/>
  <c r="W65" i="11"/>
  <c r="AB106" i="11"/>
  <c r="AC5" i="10"/>
  <c r="W59" i="6"/>
  <c r="V19" i="6"/>
  <c r="AD4" i="11"/>
  <c r="AE4" i="10" s="1"/>
  <c r="Y4" i="5"/>
  <c r="Z4" i="4"/>
  <c r="AD28" i="10"/>
  <c r="AD27" i="10"/>
  <c r="AC5" i="11"/>
  <c r="W5" i="9"/>
  <c r="W5" i="6"/>
  <c r="W5" i="8" s="1"/>
  <c r="Y5" i="4"/>
  <c r="X5" i="5"/>
  <c r="W13" i="5" s="1"/>
  <c r="U15" i="5"/>
  <c r="W52" i="11"/>
  <c r="W34" i="6" l="1"/>
  <c r="W33" i="6"/>
  <c r="S13" i="9"/>
  <c r="U55" i="5"/>
  <c r="V33" i="5"/>
  <c r="V57" i="5" s="1"/>
  <c r="V34" i="5"/>
  <c r="V58" i="5" s="1"/>
  <c r="V32" i="5"/>
  <c r="V56" i="5" s="1"/>
  <c r="T63" i="6"/>
  <c r="T55" i="6" s="1"/>
  <c r="T56" i="6" s="1"/>
  <c r="Z71" i="11" s="1"/>
  <c r="W29" i="5"/>
  <c r="W27" i="5"/>
  <c r="W28" i="5"/>
  <c r="W37" i="5"/>
  <c r="W42" i="5" s="1"/>
  <c r="W61" i="5" s="1"/>
  <c r="W39" i="5"/>
  <c r="W44" i="5" s="1"/>
  <c r="W63" i="5" s="1"/>
  <c r="W38" i="5"/>
  <c r="W43" i="5" s="1"/>
  <c r="W62" i="5" s="1"/>
  <c r="V60" i="5"/>
  <c r="T13" i="6"/>
  <c r="X12" i="5"/>
  <c r="X11" i="5"/>
  <c r="X10" i="5"/>
  <c r="S26" i="6"/>
  <c r="Y52" i="11" s="1"/>
  <c r="S36" i="6"/>
  <c r="U76" i="5"/>
  <c r="U75" i="5"/>
  <c r="S35" i="6"/>
  <c r="S62" i="6"/>
  <c r="AD25" i="10"/>
  <c r="AD32" i="10" s="1"/>
  <c r="X65" i="11"/>
  <c r="Q38" i="6"/>
  <c r="X59" i="6"/>
  <c r="W19" i="6"/>
  <c r="AE28" i="10"/>
  <c r="AE27" i="10"/>
  <c r="AD5" i="11"/>
  <c r="X5" i="9"/>
  <c r="X5" i="6"/>
  <c r="X5" i="8" s="1"/>
  <c r="Y5" i="5"/>
  <c r="X13" i="5" s="1"/>
  <c r="Z5" i="4"/>
  <c r="AC106" i="11"/>
  <c r="AD5" i="10"/>
  <c r="V15" i="5"/>
  <c r="T65" i="5"/>
  <c r="X52" i="11"/>
  <c r="AE4" i="11"/>
  <c r="AF4" i="10" s="1"/>
  <c r="Z4" i="5"/>
  <c r="AA4" i="4"/>
  <c r="V74" i="5"/>
  <c r="V14" i="5"/>
  <c r="X33" i="6" l="1"/>
  <c r="X34" i="6"/>
  <c r="V55" i="5"/>
  <c r="W34" i="5"/>
  <c r="W58" i="5" s="1"/>
  <c r="W33" i="5"/>
  <c r="W57" i="5" s="1"/>
  <c r="W32" i="5"/>
  <c r="W56" i="5" s="1"/>
  <c r="U63" i="6"/>
  <c r="U55" i="6" s="1"/>
  <c r="U56" i="6" s="1"/>
  <c r="AA71" i="11" s="1"/>
  <c r="T13" i="9"/>
  <c r="Q11" i="9"/>
  <c r="Q12" i="9"/>
  <c r="T36" i="6"/>
  <c r="T62" i="6"/>
  <c r="W60" i="5"/>
  <c r="X27" i="5"/>
  <c r="X29" i="5"/>
  <c r="X28" i="5"/>
  <c r="X37" i="5"/>
  <c r="X42" i="5" s="1"/>
  <c r="X61" i="5" s="1"/>
  <c r="X38" i="5"/>
  <c r="X43" i="5" s="1"/>
  <c r="X62" i="5" s="1"/>
  <c r="X39" i="5"/>
  <c r="X44" i="5" s="1"/>
  <c r="X63" i="5" s="1"/>
  <c r="Y10" i="5"/>
  <c r="Y12" i="5"/>
  <c r="Y11" i="5"/>
  <c r="U13" i="6"/>
  <c r="V76" i="5"/>
  <c r="Y65" i="11"/>
  <c r="V75" i="5"/>
  <c r="AE25" i="10"/>
  <c r="AE32" i="10" s="1"/>
  <c r="W15" i="5"/>
  <c r="U65" i="5"/>
  <c r="AF4" i="11"/>
  <c r="AG4" i="10" s="1"/>
  <c r="AA4" i="5"/>
  <c r="AB4" i="4"/>
  <c r="S38" i="6"/>
  <c r="AF27" i="10"/>
  <c r="AF28" i="10"/>
  <c r="T26" i="6"/>
  <c r="T35" i="6"/>
  <c r="R38" i="6"/>
  <c r="W14" i="5"/>
  <c r="W74" i="5"/>
  <c r="AD106" i="11"/>
  <c r="AE5" i="10"/>
  <c r="Y59" i="6"/>
  <c r="X19" i="6"/>
  <c r="AE5" i="11"/>
  <c r="Y5" i="9"/>
  <c r="Y5" i="6"/>
  <c r="Y5" i="8" s="1"/>
  <c r="Z5" i="5"/>
  <c r="Y13" i="5" s="1"/>
  <c r="AA5" i="4"/>
  <c r="Y34" i="6" l="1"/>
  <c r="Y33" i="6"/>
  <c r="W55" i="5"/>
  <c r="X34" i="5"/>
  <c r="X58" i="5" s="1"/>
  <c r="X32" i="5"/>
  <c r="X56" i="5" s="1"/>
  <c r="X33" i="5"/>
  <c r="X57" i="5" s="1"/>
  <c r="U13" i="9"/>
  <c r="U62" i="6"/>
  <c r="R11" i="9"/>
  <c r="R12" i="9"/>
  <c r="S11" i="9"/>
  <c r="S12" i="9"/>
  <c r="U36" i="6"/>
  <c r="V63" i="6"/>
  <c r="V55" i="6" s="1"/>
  <c r="V56" i="6" s="1"/>
  <c r="AB71" i="11" s="1"/>
  <c r="X60" i="5"/>
  <c r="Y37" i="5"/>
  <c r="Y42" i="5" s="1"/>
  <c r="Y61" i="5" s="1"/>
  <c r="Y38" i="5"/>
  <c r="Y43" i="5" s="1"/>
  <c r="Y62" i="5" s="1"/>
  <c r="Y39" i="5"/>
  <c r="Y44" i="5" s="1"/>
  <c r="Y63" i="5" s="1"/>
  <c r="Y27" i="5"/>
  <c r="Y29" i="5"/>
  <c r="Y28" i="5"/>
  <c r="Z11" i="5"/>
  <c r="Z10" i="5"/>
  <c r="Z12" i="5"/>
  <c r="W76" i="5"/>
  <c r="W75" i="5"/>
  <c r="V13" i="6"/>
  <c r="AG4" i="11"/>
  <c r="AH4" i="10" s="1"/>
  <c r="AB4" i="5"/>
  <c r="AC4" i="4"/>
  <c r="AG27" i="10"/>
  <c r="AG28" i="10"/>
  <c r="AF25" i="10"/>
  <c r="AF32" i="10" s="1"/>
  <c r="U35" i="6"/>
  <c r="U26" i="6"/>
  <c r="V65" i="5"/>
  <c r="X15" i="5"/>
  <c r="Z65" i="11"/>
  <c r="T38" i="6"/>
  <c r="Y19" i="6"/>
  <c r="Z59" i="6"/>
  <c r="AE106" i="11"/>
  <c r="AF5" i="10"/>
  <c r="X74" i="5"/>
  <c r="X14" i="5"/>
  <c r="AF5" i="11"/>
  <c r="Z5" i="9"/>
  <c r="Z5" i="6"/>
  <c r="Z5" i="8" s="1"/>
  <c r="AA5" i="5"/>
  <c r="Z13" i="5" s="1"/>
  <c r="AB5" i="4"/>
  <c r="Z52" i="11"/>
  <c r="Z34" i="6" l="1"/>
  <c r="Z33" i="6"/>
  <c r="X55" i="5"/>
  <c r="Y32" i="5"/>
  <c r="Y56" i="5" s="1"/>
  <c r="Y33" i="5"/>
  <c r="Y57" i="5" s="1"/>
  <c r="Y34" i="5"/>
  <c r="Y58" i="5" s="1"/>
  <c r="V13" i="9"/>
  <c r="T11" i="9"/>
  <c r="T12" i="9"/>
  <c r="V36" i="6"/>
  <c r="W63" i="6"/>
  <c r="W55" i="6" s="1"/>
  <c r="W56" i="6" s="1"/>
  <c r="AC71" i="11" s="1"/>
  <c r="V62" i="6"/>
  <c r="Z27" i="5"/>
  <c r="Z29" i="5"/>
  <c r="Z28" i="5"/>
  <c r="Z37" i="5"/>
  <c r="Z42" i="5" s="1"/>
  <c r="Z61" i="5" s="1"/>
  <c r="Z39" i="5"/>
  <c r="Z44" i="5" s="1"/>
  <c r="Z63" i="5" s="1"/>
  <c r="Z38" i="5"/>
  <c r="Z43" i="5" s="1"/>
  <c r="Z62" i="5" s="1"/>
  <c r="Y60" i="5"/>
  <c r="AA12" i="5"/>
  <c r="AA11" i="5"/>
  <c r="AA10" i="5"/>
  <c r="W13" i="6"/>
  <c r="X75" i="5"/>
  <c r="X76" i="5"/>
  <c r="W65" i="5"/>
  <c r="AG25" i="10"/>
  <c r="AG32" i="10" s="1"/>
  <c r="AA65" i="11"/>
  <c r="AH4" i="11"/>
  <c r="AI4" i="10" s="1"/>
  <c r="AD4" i="4"/>
  <c r="AC4" i="5"/>
  <c r="AH28" i="10"/>
  <c r="AH27" i="10"/>
  <c r="Y15" i="5"/>
  <c r="AA5" i="9"/>
  <c r="AG5" i="11"/>
  <c r="AA5" i="6"/>
  <c r="AA5" i="8" s="1"/>
  <c r="AB5" i="5"/>
  <c r="AA13" i="5" s="1"/>
  <c r="AC5" i="4"/>
  <c r="AA59" i="6"/>
  <c r="Z19" i="6"/>
  <c r="Y74" i="5"/>
  <c r="Y14" i="5"/>
  <c r="V26" i="6"/>
  <c r="V35" i="6"/>
  <c r="AF106" i="11"/>
  <c r="AG5" i="10"/>
  <c r="AA52" i="11"/>
  <c r="AA33" i="6" l="1"/>
  <c r="AA34" i="6"/>
  <c r="Y55" i="5"/>
  <c r="Z33" i="5"/>
  <c r="Z57" i="5" s="1"/>
  <c r="Z34" i="5"/>
  <c r="Z58" i="5" s="1"/>
  <c r="Z32" i="5"/>
  <c r="Z56" i="5" s="1"/>
  <c r="W13" i="9"/>
  <c r="W36" i="6"/>
  <c r="X63" i="6"/>
  <c r="X55" i="6" s="1"/>
  <c r="X56" i="6" s="1"/>
  <c r="AD71" i="11" s="1"/>
  <c r="W26" i="6"/>
  <c r="AC52" i="11" s="1"/>
  <c r="AA27" i="5"/>
  <c r="AA29" i="5"/>
  <c r="AA28" i="5"/>
  <c r="AA37" i="5"/>
  <c r="AA42" i="5" s="1"/>
  <c r="AA61" i="5" s="1"/>
  <c r="AA39" i="5"/>
  <c r="AA44" i="5" s="1"/>
  <c r="AA63" i="5" s="1"/>
  <c r="AA38" i="5"/>
  <c r="AA43" i="5" s="1"/>
  <c r="AA62" i="5" s="1"/>
  <c r="Z60" i="5"/>
  <c r="W35" i="6"/>
  <c r="AC65" i="11" s="1"/>
  <c r="AB12" i="5"/>
  <c r="AB11" i="5"/>
  <c r="AB10" i="5"/>
  <c r="Y75" i="5"/>
  <c r="X13" i="6"/>
  <c r="Y76" i="5"/>
  <c r="W62" i="6"/>
  <c r="X65" i="5"/>
  <c r="AG106" i="11"/>
  <c r="AH5" i="10"/>
  <c r="AB65" i="11"/>
  <c r="V38" i="6"/>
  <c r="AI28" i="10"/>
  <c r="AI27" i="10"/>
  <c r="Z14" i="5"/>
  <c r="Z74" i="5"/>
  <c r="U38" i="6"/>
  <c r="AB52" i="11"/>
  <c r="Z15" i="5"/>
  <c r="AB59" i="6"/>
  <c r="AA19" i="6"/>
  <c r="AH5" i="11"/>
  <c r="AB5" i="9"/>
  <c r="AB5" i="6"/>
  <c r="AB5" i="8" s="1"/>
  <c r="AC5" i="5"/>
  <c r="AB13" i="5" s="1"/>
  <c r="AD5" i="4"/>
  <c r="AH25" i="10"/>
  <c r="AH32" i="10" s="1"/>
  <c r="AI4" i="11"/>
  <c r="AJ4" i="10" s="1"/>
  <c r="AD4" i="5"/>
  <c r="AE4" i="4"/>
  <c r="AB33" i="6" l="1"/>
  <c r="AB34" i="6"/>
  <c r="Z55" i="5"/>
  <c r="AA32" i="5"/>
  <c r="AA56" i="5" s="1"/>
  <c r="AA34" i="5"/>
  <c r="AA58" i="5" s="1"/>
  <c r="AA33" i="5"/>
  <c r="AA57" i="5" s="1"/>
  <c r="X13" i="9"/>
  <c r="U11" i="9"/>
  <c r="U12" i="9"/>
  <c r="V11" i="9"/>
  <c r="V12" i="9"/>
  <c r="X36" i="6"/>
  <c r="Y63" i="6"/>
  <c r="Y55" i="6" s="1"/>
  <c r="Y56" i="6" s="1"/>
  <c r="AE71" i="11" s="1"/>
  <c r="AA60" i="5"/>
  <c r="AB29" i="5"/>
  <c r="AB27" i="5"/>
  <c r="AB28" i="5"/>
  <c r="AB37" i="5"/>
  <c r="AB42" i="5" s="1"/>
  <c r="AB61" i="5" s="1"/>
  <c r="AB39" i="5"/>
  <c r="AB44" i="5" s="1"/>
  <c r="AB63" i="5" s="1"/>
  <c r="AB38" i="5"/>
  <c r="AB43" i="5" s="1"/>
  <c r="AB62" i="5" s="1"/>
  <c r="AC10" i="5"/>
  <c r="AC11" i="5"/>
  <c r="AC12" i="5"/>
  <c r="Y13" i="6"/>
  <c r="Z76" i="5"/>
  <c r="Z75" i="5"/>
  <c r="X62" i="6"/>
  <c r="Z65" i="5"/>
  <c r="AI5" i="11"/>
  <c r="AC5" i="9"/>
  <c r="AC5" i="6"/>
  <c r="AC5" i="8" s="1"/>
  <c r="AD5" i="5"/>
  <c r="AC13" i="5" s="1"/>
  <c r="AE5" i="4"/>
  <c r="AA15" i="5"/>
  <c r="AJ27" i="10"/>
  <c r="AJ28" i="10"/>
  <c r="W38" i="6"/>
  <c r="AA74" i="5"/>
  <c r="AA14" i="5"/>
  <c r="AH106" i="11"/>
  <c r="AI5" i="10"/>
  <c r="X35" i="6"/>
  <c r="X26" i="6"/>
  <c r="Y65" i="5"/>
  <c r="AJ4" i="11"/>
  <c r="AK4" i="10" s="1"/>
  <c r="AE4" i="5"/>
  <c r="AF4" i="4"/>
  <c r="AC59" i="6"/>
  <c r="AB19" i="6"/>
  <c r="AI25" i="10"/>
  <c r="AI32" i="10" s="1"/>
  <c r="AC34" i="6" l="1"/>
  <c r="AC33" i="6"/>
  <c r="AA55" i="5"/>
  <c r="AA65" i="5" s="1"/>
  <c r="AB34" i="5"/>
  <c r="AB58" i="5" s="1"/>
  <c r="AB33" i="5"/>
  <c r="AB57" i="5" s="1"/>
  <c r="AB32" i="5"/>
  <c r="AB56" i="5" s="1"/>
  <c r="Z63" i="6"/>
  <c r="Z55" i="6" s="1"/>
  <c r="Z56" i="6" s="1"/>
  <c r="AF71" i="11" s="1"/>
  <c r="Y13" i="9"/>
  <c r="W11" i="9"/>
  <c r="W12" i="9"/>
  <c r="Z36" i="6"/>
  <c r="Y36" i="6"/>
  <c r="AB60" i="5"/>
  <c r="AC27" i="5"/>
  <c r="AC29" i="5"/>
  <c r="AC28" i="5"/>
  <c r="AC37" i="5"/>
  <c r="AC42" i="5" s="1"/>
  <c r="AC61" i="5" s="1"/>
  <c r="AC39" i="5"/>
  <c r="AC44" i="5" s="1"/>
  <c r="AC63" i="5" s="1"/>
  <c r="AC38" i="5"/>
  <c r="AC43" i="5" s="1"/>
  <c r="AC62" i="5" s="1"/>
  <c r="AD11" i="5"/>
  <c r="AD10" i="5"/>
  <c r="AD12" i="5"/>
  <c r="Z13" i="6"/>
  <c r="AA76" i="5"/>
  <c r="AA75" i="5"/>
  <c r="Y62" i="6"/>
  <c r="Y26" i="6"/>
  <c r="Y35" i="6"/>
  <c r="AD65" i="11"/>
  <c r="X38" i="6"/>
  <c r="AD59" i="6"/>
  <c r="AC19" i="6"/>
  <c r="AI106" i="11"/>
  <c r="AJ5" i="10"/>
  <c r="AJ5" i="11"/>
  <c r="AD5" i="9"/>
  <c r="AE5" i="5"/>
  <c r="AD13" i="5" s="1"/>
  <c r="AD5" i="6"/>
  <c r="AD5" i="8" s="1"/>
  <c r="AF5" i="4"/>
  <c r="AK4" i="11"/>
  <c r="AL4" i="10" s="1"/>
  <c r="AF4" i="5"/>
  <c r="AG4" i="4"/>
  <c r="AB15" i="5"/>
  <c r="AK28" i="10"/>
  <c r="AK27" i="10"/>
  <c r="AD52" i="11"/>
  <c r="AJ25" i="10"/>
  <c r="AJ32" i="10" s="1"/>
  <c r="AB74" i="5"/>
  <c r="AB14" i="5"/>
  <c r="Z35" i="6"/>
  <c r="Z26" i="6"/>
  <c r="AD34" i="6" l="1"/>
  <c r="AD33" i="6"/>
  <c r="AA63" i="6"/>
  <c r="AA55" i="6" s="1"/>
  <c r="AA56" i="6" s="1"/>
  <c r="AG71" i="11" s="1"/>
  <c r="AB55" i="5"/>
  <c r="AB65" i="5" s="1"/>
  <c r="AC33" i="5"/>
  <c r="AC57" i="5" s="1"/>
  <c r="AC34" i="5"/>
  <c r="AC58" i="5" s="1"/>
  <c r="AC32" i="5"/>
  <c r="AC56" i="5" s="1"/>
  <c r="Z13" i="9"/>
  <c r="X11" i="9"/>
  <c r="X12" i="9"/>
  <c r="AA36" i="6"/>
  <c r="AC60" i="5"/>
  <c r="AA13" i="6"/>
  <c r="AD37" i="5"/>
  <c r="AD42" i="5" s="1"/>
  <c r="AD61" i="5" s="1"/>
  <c r="AD39" i="5"/>
  <c r="AD44" i="5" s="1"/>
  <c r="AD63" i="5" s="1"/>
  <c r="AD38" i="5"/>
  <c r="AD43" i="5" s="1"/>
  <c r="AD62" i="5" s="1"/>
  <c r="AD29" i="5"/>
  <c r="AD27" i="5"/>
  <c r="AD28" i="5"/>
  <c r="AE12" i="5"/>
  <c r="AE11" i="5"/>
  <c r="AE10" i="5"/>
  <c r="AB75" i="5"/>
  <c r="AB76" i="5"/>
  <c r="Z62" i="6"/>
  <c r="AK25" i="10"/>
  <c r="AK32" i="10" s="1"/>
  <c r="AL4" i="11"/>
  <c r="AM4" i="10" s="1"/>
  <c r="AG4" i="5"/>
  <c r="AH4" i="4"/>
  <c r="AE65" i="11"/>
  <c r="AL28" i="10"/>
  <c r="AL27" i="10"/>
  <c r="AE52" i="11"/>
  <c r="AF65" i="11"/>
  <c r="Z38" i="6"/>
  <c r="AE5" i="9"/>
  <c r="AK5" i="11"/>
  <c r="AE5" i="6"/>
  <c r="AE5" i="8" s="1"/>
  <c r="AG5" i="4"/>
  <c r="AF5" i="5"/>
  <c r="AE13" i="5" s="1"/>
  <c r="AA26" i="6"/>
  <c r="AA35" i="6"/>
  <c r="AC74" i="5"/>
  <c r="AC14" i="5"/>
  <c r="AJ106" i="11"/>
  <c r="AK5" i="10"/>
  <c r="AF52" i="11"/>
  <c r="AC15" i="5"/>
  <c r="AD74" i="5"/>
  <c r="AE59" i="6"/>
  <c r="AD19" i="6"/>
  <c r="AE34" i="6" l="1"/>
  <c r="AE33" i="6"/>
  <c r="AA13" i="9"/>
  <c r="AC55" i="5"/>
  <c r="AC65" i="5" s="1"/>
  <c r="AD34" i="5"/>
  <c r="AD58" i="5" s="1"/>
  <c r="AD33" i="5"/>
  <c r="AD57" i="5" s="1"/>
  <c r="AD32" i="5"/>
  <c r="AD56" i="5" s="1"/>
  <c r="Z11" i="9"/>
  <c r="Z12" i="9"/>
  <c r="AB36" i="6"/>
  <c r="AB63" i="6"/>
  <c r="AB55" i="6" s="1"/>
  <c r="AB56" i="6" s="1"/>
  <c r="AH71" i="11" s="1"/>
  <c r="AB13" i="6"/>
  <c r="AD60" i="5"/>
  <c r="AE37" i="5"/>
  <c r="AE42" i="5" s="1"/>
  <c r="AE61" i="5" s="1"/>
  <c r="AE39" i="5"/>
  <c r="AE44" i="5" s="1"/>
  <c r="AE63" i="5" s="1"/>
  <c r="AE38" i="5"/>
  <c r="AE43" i="5" s="1"/>
  <c r="AE62" i="5" s="1"/>
  <c r="AE29" i="5"/>
  <c r="AE27" i="5"/>
  <c r="AE28" i="5"/>
  <c r="AF12" i="5"/>
  <c r="AF11" i="5"/>
  <c r="AF10" i="5"/>
  <c r="AC76" i="5"/>
  <c r="AC75" i="5"/>
  <c r="AC63" i="6" s="1"/>
  <c r="AD76" i="5"/>
  <c r="AD75" i="5"/>
  <c r="AD63" i="6" s="1"/>
  <c r="AA62" i="6"/>
  <c r="AL25" i="10"/>
  <c r="AL32" i="10" s="1"/>
  <c r="AB26" i="6"/>
  <c r="AB35" i="6"/>
  <c r="AD15" i="5"/>
  <c r="AM4" i="11"/>
  <c r="AN4" i="10" s="1"/>
  <c r="AH4" i="5"/>
  <c r="AI4" i="4"/>
  <c r="AK106" i="11"/>
  <c r="AL5" i="10"/>
  <c r="AD14" i="5"/>
  <c r="AM28" i="10"/>
  <c r="AM27" i="10"/>
  <c r="AL5" i="11"/>
  <c r="AF5" i="9"/>
  <c r="AF5" i="6"/>
  <c r="AF5" i="8" s="1"/>
  <c r="AG5" i="5"/>
  <c r="AF13" i="5" s="1"/>
  <c r="AH5" i="4"/>
  <c r="AE19" i="6"/>
  <c r="AF59" i="6"/>
  <c r="AE74" i="5"/>
  <c r="AG65" i="11"/>
  <c r="AA38" i="6"/>
  <c r="AG52" i="11"/>
  <c r="Y38" i="6"/>
  <c r="AF33" i="6" l="1"/>
  <c r="AF34" i="6"/>
  <c r="AD55" i="5"/>
  <c r="AE34" i="5"/>
  <c r="AE58" i="5" s="1"/>
  <c r="AE33" i="5"/>
  <c r="AE57" i="5" s="1"/>
  <c r="AE32" i="5"/>
  <c r="AE56" i="5" s="1"/>
  <c r="AB13" i="9"/>
  <c r="AC13" i="9" s="1"/>
  <c r="AD13" i="9" s="1"/>
  <c r="AA11" i="9"/>
  <c r="AA12" i="9"/>
  <c r="Y11" i="9"/>
  <c r="Y12" i="9"/>
  <c r="AC36" i="6"/>
  <c r="AF27" i="5"/>
  <c r="AF29" i="5"/>
  <c r="AF28" i="5"/>
  <c r="AE60" i="5"/>
  <c r="AF37" i="5"/>
  <c r="AF42" i="5" s="1"/>
  <c r="AF61" i="5" s="1"/>
  <c r="AF39" i="5"/>
  <c r="AF44" i="5" s="1"/>
  <c r="AF63" i="5" s="1"/>
  <c r="AF38" i="5"/>
  <c r="AF43" i="5" s="1"/>
  <c r="AF62" i="5" s="1"/>
  <c r="AG10" i="5"/>
  <c r="AG11" i="5"/>
  <c r="AG12" i="5"/>
  <c r="AC13" i="6"/>
  <c r="AB62" i="6"/>
  <c r="AE75" i="5"/>
  <c r="AE76" i="5"/>
  <c r="AC55" i="6"/>
  <c r="AC56" i="6" s="1"/>
  <c r="AI71" i="11" s="1"/>
  <c r="AD55" i="6"/>
  <c r="AD56" i="6" s="1"/>
  <c r="AJ71" i="11" s="1"/>
  <c r="AM25" i="10"/>
  <c r="AM32" i="10" s="1"/>
  <c r="AC35" i="6"/>
  <c r="AC26" i="6"/>
  <c r="AG59" i="6"/>
  <c r="AF19" i="6"/>
  <c r="AL106" i="11"/>
  <c r="AM5" i="10"/>
  <c r="AF74" i="5"/>
  <c r="AN4" i="11"/>
  <c r="AO4" i="10" s="1"/>
  <c r="AI4" i="5"/>
  <c r="AJ4" i="4"/>
  <c r="AM5" i="11"/>
  <c r="AG5" i="9"/>
  <c r="AG5" i="6"/>
  <c r="AG5" i="8" s="1"/>
  <c r="AH5" i="5"/>
  <c r="AG13" i="5" s="1"/>
  <c r="AI5" i="4"/>
  <c r="AN27" i="10"/>
  <c r="AN28" i="10"/>
  <c r="AH65" i="11"/>
  <c r="AE14" i="5"/>
  <c r="AD13" i="6"/>
  <c r="AH52" i="11"/>
  <c r="AE15" i="5"/>
  <c r="AG34" i="6" l="1"/>
  <c r="AG33" i="6"/>
  <c r="AE55" i="5"/>
  <c r="AE65" i="5" s="1"/>
  <c r="AF33" i="5"/>
  <c r="AF57" i="5" s="1"/>
  <c r="AF34" i="5"/>
  <c r="AF58" i="5" s="1"/>
  <c r="AF32" i="5"/>
  <c r="AF56" i="5" s="1"/>
  <c r="AE63" i="6"/>
  <c r="AE55" i="6" s="1"/>
  <c r="AE56" i="6" s="1"/>
  <c r="AK71" i="11" s="1"/>
  <c r="AG37" i="5"/>
  <c r="AG42" i="5" s="1"/>
  <c r="AG61" i="5" s="1"/>
  <c r="AG39" i="5"/>
  <c r="AG44" i="5" s="1"/>
  <c r="AG63" i="5" s="1"/>
  <c r="AG38" i="5"/>
  <c r="AG43" i="5" s="1"/>
  <c r="AG62" i="5" s="1"/>
  <c r="AF60" i="5"/>
  <c r="AG29" i="5"/>
  <c r="AG27" i="5"/>
  <c r="AG28" i="5"/>
  <c r="AH11" i="5"/>
  <c r="AH10" i="5"/>
  <c r="AH12" i="5"/>
  <c r="AF75" i="5"/>
  <c r="AC62" i="6"/>
  <c r="AD62" i="6" s="1"/>
  <c r="AD65" i="5"/>
  <c r="AM106" i="11"/>
  <c r="AN5" i="10"/>
  <c r="AN5" i="11"/>
  <c r="AH5" i="9"/>
  <c r="AH5" i="6"/>
  <c r="AH5" i="8" s="1"/>
  <c r="AI5" i="5"/>
  <c r="AH13" i="5" s="1"/>
  <c r="AJ5" i="4"/>
  <c r="AB38" i="6"/>
  <c r="AG74" i="5"/>
  <c r="AN25" i="10"/>
  <c r="AN32" i="10" s="1"/>
  <c r="AO27" i="10"/>
  <c r="AO28" i="10"/>
  <c r="AI52" i="11"/>
  <c r="AE13" i="6"/>
  <c r="AF15" i="5"/>
  <c r="AF14" i="5"/>
  <c r="AO4" i="11"/>
  <c r="AP4" i="10" s="1"/>
  <c r="AJ4" i="5"/>
  <c r="AK4" i="4"/>
  <c r="AI65" i="11"/>
  <c r="AH59" i="6"/>
  <c r="AG19" i="6"/>
  <c r="AH33" i="6" l="1"/>
  <c r="AH34" i="6"/>
  <c r="AF55" i="5"/>
  <c r="AF65" i="5" s="1"/>
  <c r="AG33" i="5"/>
  <c r="AG57" i="5" s="1"/>
  <c r="AG32" i="5"/>
  <c r="AG56" i="5" s="1"/>
  <c r="AG34" i="5"/>
  <c r="AG58" i="5" s="1"/>
  <c r="AE13" i="9"/>
  <c r="AB11" i="9"/>
  <c r="AB12" i="9"/>
  <c r="AE36" i="6"/>
  <c r="AD36" i="6"/>
  <c r="AH37" i="5"/>
  <c r="AH42" i="5" s="1"/>
  <c r="AH61" i="5" s="1"/>
  <c r="AH38" i="5"/>
  <c r="AH43" i="5" s="1"/>
  <c r="AH62" i="5" s="1"/>
  <c r="AH39" i="5"/>
  <c r="AH44" i="5" s="1"/>
  <c r="AH63" i="5" s="1"/>
  <c r="AH29" i="5"/>
  <c r="AH27" i="5"/>
  <c r="AH28" i="5"/>
  <c r="AG60" i="5"/>
  <c r="AI12" i="5"/>
  <c r="AI11" i="5"/>
  <c r="AI10" i="5"/>
  <c r="AF13" i="6"/>
  <c r="AF76" i="5"/>
  <c r="AF63" i="6" s="1"/>
  <c r="AF55" i="6" s="1"/>
  <c r="AF56" i="6" s="1"/>
  <c r="AL71" i="11" s="1"/>
  <c r="AE62" i="6"/>
  <c r="AE26" i="6"/>
  <c r="AE35" i="6"/>
  <c r="AG15" i="5"/>
  <c r="AH74" i="5"/>
  <c r="AO5" i="11"/>
  <c r="AI5" i="9"/>
  <c r="AI5" i="6"/>
  <c r="AI5" i="8" s="1"/>
  <c r="AJ5" i="5"/>
  <c r="AI13" i="5" s="1"/>
  <c r="AK5" i="4"/>
  <c r="AO25" i="10"/>
  <c r="AO32" i="10" s="1"/>
  <c r="AI59" i="6"/>
  <c r="AH19" i="6"/>
  <c r="AP28" i="10"/>
  <c r="AP27" i="10"/>
  <c r="AG14" i="5"/>
  <c r="AP4" i="11"/>
  <c r="AQ4" i="10" s="1"/>
  <c r="AK4" i="5"/>
  <c r="AL4" i="4"/>
  <c r="AD35" i="6"/>
  <c r="AD26" i="6"/>
  <c r="AC38" i="6"/>
  <c r="AN106" i="11"/>
  <c r="AO5" i="10"/>
  <c r="AI33" i="6" l="1"/>
  <c r="AI34" i="6"/>
  <c r="AG55" i="5"/>
  <c r="AH34" i="5"/>
  <c r="AH58" i="5" s="1"/>
  <c r="AH33" i="5"/>
  <c r="AH57" i="5" s="1"/>
  <c r="AH32" i="5"/>
  <c r="AH56" i="5" s="1"/>
  <c r="AF13" i="9"/>
  <c r="AC11" i="9"/>
  <c r="AC12" i="9"/>
  <c r="AF36" i="6"/>
  <c r="AH60" i="5"/>
  <c r="AI37" i="5"/>
  <c r="AI42" i="5" s="1"/>
  <c r="AI61" i="5" s="1"/>
  <c r="AI39" i="5"/>
  <c r="AI44" i="5" s="1"/>
  <c r="AI63" i="5" s="1"/>
  <c r="AI38" i="5"/>
  <c r="AI43" i="5" s="1"/>
  <c r="AI62" i="5" s="1"/>
  <c r="AI29" i="5"/>
  <c r="AI27" i="5"/>
  <c r="AI28" i="5"/>
  <c r="AJ12" i="5"/>
  <c r="AJ11" i="5"/>
  <c r="AJ10" i="5"/>
  <c r="AG76" i="5"/>
  <c r="AG75" i="5"/>
  <c r="AF62" i="6"/>
  <c r="AH75" i="5"/>
  <c r="AP5" i="11"/>
  <c r="AJ5" i="9"/>
  <c r="AJ5" i="6"/>
  <c r="AJ5" i="8" s="1"/>
  <c r="AK5" i="5"/>
  <c r="AJ13" i="5" s="1"/>
  <c r="AL5" i="4"/>
  <c r="AH15" i="5"/>
  <c r="AJ52" i="11"/>
  <c r="AJ65" i="11"/>
  <c r="AQ4" i="11"/>
  <c r="AR4" i="10" s="1"/>
  <c r="AL4" i="5"/>
  <c r="AM4" i="4"/>
  <c r="AO106" i="11"/>
  <c r="AP5" i="10"/>
  <c r="AF26" i="6"/>
  <c r="AF35" i="6"/>
  <c r="AQ28" i="10"/>
  <c r="AQ27" i="10"/>
  <c r="AH14" i="5"/>
  <c r="AK65" i="11"/>
  <c r="AE38" i="6"/>
  <c r="AJ59" i="6"/>
  <c r="AI19" i="6"/>
  <c r="AK52" i="11"/>
  <c r="AP25" i="10"/>
  <c r="AP32" i="10" s="1"/>
  <c r="AI74" i="5"/>
  <c r="AJ34" i="6" l="1"/>
  <c r="AJ33" i="6"/>
  <c r="AH55" i="5"/>
  <c r="AI33" i="5"/>
  <c r="AI57" i="5" s="1"/>
  <c r="AI32" i="5"/>
  <c r="AI56" i="5" s="1"/>
  <c r="AI34" i="5"/>
  <c r="AI58" i="5" s="1"/>
  <c r="AE11" i="9"/>
  <c r="AE12" i="9"/>
  <c r="AG63" i="6"/>
  <c r="AG13" i="9" s="1"/>
  <c r="AJ37" i="5"/>
  <c r="AJ42" i="5" s="1"/>
  <c r="AJ61" i="5" s="1"/>
  <c r="AJ39" i="5"/>
  <c r="AJ44" i="5" s="1"/>
  <c r="AJ63" i="5" s="1"/>
  <c r="AJ38" i="5"/>
  <c r="AJ43" i="5" s="1"/>
  <c r="AJ62" i="5" s="1"/>
  <c r="AJ27" i="5"/>
  <c r="AJ29" i="5"/>
  <c r="AJ28" i="5"/>
  <c r="AI60" i="5"/>
  <c r="AG13" i="6"/>
  <c r="AK10" i="5"/>
  <c r="AK12" i="5"/>
  <c r="AK11" i="5"/>
  <c r="AH13" i="6"/>
  <c r="AH76" i="5"/>
  <c r="AH63" i="6" s="1"/>
  <c r="AH55" i="6" s="1"/>
  <c r="AH56" i="6" s="1"/>
  <c r="AN71" i="11" s="1"/>
  <c r="AI75" i="5"/>
  <c r="AI76" i="5"/>
  <c r="AQ25" i="10"/>
  <c r="AQ32" i="10" s="1"/>
  <c r="AI14" i="5"/>
  <c r="AH65" i="5"/>
  <c r="AJ74" i="5"/>
  <c r="AL65" i="11"/>
  <c r="AI15" i="5"/>
  <c r="AL52" i="11"/>
  <c r="AP106" i="11"/>
  <c r="AQ5" i="10"/>
  <c r="AD38" i="6"/>
  <c r="AQ5" i="11"/>
  <c r="AK5" i="9"/>
  <c r="AK5" i="6"/>
  <c r="AK5" i="8" s="1"/>
  <c r="AL5" i="5"/>
  <c r="AK13" i="5" s="1"/>
  <c r="AM5" i="4"/>
  <c r="AK59" i="6"/>
  <c r="AJ19" i="6"/>
  <c r="AR4" i="11"/>
  <c r="AS4" i="10" s="1"/>
  <c r="AN4" i="4"/>
  <c r="AM4" i="5"/>
  <c r="AG65" i="5"/>
  <c r="AR27" i="10"/>
  <c r="AR28" i="10"/>
  <c r="AK34" i="6" l="1"/>
  <c r="AK33" i="6"/>
  <c r="AI55" i="5"/>
  <c r="AJ32" i="5"/>
  <c r="AJ56" i="5" s="1"/>
  <c r="AJ33" i="5"/>
  <c r="AJ57" i="5" s="1"/>
  <c r="AJ34" i="5"/>
  <c r="AJ58" i="5" s="1"/>
  <c r="AH13" i="9"/>
  <c r="AG55" i="6"/>
  <c r="AG56" i="6" s="1"/>
  <c r="AM71" i="11" s="1"/>
  <c r="AI63" i="6"/>
  <c r="AD11" i="9"/>
  <c r="AD12" i="9"/>
  <c r="AH36" i="6"/>
  <c r="AG36" i="6"/>
  <c r="AJ60" i="5"/>
  <c r="AK37" i="5"/>
  <c r="AK42" i="5" s="1"/>
  <c r="AK61" i="5" s="1"/>
  <c r="AK39" i="5"/>
  <c r="AK44" i="5" s="1"/>
  <c r="AK63" i="5" s="1"/>
  <c r="AK38" i="5"/>
  <c r="AK43" i="5" s="1"/>
  <c r="AK62" i="5" s="1"/>
  <c r="AK29" i="5"/>
  <c r="AK27" i="5"/>
  <c r="AK28" i="5"/>
  <c r="AL11" i="5"/>
  <c r="AL10" i="5"/>
  <c r="AL12" i="5"/>
  <c r="AJ76" i="5"/>
  <c r="AJ75" i="5"/>
  <c r="AQ106" i="11"/>
  <c r="AR5" i="10"/>
  <c r="AR5" i="11"/>
  <c r="AL5" i="9"/>
  <c r="AL5" i="6"/>
  <c r="AL5" i="8" s="1"/>
  <c r="AM5" i="5"/>
  <c r="AL13" i="5" s="1"/>
  <c r="AN5" i="4"/>
  <c r="AJ14" i="5"/>
  <c r="AF38" i="6"/>
  <c r="AS28" i="10"/>
  <c r="AS27" i="10"/>
  <c r="AL59" i="6"/>
  <c r="AK19" i="6"/>
  <c r="AR25" i="10"/>
  <c r="AR32" i="10" s="1"/>
  <c r="AS4" i="11"/>
  <c r="AT4" i="10" s="1"/>
  <c r="AN4" i="5"/>
  <c r="AO4" i="4"/>
  <c r="AG26" i="6"/>
  <c r="AG35" i="6"/>
  <c r="AK74" i="5"/>
  <c r="AH26" i="6"/>
  <c r="AH35" i="6"/>
  <c r="AJ15" i="5"/>
  <c r="AI13" i="6"/>
  <c r="AL33" i="6" l="1"/>
  <c r="AL34" i="6"/>
  <c r="AG62" i="6"/>
  <c r="AH62" i="6" s="1"/>
  <c r="AJ63" i="6"/>
  <c r="AJ55" i="6" s="1"/>
  <c r="AJ56" i="6" s="1"/>
  <c r="AP71" i="11" s="1"/>
  <c r="AI13" i="9"/>
  <c r="AJ55" i="5"/>
  <c r="AJ65" i="5" s="1"/>
  <c r="AK33" i="5"/>
  <c r="AK57" i="5" s="1"/>
  <c r="AK32" i="5"/>
  <c r="AK56" i="5" s="1"/>
  <c r="AK34" i="5"/>
  <c r="AK58" i="5" s="1"/>
  <c r="AI55" i="6"/>
  <c r="AI56" i="6" s="1"/>
  <c r="AO71" i="11" s="1"/>
  <c r="AF11" i="9"/>
  <c r="AF12" i="9"/>
  <c r="AL37" i="5"/>
  <c r="AL42" i="5" s="1"/>
  <c r="AL61" i="5" s="1"/>
  <c r="AL39" i="5"/>
  <c r="AL44" i="5" s="1"/>
  <c r="AL63" i="5" s="1"/>
  <c r="AL38" i="5"/>
  <c r="AL43" i="5" s="1"/>
  <c r="AL62" i="5" s="1"/>
  <c r="AL27" i="5"/>
  <c r="AL29" i="5"/>
  <c r="AL28" i="5"/>
  <c r="AK60" i="5"/>
  <c r="AM12" i="5"/>
  <c r="AM11" i="5"/>
  <c r="AM10" i="5"/>
  <c r="AS25" i="10"/>
  <c r="AS32" i="10" s="1"/>
  <c r="AK76" i="5"/>
  <c r="AJ13" i="6"/>
  <c r="AN52" i="11"/>
  <c r="AK15" i="5"/>
  <c r="AM65" i="11"/>
  <c r="AG38" i="6"/>
  <c r="AT28" i="10"/>
  <c r="AT27" i="10"/>
  <c r="AM59" i="6"/>
  <c r="AL19" i="6"/>
  <c r="AN65" i="11"/>
  <c r="AM52" i="11"/>
  <c r="AK14" i="5"/>
  <c r="AI65" i="5"/>
  <c r="AR106" i="11"/>
  <c r="AS5" i="10"/>
  <c r="AL74" i="5"/>
  <c r="AT4" i="11"/>
  <c r="AU4" i="10" s="1"/>
  <c r="AO4" i="5"/>
  <c r="AP4" i="4"/>
  <c r="AM5" i="9"/>
  <c r="AS5" i="11"/>
  <c r="AM5" i="6"/>
  <c r="AM5" i="8" s="1"/>
  <c r="AN5" i="5"/>
  <c r="AM13" i="5" s="1"/>
  <c r="AO5" i="4"/>
  <c r="AI62" i="6" l="1"/>
  <c r="AJ13" i="9"/>
  <c r="AM34" i="6"/>
  <c r="AM33" i="6"/>
  <c r="AK55" i="5"/>
  <c r="AK65" i="5" s="1"/>
  <c r="AL34" i="5"/>
  <c r="AL58" i="5" s="1"/>
  <c r="AL33" i="5"/>
  <c r="AL57" i="5" s="1"/>
  <c r="AL32" i="5"/>
  <c r="AL56" i="5" s="1"/>
  <c r="AG11" i="9"/>
  <c r="AG12" i="9"/>
  <c r="AJ36" i="6"/>
  <c r="AI36" i="6"/>
  <c r="AM29" i="5"/>
  <c r="AM27" i="5"/>
  <c r="AM28" i="5"/>
  <c r="AM37" i="5"/>
  <c r="AM42" i="5" s="1"/>
  <c r="AM61" i="5" s="1"/>
  <c r="AM39" i="5"/>
  <c r="AM44" i="5" s="1"/>
  <c r="AM63" i="5" s="1"/>
  <c r="AM38" i="5"/>
  <c r="AM43" i="5" s="1"/>
  <c r="AM62" i="5" s="1"/>
  <c r="AL60" i="5"/>
  <c r="AN12" i="5"/>
  <c r="AN11" i="5"/>
  <c r="AN10" i="5"/>
  <c r="AK13" i="6"/>
  <c r="AK75" i="5"/>
  <c r="AJ62" i="6"/>
  <c r="AL75" i="5"/>
  <c r="AT25" i="10"/>
  <c r="AT32" i="10" s="1"/>
  <c r="AT5" i="11"/>
  <c r="AN5" i="9"/>
  <c r="AN5" i="6"/>
  <c r="AN5" i="8" s="1"/>
  <c r="AO5" i="5"/>
  <c r="AN13" i="5" s="1"/>
  <c r="AP5" i="4"/>
  <c r="AM74" i="5"/>
  <c r="AU4" i="11"/>
  <c r="AV4" i="10" s="1"/>
  <c r="AP4" i="5"/>
  <c r="AQ4" i="4"/>
  <c r="AL15" i="5"/>
  <c r="AM19" i="6"/>
  <c r="AN59" i="6"/>
  <c r="AI35" i="6"/>
  <c r="AI26" i="6"/>
  <c r="AJ35" i="6"/>
  <c r="AJ26" i="6"/>
  <c r="AH38" i="6"/>
  <c r="AU28" i="10"/>
  <c r="AU27" i="10"/>
  <c r="AS106" i="11"/>
  <c r="AT5" i="10"/>
  <c r="AL14" i="5"/>
  <c r="AN33" i="6" l="1"/>
  <c r="AN34" i="6"/>
  <c r="AL55" i="5"/>
  <c r="AM32" i="5"/>
  <c r="AM56" i="5" s="1"/>
  <c r="AM34" i="5"/>
  <c r="AM58" i="5" s="1"/>
  <c r="AM33" i="5"/>
  <c r="AM57" i="5" s="1"/>
  <c r="AH11" i="9"/>
  <c r="AH12" i="9"/>
  <c r="AK36" i="6"/>
  <c r="AK63" i="6"/>
  <c r="AK13" i="9" s="1"/>
  <c r="AM60" i="5"/>
  <c r="AN37" i="5"/>
  <c r="AN42" i="5" s="1"/>
  <c r="AN61" i="5" s="1"/>
  <c r="AN39" i="5"/>
  <c r="AN44" i="5" s="1"/>
  <c r="AN63" i="5" s="1"/>
  <c r="AN38" i="5"/>
  <c r="AN43" i="5" s="1"/>
  <c r="AN62" i="5" s="1"/>
  <c r="AN29" i="5"/>
  <c r="AN27" i="5"/>
  <c r="AN28" i="5"/>
  <c r="AO10" i="5"/>
  <c r="AO12" i="5"/>
  <c r="AO11" i="5"/>
  <c r="AL13" i="6"/>
  <c r="AL76" i="5"/>
  <c r="AL63" i="6" s="1"/>
  <c r="AU25" i="10"/>
  <c r="AU32" i="10" s="1"/>
  <c r="AO59" i="6"/>
  <c r="AN19" i="6"/>
  <c r="AT106" i="11"/>
  <c r="AU5" i="10"/>
  <c r="AP52" i="11"/>
  <c r="AM15" i="5"/>
  <c r="AK35" i="6"/>
  <c r="AK26" i="6"/>
  <c r="AM14" i="5"/>
  <c r="AN74" i="5"/>
  <c r="AO52" i="11"/>
  <c r="AL65" i="5"/>
  <c r="AU5" i="11"/>
  <c r="AO5" i="9"/>
  <c r="AO5" i="6"/>
  <c r="AO5" i="8" s="1"/>
  <c r="AP5" i="5"/>
  <c r="AO13" i="5" s="1"/>
  <c r="AQ5" i="4"/>
  <c r="AP65" i="11"/>
  <c r="AJ38" i="6"/>
  <c r="AO65" i="11"/>
  <c r="AV4" i="11"/>
  <c r="AW4" i="10" s="1"/>
  <c r="AQ4" i="5"/>
  <c r="AR4" i="4"/>
  <c r="AV27" i="10"/>
  <c r="AV28" i="10"/>
  <c r="AO33" i="6" l="1"/>
  <c r="AO34" i="6"/>
  <c r="AM55" i="5"/>
  <c r="AN32" i="5"/>
  <c r="AN56" i="5" s="1"/>
  <c r="AN34" i="5"/>
  <c r="AN58" i="5" s="1"/>
  <c r="AN33" i="5"/>
  <c r="AN57" i="5" s="1"/>
  <c r="AL13" i="9"/>
  <c r="AJ11" i="9"/>
  <c r="AJ12" i="9"/>
  <c r="AL36" i="6"/>
  <c r="AK55" i="6"/>
  <c r="AK56" i="6" s="1"/>
  <c r="AQ71" i="11" s="1"/>
  <c r="AL55" i="6"/>
  <c r="AL56" i="6" s="1"/>
  <c r="AR71" i="11" s="1"/>
  <c r="AO37" i="5"/>
  <c r="AO42" i="5" s="1"/>
  <c r="AO61" i="5" s="1"/>
  <c r="AO39" i="5"/>
  <c r="AO44" i="5" s="1"/>
  <c r="AO63" i="5" s="1"/>
  <c r="AO38" i="5"/>
  <c r="AO43" i="5" s="1"/>
  <c r="AO62" i="5" s="1"/>
  <c r="AO29" i="5"/>
  <c r="AO27" i="5"/>
  <c r="AO28" i="5"/>
  <c r="AN60" i="5"/>
  <c r="AP11" i="5"/>
  <c r="AP10" i="5"/>
  <c r="AP12" i="5"/>
  <c r="AM76" i="5"/>
  <c r="AM75" i="5"/>
  <c r="AN75" i="5"/>
  <c r="AN76" i="5"/>
  <c r="AL35" i="6"/>
  <c r="AL26" i="6"/>
  <c r="AQ52" i="11"/>
  <c r="AN15" i="5"/>
  <c r="AQ65" i="11"/>
  <c r="AW27" i="10"/>
  <c r="AW28" i="10"/>
  <c r="AV25" i="10"/>
  <c r="AV32" i="10" s="1"/>
  <c r="AV5" i="11"/>
  <c r="AP5" i="9"/>
  <c r="AP5" i="6"/>
  <c r="AP5" i="8" s="1"/>
  <c r="AQ5" i="5"/>
  <c r="AP13" i="5" s="1"/>
  <c r="AR5" i="4"/>
  <c r="AU106" i="11"/>
  <c r="AV5" i="10"/>
  <c r="AN14" i="5"/>
  <c r="AW4" i="11"/>
  <c r="AX4" i="10" s="1"/>
  <c r="AR4" i="5"/>
  <c r="AS4" i="4"/>
  <c r="AO74" i="5"/>
  <c r="AI38" i="6"/>
  <c r="AP59" i="6"/>
  <c r="AO19" i="6"/>
  <c r="AP34" i="6" l="1"/>
  <c r="AP33" i="6"/>
  <c r="AN55" i="5"/>
  <c r="AO32" i="5"/>
  <c r="AO56" i="5" s="1"/>
  <c r="AO34" i="5"/>
  <c r="AO58" i="5" s="1"/>
  <c r="AO33" i="5"/>
  <c r="AO57" i="5" s="1"/>
  <c r="AN63" i="6"/>
  <c r="AI11" i="9"/>
  <c r="AI12" i="9"/>
  <c r="AK62" i="6"/>
  <c r="AL62" i="6" s="1"/>
  <c r="AO60" i="5"/>
  <c r="AM63" i="6"/>
  <c r="AN55" i="6" s="1"/>
  <c r="AN56" i="6" s="1"/>
  <c r="AT71" i="11" s="1"/>
  <c r="AP37" i="5"/>
  <c r="AP42" i="5" s="1"/>
  <c r="AP61" i="5" s="1"/>
  <c r="AP38" i="5"/>
  <c r="AP43" i="5" s="1"/>
  <c r="AP62" i="5" s="1"/>
  <c r="AP39" i="5"/>
  <c r="AP44" i="5" s="1"/>
  <c r="AP63" i="5" s="1"/>
  <c r="AP29" i="5"/>
  <c r="AP27" i="5"/>
  <c r="AP28" i="5"/>
  <c r="AM13" i="6"/>
  <c r="AQ12" i="5"/>
  <c r="AQ11" i="5"/>
  <c r="AQ10" i="5"/>
  <c r="AO76" i="5"/>
  <c r="AQ59" i="6"/>
  <c r="AP19" i="6"/>
  <c r="AV106" i="11"/>
  <c r="AW5" i="10"/>
  <c r="AX28" i="10"/>
  <c r="AX27" i="10"/>
  <c r="AN13" i="6"/>
  <c r="AK38" i="6"/>
  <c r="AM65" i="5"/>
  <c r="AP74" i="5"/>
  <c r="AP75" i="5"/>
  <c r="AP76" i="5"/>
  <c r="AR52" i="11"/>
  <c r="AO14" i="5"/>
  <c r="AX4" i="11"/>
  <c r="AY4" i="10" s="1"/>
  <c r="AT4" i="4"/>
  <c r="AS4" i="5"/>
  <c r="AO15" i="5"/>
  <c r="AW5" i="11"/>
  <c r="AQ5" i="9"/>
  <c r="AQ5" i="6"/>
  <c r="AQ5" i="8" s="1"/>
  <c r="AR5" i="5"/>
  <c r="AQ13" i="5" s="1"/>
  <c r="AS5" i="4"/>
  <c r="AN65" i="5"/>
  <c r="AR65" i="11"/>
  <c r="AW25" i="10"/>
  <c r="AW32" i="10" s="1"/>
  <c r="AQ34" i="6" l="1"/>
  <c r="AQ33" i="6"/>
  <c r="AO55" i="5"/>
  <c r="AP34" i="5"/>
  <c r="AP58" i="5" s="1"/>
  <c r="AP32" i="5"/>
  <c r="AP56" i="5" s="1"/>
  <c r="AP33" i="5"/>
  <c r="AP57" i="5" s="1"/>
  <c r="AM13" i="9"/>
  <c r="AN13" i="9" s="1"/>
  <c r="AK11" i="9"/>
  <c r="AK12" i="9"/>
  <c r="AN36" i="6"/>
  <c r="AM36" i="6"/>
  <c r="AM55" i="6"/>
  <c r="AM56" i="6" s="1"/>
  <c r="AS71" i="11" s="1"/>
  <c r="AP63" i="6"/>
  <c r="AQ27" i="5"/>
  <c r="AQ29" i="5"/>
  <c r="AQ28" i="5"/>
  <c r="AQ37" i="5"/>
  <c r="AQ42" i="5" s="1"/>
  <c r="AQ61" i="5" s="1"/>
  <c r="AQ39" i="5"/>
  <c r="AQ44" i="5" s="1"/>
  <c r="AQ63" i="5" s="1"/>
  <c r="AQ38" i="5"/>
  <c r="AQ43" i="5" s="1"/>
  <c r="AQ62" i="5" s="1"/>
  <c r="AP60" i="5"/>
  <c r="AR12" i="5"/>
  <c r="AR11" i="5"/>
  <c r="AR10" i="5"/>
  <c r="AO13" i="6"/>
  <c r="AO75" i="5"/>
  <c r="AW106" i="11"/>
  <c r="AX5" i="10"/>
  <c r="AN35" i="6"/>
  <c r="AN26" i="6"/>
  <c r="AY4" i="11"/>
  <c r="AZ4" i="10" s="1"/>
  <c r="AT4" i="5"/>
  <c r="AU4" i="4"/>
  <c r="AM35" i="6"/>
  <c r="AM26" i="6"/>
  <c r="AX25" i="10"/>
  <c r="AX32" i="10" s="1"/>
  <c r="AR59" i="6"/>
  <c r="AQ19" i="6"/>
  <c r="AL38" i="6"/>
  <c r="AP14" i="5"/>
  <c r="AQ74" i="5"/>
  <c r="AQ76" i="5"/>
  <c r="AQ75" i="5"/>
  <c r="AX5" i="11"/>
  <c r="AR5" i="9"/>
  <c r="AR5" i="6"/>
  <c r="AR5" i="8" s="1"/>
  <c r="AS5" i="5"/>
  <c r="AR13" i="5" s="1"/>
  <c r="AT5" i="4"/>
  <c r="AY28" i="10"/>
  <c r="AY27" i="10"/>
  <c r="AP15" i="5"/>
  <c r="AR34" i="6" l="1"/>
  <c r="AR33" i="6"/>
  <c r="AP55" i="5"/>
  <c r="AQ33" i="5"/>
  <c r="AQ57" i="5" s="1"/>
  <c r="AQ34" i="5"/>
  <c r="AQ58" i="5" s="1"/>
  <c r="AQ32" i="5"/>
  <c r="AQ56" i="5" s="1"/>
  <c r="AL11" i="9"/>
  <c r="AL12" i="9"/>
  <c r="AQ63" i="6"/>
  <c r="AO63" i="6"/>
  <c r="AO55" i="6" s="1"/>
  <c r="AO56" i="6" s="1"/>
  <c r="AU71" i="11" s="1"/>
  <c r="AM62" i="6"/>
  <c r="AN62" i="6" s="1"/>
  <c r="AQ60" i="5"/>
  <c r="AR27" i="5"/>
  <c r="AR29" i="5"/>
  <c r="AR28" i="5"/>
  <c r="AR37" i="5"/>
  <c r="AR42" i="5" s="1"/>
  <c r="AR61" i="5" s="1"/>
  <c r="AR38" i="5"/>
  <c r="AR43" i="5" s="1"/>
  <c r="AR62" i="5" s="1"/>
  <c r="AR39" i="5"/>
  <c r="AR44" i="5" s="1"/>
  <c r="AR63" i="5" s="1"/>
  <c r="AS10" i="5"/>
  <c r="AS11" i="5"/>
  <c r="AS12" i="5"/>
  <c r="AO65" i="5"/>
  <c r="AZ4" i="11"/>
  <c r="BA4" i="10" s="1"/>
  <c r="AU4" i="5"/>
  <c r="AV4" i="4"/>
  <c r="AT65" i="11"/>
  <c r="AN38" i="6"/>
  <c r="AY25" i="10"/>
  <c r="AY32" i="10" s="1"/>
  <c r="AS59" i="6"/>
  <c r="AR19" i="6"/>
  <c r="AZ27" i="10"/>
  <c r="AZ28" i="10"/>
  <c r="AT52" i="11"/>
  <c r="AQ14" i="5"/>
  <c r="AS52" i="11"/>
  <c r="AR74" i="5"/>
  <c r="AR75" i="5"/>
  <c r="AR76" i="5"/>
  <c r="AX106" i="11"/>
  <c r="AY5" i="10"/>
  <c r="AS65" i="11"/>
  <c r="AS5" i="9"/>
  <c r="AY5" i="11"/>
  <c r="AS5" i="6"/>
  <c r="AS5" i="8" s="1"/>
  <c r="AT5" i="5"/>
  <c r="AS13" i="5" s="1"/>
  <c r="AU5" i="4"/>
  <c r="AP13" i="6"/>
  <c r="AQ15" i="5"/>
  <c r="AS34" i="6" l="1"/>
  <c r="AS33" i="6"/>
  <c r="AQ55" i="5"/>
  <c r="AR33" i="5"/>
  <c r="AR57" i="5" s="1"/>
  <c r="AR34" i="5"/>
  <c r="AR58" i="5" s="1"/>
  <c r="AR32" i="5"/>
  <c r="AR56" i="5" s="1"/>
  <c r="AO13" i="9"/>
  <c r="AP13" i="9" s="1"/>
  <c r="AQ13" i="9" s="1"/>
  <c r="AN11" i="9"/>
  <c r="AN12" i="9"/>
  <c r="AR63" i="6"/>
  <c r="AP55" i="6"/>
  <c r="AP56" i="6" s="1"/>
  <c r="AV71" i="11" s="1"/>
  <c r="AO62" i="6"/>
  <c r="AR60" i="5"/>
  <c r="AS29" i="5"/>
  <c r="AS27" i="5"/>
  <c r="AS28" i="5"/>
  <c r="AS37" i="5"/>
  <c r="AS42" i="5" s="1"/>
  <c r="AS61" i="5" s="1"/>
  <c r="AS39" i="5"/>
  <c r="AS44" i="5" s="1"/>
  <c r="AS63" i="5" s="1"/>
  <c r="AS38" i="5"/>
  <c r="AS43" i="5" s="1"/>
  <c r="AS62" i="5" s="1"/>
  <c r="AT11" i="5"/>
  <c r="AT10" i="5"/>
  <c r="AT12" i="5"/>
  <c r="AH9" i="8"/>
  <c r="AH13" i="8" s="1"/>
  <c r="AO36" i="6"/>
  <c r="AO35" i="6"/>
  <c r="AU65" i="11" s="1"/>
  <c r="AO26" i="6"/>
  <c r="AU52" i="11" s="1"/>
  <c r="AQ55" i="6"/>
  <c r="AQ56" i="6" s="1"/>
  <c r="AW71" i="11" s="1"/>
  <c r="AP65" i="5"/>
  <c r="AY106" i="11"/>
  <c r="AZ5" i="10"/>
  <c r="AT59" i="6"/>
  <c r="AS19" i="6"/>
  <c r="BA4" i="11"/>
  <c r="BB4" i="10" s="1"/>
  <c r="AV4" i="5"/>
  <c r="AW4" i="4"/>
  <c r="AQ65" i="5"/>
  <c r="BA28" i="10"/>
  <c r="BA27" i="10"/>
  <c r="AZ5" i="11"/>
  <c r="AT5" i="9"/>
  <c r="AT5" i="6"/>
  <c r="AT5" i="8" s="1"/>
  <c r="AU5" i="5"/>
  <c r="AT13" i="5" s="1"/>
  <c r="AV5" i="4"/>
  <c r="AM38" i="6"/>
  <c r="AQ13" i="6"/>
  <c r="AZ25" i="10"/>
  <c r="AZ32" i="10" s="1"/>
  <c r="AR15" i="5"/>
  <c r="AS75" i="5"/>
  <c r="AS76" i="5"/>
  <c r="AS74" i="5"/>
  <c r="AR14" i="5"/>
  <c r="AT33" i="6" l="1"/>
  <c r="AT34" i="6"/>
  <c r="AR55" i="5"/>
  <c r="AS33" i="5"/>
  <c r="AS57" i="5" s="1"/>
  <c r="AS32" i="5"/>
  <c r="AS56" i="5" s="1"/>
  <c r="AS34" i="5"/>
  <c r="AS58" i="5" s="1"/>
  <c r="AP62" i="6"/>
  <c r="AR13" i="9"/>
  <c r="AM11" i="9"/>
  <c r="AM12" i="9"/>
  <c r="AN14" i="11"/>
  <c r="AH11" i="8"/>
  <c r="AP36" i="6"/>
  <c r="AQ36" i="6"/>
  <c r="AS63" i="6"/>
  <c r="AS60" i="5"/>
  <c r="AT37" i="5"/>
  <c r="AT42" i="5" s="1"/>
  <c r="AT61" i="5" s="1"/>
  <c r="AT38" i="5"/>
  <c r="AT43" i="5" s="1"/>
  <c r="AT62" i="5" s="1"/>
  <c r="AT39" i="5"/>
  <c r="AT44" i="5" s="1"/>
  <c r="AT63" i="5" s="1"/>
  <c r="AT27" i="5"/>
  <c r="AT29" i="5"/>
  <c r="AT28" i="5"/>
  <c r="AU12" i="5"/>
  <c r="AU11" i="5"/>
  <c r="AU10" i="5"/>
  <c r="AN116" i="11"/>
  <c r="AO38" i="6"/>
  <c r="AN60" i="11"/>
  <c r="AN15" i="11"/>
  <c r="AN24" i="11"/>
  <c r="AN13" i="11"/>
  <c r="AH14" i="8"/>
  <c r="AN121" i="11" s="1"/>
  <c r="AN120" i="11" s="1"/>
  <c r="AN119" i="11" s="1"/>
  <c r="AO54" i="10" s="1"/>
  <c r="AN61" i="11"/>
  <c r="AN42" i="11"/>
  <c r="AN38" i="11"/>
  <c r="AN66" i="11"/>
  <c r="AN19" i="11"/>
  <c r="AN18" i="11"/>
  <c r="AN40" i="11"/>
  <c r="AN51" i="11"/>
  <c r="AN50" i="11" s="1"/>
  <c r="AN64" i="11"/>
  <c r="AN41" i="11"/>
  <c r="AN59" i="11"/>
  <c r="AN37" i="11"/>
  <c r="AN36" i="11"/>
  <c r="AN63" i="11"/>
  <c r="AN39" i="11"/>
  <c r="AN20" i="11"/>
  <c r="AN23" i="11"/>
  <c r="AN25" i="11"/>
  <c r="AQ62" i="6"/>
  <c r="AR55" i="6"/>
  <c r="AR56" i="6" s="1"/>
  <c r="AX71" i="11" s="1"/>
  <c r="BA25" i="10"/>
  <c r="BA32" i="10" s="1"/>
  <c r="AP35" i="6"/>
  <c r="AP26" i="6"/>
  <c r="AU59" i="6"/>
  <c r="AT19" i="6"/>
  <c r="AZ106" i="11"/>
  <c r="BA5" i="10"/>
  <c r="AT75" i="5"/>
  <c r="AT74" i="5"/>
  <c r="AT76" i="5"/>
  <c r="BA5" i="11"/>
  <c r="AU5" i="9"/>
  <c r="AU5" i="6"/>
  <c r="AU5" i="8" s="1"/>
  <c r="AW5" i="4"/>
  <c r="AV5" i="5"/>
  <c r="AU13" i="5" s="1"/>
  <c r="BB4" i="11"/>
  <c r="BC4" i="10" s="1"/>
  <c r="AW4" i="5"/>
  <c r="AX4" i="4"/>
  <c r="BB28" i="10"/>
  <c r="BB27" i="10"/>
  <c r="AS14" i="5"/>
  <c r="AR13" i="6"/>
  <c r="AQ35" i="6"/>
  <c r="AQ26" i="6"/>
  <c r="AR65" i="5"/>
  <c r="AS15" i="5"/>
  <c r="AU34" i="6" l="1"/>
  <c r="AU33" i="6"/>
  <c r="AS55" i="5"/>
  <c r="AT33" i="5"/>
  <c r="AT57" i="5" s="1"/>
  <c r="AT34" i="5"/>
  <c r="AT58" i="5" s="1"/>
  <c r="AT32" i="5"/>
  <c r="AT56" i="5" s="1"/>
  <c r="AS13" i="9"/>
  <c r="AO11" i="9"/>
  <c r="AO12" i="9"/>
  <c r="AR36" i="6"/>
  <c r="AT63" i="6"/>
  <c r="AT55" i="6" s="1"/>
  <c r="AT56" i="6" s="1"/>
  <c r="AZ71" i="11" s="1"/>
  <c r="AU37" i="5"/>
  <c r="AU42" i="5" s="1"/>
  <c r="AU61" i="5" s="1"/>
  <c r="AU38" i="5"/>
  <c r="AU43" i="5" s="1"/>
  <c r="AU62" i="5" s="1"/>
  <c r="AU39" i="5"/>
  <c r="AU44" i="5" s="1"/>
  <c r="AU63" i="5" s="1"/>
  <c r="AT60" i="5"/>
  <c r="AU29" i="5"/>
  <c r="AU27" i="5"/>
  <c r="AU28" i="5"/>
  <c r="AN12" i="11"/>
  <c r="AV12" i="5"/>
  <c r="AV11" i="5"/>
  <c r="AV10" i="5"/>
  <c r="AN22" i="11"/>
  <c r="AH12" i="8"/>
  <c r="AH17" i="8" s="1"/>
  <c r="AN57" i="11"/>
  <c r="AN48" i="11" s="1"/>
  <c r="AN17" i="11"/>
  <c r="AN34" i="11"/>
  <c r="AN115" i="11"/>
  <c r="AH18" i="8"/>
  <c r="AR62" i="6"/>
  <c r="AS55" i="6"/>
  <c r="AS56" i="6" s="1"/>
  <c r="AY71" i="11" s="1"/>
  <c r="BB25" i="10"/>
  <c r="BB32" i="10" s="1"/>
  <c r="AR26" i="6"/>
  <c r="AR35" i="6"/>
  <c r="AS13" i="6"/>
  <c r="BB5" i="11"/>
  <c r="AV5" i="9"/>
  <c r="AV5" i="6"/>
  <c r="AV5" i="8" s="1"/>
  <c r="AW5" i="5"/>
  <c r="AV13" i="5" s="1"/>
  <c r="AX5" i="4"/>
  <c r="BA106" i="11"/>
  <c r="BB5" i="10"/>
  <c r="AW52" i="11"/>
  <c r="BC28" i="10"/>
  <c r="BC27" i="10"/>
  <c r="AU19" i="6"/>
  <c r="AV59" i="6"/>
  <c r="AW65" i="11"/>
  <c r="AQ38" i="6"/>
  <c r="AT14" i="5"/>
  <c r="AU74" i="5"/>
  <c r="AU75" i="5"/>
  <c r="AU76" i="5"/>
  <c r="BC4" i="11"/>
  <c r="BD4" i="10" s="1"/>
  <c r="AX4" i="5"/>
  <c r="AY4" i="4"/>
  <c r="AV52" i="11"/>
  <c r="AT15" i="5"/>
  <c r="AV65" i="11"/>
  <c r="AP38" i="6"/>
  <c r="AV34" i="6" l="1"/>
  <c r="AV33" i="6"/>
  <c r="AU63" i="6"/>
  <c r="AU55" i="6" s="1"/>
  <c r="AU56" i="6" s="1"/>
  <c r="BA71" i="11" s="1"/>
  <c r="AT55" i="5"/>
  <c r="AU34" i="5"/>
  <c r="AU58" i="5" s="1"/>
  <c r="AU33" i="5"/>
  <c r="AU57" i="5" s="1"/>
  <c r="AU32" i="5"/>
  <c r="AU56" i="5" s="1"/>
  <c r="AT13" i="9"/>
  <c r="AQ11" i="9"/>
  <c r="AQ12" i="9"/>
  <c r="AP11" i="9"/>
  <c r="AP12" i="9"/>
  <c r="AV27" i="5"/>
  <c r="AV29" i="5"/>
  <c r="AV28" i="5"/>
  <c r="AV37" i="5"/>
  <c r="AV42" i="5" s="1"/>
  <c r="AV61" i="5" s="1"/>
  <c r="AV39" i="5"/>
  <c r="AV44" i="5" s="1"/>
  <c r="AV63" i="5" s="1"/>
  <c r="AV38" i="5"/>
  <c r="AV43" i="5" s="1"/>
  <c r="AV62" i="5" s="1"/>
  <c r="AU60" i="5"/>
  <c r="AW10" i="5"/>
  <c r="AW11" i="5"/>
  <c r="AW12" i="5"/>
  <c r="AN10" i="11"/>
  <c r="AN45" i="11" s="1"/>
  <c r="AS62" i="6"/>
  <c r="AT62" i="6" s="1"/>
  <c r="BC25" i="10"/>
  <c r="BC32" i="10" s="1"/>
  <c r="BD4" i="11"/>
  <c r="BE4" i="10" s="1"/>
  <c r="AY4" i="5"/>
  <c r="AZ4" i="4"/>
  <c r="AU14" i="5"/>
  <c r="BD27" i="10"/>
  <c r="BD28" i="10"/>
  <c r="AS65" i="5"/>
  <c r="AW59" i="6"/>
  <c r="AV19" i="6"/>
  <c r="AT13" i="6"/>
  <c r="BB106" i="11"/>
  <c r="BC5" i="10"/>
  <c r="AX65" i="11"/>
  <c r="AR38" i="6"/>
  <c r="AV76" i="5"/>
  <c r="AV75" i="5"/>
  <c r="AV74" i="5"/>
  <c r="AX52" i="11"/>
  <c r="AU15" i="5"/>
  <c r="BC5" i="11"/>
  <c r="AW5" i="9"/>
  <c r="AW5" i="6"/>
  <c r="AW5" i="8" s="1"/>
  <c r="AX5" i="5"/>
  <c r="AW13" i="5" s="1"/>
  <c r="AY5" i="4"/>
  <c r="AW34" i="6" l="1"/>
  <c r="AW33" i="6"/>
  <c r="AU13" i="9"/>
  <c r="AU55" i="5"/>
  <c r="AV32" i="5"/>
  <c r="AV56" i="5" s="1"/>
  <c r="AV33" i="5"/>
  <c r="AV57" i="5" s="1"/>
  <c r="AV34" i="5"/>
  <c r="AV58" i="5" s="1"/>
  <c r="AR11" i="9"/>
  <c r="AR12" i="9"/>
  <c r="AS36" i="6"/>
  <c r="AV63" i="6"/>
  <c r="AV55" i="6" s="1"/>
  <c r="AV56" i="6" s="1"/>
  <c r="BB71" i="11" s="1"/>
  <c r="AV60" i="5"/>
  <c r="AW27" i="5"/>
  <c r="AW29" i="5"/>
  <c r="AW28" i="5"/>
  <c r="AW37" i="5"/>
  <c r="AW42" i="5" s="1"/>
  <c r="AW61" i="5" s="1"/>
  <c r="AW38" i="5"/>
  <c r="AW43" i="5" s="1"/>
  <c r="AW62" i="5" s="1"/>
  <c r="AW39" i="5"/>
  <c r="AW44" i="5" s="1"/>
  <c r="AW63" i="5" s="1"/>
  <c r="AX11" i="5"/>
  <c r="AX10" i="5"/>
  <c r="AX12" i="5"/>
  <c r="AN68" i="11"/>
  <c r="AN46" i="11"/>
  <c r="AU62" i="6"/>
  <c r="BD25" i="10"/>
  <c r="BD32" i="10" s="1"/>
  <c r="AS35" i="6"/>
  <c r="AS26" i="6"/>
  <c r="AW76" i="5"/>
  <c r="AW75" i="5"/>
  <c r="AW74" i="5"/>
  <c r="AV15" i="5"/>
  <c r="AV14" i="5"/>
  <c r="BC106" i="11"/>
  <c r="BD5" i="10"/>
  <c r="AT65" i="5"/>
  <c r="BE4" i="11"/>
  <c r="BF4" i="10" s="1"/>
  <c r="AZ4" i="5"/>
  <c r="BA4" i="4"/>
  <c r="BD5" i="11"/>
  <c r="AX5" i="9"/>
  <c r="AX5" i="6"/>
  <c r="AX5" i="8" s="1"/>
  <c r="AY5" i="5"/>
  <c r="AX13" i="5" s="1"/>
  <c r="AZ5" i="4"/>
  <c r="AX59" i="6"/>
  <c r="AW19" i="6"/>
  <c r="AU13" i="6"/>
  <c r="BE27" i="10"/>
  <c r="BE28" i="10"/>
  <c r="AX33" i="6" l="1"/>
  <c r="AX34" i="6"/>
  <c r="AV55" i="5"/>
  <c r="AW33" i="5"/>
  <c r="AW57" i="5" s="1"/>
  <c r="AW34" i="5"/>
  <c r="AW58" i="5" s="1"/>
  <c r="AW32" i="5"/>
  <c r="AW56" i="5" s="1"/>
  <c r="AV13" i="9"/>
  <c r="AT36" i="6"/>
  <c r="AW63" i="6"/>
  <c r="AW60" i="5"/>
  <c r="AX27" i="5"/>
  <c r="AX29" i="5"/>
  <c r="AX28" i="5"/>
  <c r="AX37" i="5"/>
  <c r="AX42" i="5" s="1"/>
  <c r="AX61" i="5" s="1"/>
  <c r="AX39" i="5"/>
  <c r="AX44" i="5" s="1"/>
  <c r="AX63" i="5" s="1"/>
  <c r="AX38" i="5"/>
  <c r="AX43" i="5" s="1"/>
  <c r="AX62" i="5" s="1"/>
  <c r="AY12" i="5"/>
  <c r="AY11" i="5"/>
  <c r="AY10" i="5"/>
  <c r="AN69" i="11"/>
  <c r="AN73" i="11"/>
  <c r="AN111" i="11"/>
  <c r="AV62" i="6"/>
  <c r="BE25" i="10"/>
  <c r="BE32" i="10" s="1"/>
  <c r="BF4" i="11"/>
  <c r="BG4" i="10" s="1"/>
  <c r="BB4" i="4"/>
  <c r="BA4" i="5"/>
  <c r="AV13" i="6"/>
  <c r="AY65" i="11"/>
  <c r="AS38" i="6"/>
  <c r="AY52" i="11"/>
  <c r="AY59" i="6"/>
  <c r="AX19" i="6"/>
  <c r="BF28" i="10"/>
  <c r="BF27" i="10"/>
  <c r="AT35" i="6"/>
  <c r="AT26" i="6"/>
  <c r="AU65" i="5"/>
  <c r="AV65" i="5"/>
  <c r="AW14" i="5"/>
  <c r="AW15" i="5"/>
  <c r="BE5" i="11"/>
  <c r="AY5" i="9"/>
  <c r="AY5" i="6"/>
  <c r="AY5" i="8" s="1"/>
  <c r="AZ5" i="5"/>
  <c r="AY13" i="5" s="1"/>
  <c r="BA5" i="4"/>
  <c r="BD106" i="11"/>
  <c r="BE5" i="10"/>
  <c r="AX74" i="5"/>
  <c r="AX75" i="5"/>
  <c r="AX76" i="5"/>
  <c r="AY34" i="6" l="1"/>
  <c r="AY33" i="6"/>
  <c r="AW55" i="5"/>
  <c r="AX32" i="5"/>
  <c r="AX56" i="5" s="1"/>
  <c r="AX34" i="5"/>
  <c r="AX58" i="5" s="1"/>
  <c r="AX33" i="5"/>
  <c r="AX57" i="5" s="1"/>
  <c r="AW13" i="9"/>
  <c r="AS11" i="9"/>
  <c r="AS12" i="9"/>
  <c r="AU36" i="6"/>
  <c r="AV36" i="6"/>
  <c r="AX63" i="6"/>
  <c r="AY37" i="5"/>
  <c r="AY42" i="5" s="1"/>
  <c r="AY61" i="5" s="1"/>
  <c r="AY38" i="5"/>
  <c r="AY43" i="5" s="1"/>
  <c r="AY62" i="5" s="1"/>
  <c r="AY39" i="5"/>
  <c r="AY44" i="5" s="1"/>
  <c r="AY63" i="5" s="1"/>
  <c r="AY27" i="5"/>
  <c r="AY29" i="5"/>
  <c r="AY28" i="5"/>
  <c r="AX60" i="5"/>
  <c r="AZ12" i="5"/>
  <c r="AZ11" i="5"/>
  <c r="AZ10" i="5"/>
  <c r="AH29" i="8"/>
  <c r="AH22" i="8"/>
  <c r="AH28" i="8"/>
  <c r="BF25" i="10"/>
  <c r="BF32" i="10" s="1"/>
  <c r="AZ59" i="6"/>
  <c r="AY19" i="6"/>
  <c r="AY74" i="5"/>
  <c r="AY76" i="5"/>
  <c r="AY75" i="5"/>
  <c r="BE106" i="11"/>
  <c r="BF5" i="10"/>
  <c r="BF5" i="11"/>
  <c r="AZ5" i="9"/>
  <c r="AZ5" i="6"/>
  <c r="AZ5" i="8" s="1"/>
  <c r="BA5" i="5"/>
  <c r="AZ13" i="5" s="1"/>
  <c r="BB5" i="4"/>
  <c r="BG4" i="11"/>
  <c r="BH4" i="10" s="1"/>
  <c r="BB4" i="5"/>
  <c r="BC4" i="4"/>
  <c r="AX15" i="5"/>
  <c r="AW13" i="6"/>
  <c r="AX14" i="5"/>
  <c r="AU26" i="6"/>
  <c r="AU35" i="6"/>
  <c r="BG28" i="10"/>
  <c r="BG27" i="10"/>
  <c r="AV26" i="6"/>
  <c r="AV35" i="6"/>
  <c r="AZ52" i="11"/>
  <c r="AZ65" i="11"/>
  <c r="AT38" i="6"/>
  <c r="AZ34" i="6" l="1"/>
  <c r="AZ33" i="6"/>
  <c r="AX55" i="5"/>
  <c r="AY33" i="5"/>
  <c r="AY57" i="5" s="1"/>
  <c r="AY34" i="5"/>
  <c r="AY58" i="5" s="1"/>
  <c r="AY32" i="5"/>
  <c r="AY56" i="5" s="1"/>
  <c r="AX13" i="9"/>
  <c r="AT11" i="9"/>
  <c r="AT12" i="9"/>
  <c r="AY63" i="6"/>
  <c r="AY55" i="6" s="1"/>
  <c r="AY56" i="6" s="1"/>
  <c r="BE71" i="11" s="1"/>
  <c r="AY60" i="5"/>
  <c r="AZ37" i="5"/>
  <c r="AZ42" i="5" s="1"/>
  <c r="AZ61" i="5" s="1"/>
  <c r="AZ38" i="5"/>
  <c r="AZ43" i="5" s="1"/>
  <c r="AZ62" i="5" s="1"/>
  <c r="AZ39" i="5"/>
  <c r="AZ44" i="5" s="1"/>
  <c r="AZ63" i="5" s="1"/>
  <c r="AZ27" i="5"/>
  <c r="AZ29" i="5"/>
  <c r="AZ28" i="5"/>
  <c r="BA10" i="5"/>
  <c r="BA12" i="5"/>
  <c r="BA11" i="5"/>
  <c r="AH27" i="8"/>
  <c r="AH26" i="8" s="1"/>
  <c r="AX55" i="6"/>
  <c r="AX56" i="6" s="1"/>
  <c r="BD71" i="11" s="1"/>
  <c r="AW55" i="6"/>
  <c r="AW56" i="6" s="1"/>
  <c r="BC71" i="11" s="1"/>
  <c r="BB52" i="11"/>
  <c r="BA5" i="9"/>
  <c r="BG5" i="11"/>
  <c r="BA5" i="6"/>
  <c r="BA5" i="8" s="1"/>
  <c r="BB5" i="5"/>
  <c r="BA13" i="5" s="1"/>
  <c r="BC5" i="4"/>
  <c r="BA52" i="11"/>
  <c r="BB65" i="11"/>
  <c r="BG25" i="10"/>
  <c r="BG32" i="10" s="1"/>
  <c r="BF106" i="11"/>
  <c r="BG5" i="10"/>
  <c r="AX13" i="6"/>
  <c r="AX65" i="5"/>
  <c r="AW65" i="5"/>
  <c r="BA59" i="6"/>
  <c r="AZ19" i="6"/>
  <c r="AY14" i="5"/>
  <c r="BH4" i="11"/>
  <c r="BI4" i="10" s="1"/>
  <c r="BC4" i="5"/>
  <c r="BD4" i="4"/>
  <c r="AY15" i="5"/>
  <c r="BA65" i="11"/>
  <c r="BH27" i="10"/>
  <c r="BH28" i="10"/>
  <c r="AZ76" i="5"/>
  <c r="AZ74" i="5"/>
  <c r="AZ75" i="5"/>
  <c r="BA34" i="6" l="1"/>
  <c r="BA33" i="6"/>
  <c r="AY55" i="5"/>
  <c r="AZ34" i="5"/>
  <c r="AZ58" i="5" s="1"/>
  <c r="AZ33" i="5"/>
  <c r="AZ57" i="5" s="1"/>
  <c r="AZ32" i="5"/>
  <c r="AZ56" i="5" s="1"/>
  <c r="AY13" i="9"/>
  <c r="AW36" i="6"/>
  <c r="AX36" i="6"/>
  <c r="AZ63" i="6"/>
  <c r="AZ55" i="6" s="1"/>
  <c r="AZ56" i="6" s="1"/>
  <c r="BF71" i="11" s="1"/>
  <c r="BA27" i="5"/>
  <c r="BA29" i="5"/>
  <c r="BA28" i="5"/>
  <c r="BA37" i="5"/>
  <c r="BA42" i="5" s="1"/>
  <c r="BA61" i="5" s="1"/>
  <c r="BA38" i="5"/>
  <c r="BA43" i="5" s="1"/>
  <c r="BA62" i="5" s="1"/>
  <c r="BA39" i="5"/>
  <c r="BA44" i="5" s="1"/>
  <c r="BA63" i="5" s="1"/>
  <c r="AZ60" i="5"/>
  <c r="BB11" i="5"/>
  <c r="BB10" i="5"/>
  <c r="BB12" i="5"/>
  <c r="AW62" i="6"/>
  <c r="AX62" i="6" s="1"/>
  <c r="AY62" i="6" s="1"/>
  <c r="AY13" i="6"/>
  <c r="AZ14" i="5"/>
  <c r="BG106" i="11"/>
  <c r="BH5" i="10"/>
  <c r="BH5" i="11"/>
  <c r="BB5" i="9"/>
  <c r="BB5" i="6"/>
  <c r="BB5" i="8" s="1"/>
  <c r="BC5" i="5"/>
  <c r="BB13" i="5" s="1"/>
  <c r="BD5" i="4"/>
  <c r="AV38" i="6"/>
  <c r="BH25" i="10"/>
  <c r="BH32" i="10" s="1"/>
  <c r="AX26" i="6"/>
  <c r="AX35" i="6"/>
  <c r="BI4" i="11"/>
  <c r="BJ4" i="10" s="1"/>
  <c r="BD4" i="5"/>
  <c r="BE4" i="4"/>
  <c r="BI28" i="10"/>
  <c r="BI27" i="10"/>
  <c r="BB59" i="6"/>
  <c r="BA19" i="6"/>
  <c r="AU38" i="6"/>
  <c r="AZ15" i="5"/>
  <c r="AY65" i="5"/>
  <c r="AW26" i="6"/>
  <c r="AW35" i="6"/>
  <c r="BA75" i="5"/>
  <c r="BA76" i="5"/>
  <c r="BA74" i="5"/>
  <c r="BB33" i="6" l="1"/>
  <c r="BB34" i="6"/>
  <c r="AZ55" i="5"/>
  <c r="BA34" i="5"/>
  <c r="BA58" i="5" s="1"/>
  <c r="BA33" i="5"/>
  <c r="BA57" i="5" s="1"/>
  <c r="BA32" i="5"/>
  <c r="BA56" i="5" s="1"/>
  <c r="BA63" i="6"/>
  <c r="BA55" i="6" s="1"/>
  <c r="BA56" i="6" s="1"/>
  <c r="BG71" i="11" s="1"/>
  <c r="AZ13" i="9"/>
  <c r="AU11" i="9"/>
  <c r="AU12" i="9"/>
  <c r="AV11" i="9"/>
  <c r="AV12" i="9"/>
  <c r="AY36" i="6"/>
  <c r="BB37" i="5"/>
  <c r="BB42" i="5" s="1"/>
  <c r="BB61" i="5" s="1"/>
  <c r="BB39" i="5"/>
  <c r="BB44" i="5" s="1"/>
  <c r="BB63" i="5" s="1"/>
  <c r="BB38" i="5"/>
  <c r="BB43" i="5" s="1"/>
  <c r="BB62" i="5" s="1"/>
  <c r="BB27" i="5"/>
  <c r="BB29" i="5"/>
  <c r="BB28" i="5"/>
  <c r="BA60" i="5"/>
  <c r="BC12" i="5"/>
  <c r="BC11" i="5"/>
  <c r="BC10" i="5"/>
  <c r="AZ62" i="6"/>
  <c r="AY35" i="6"/>
  <c r="AY26" i="6"/>
  <c r="BA15" i="5"/>
  <c r="AZ65" i="5"/>
  <c r="BC59" i="6"/>
  <c r="BB19" i="6"/>
  <c r="BJ28" i="10"/>
  <c r="BJ27" i="10"/>
  <c r="BC65" i="11"/>
  <c r="AW38" i="6"/>
  <c r="BI25" i="10"/>
  <c r="BI32" i="10" s="1"/>
  <c r="BH106" i="11"/>
  <c r="BI5" i="10"/>
  <c r="BB75" i="5"/>
  <c r="BB74" i="5"/>
  <c r="BB76" i="5"/>
  <c r="AZ13" i="6"/>
  <c r="BC52" i="11"/>
  <c r="BA14" i="5"/>
  <c r="BD65" i="11"/>
  <c r="AX38" i="6"/>
  <c r="BI5" i="11"/>
  <c r="BC5" i="9"/>
  <c r="BC5" i="6"/>
  <c r="BC5" i="8" s="1"/>
  <c r="BE5" i="4"/>
  <c r="BD5" i="5"/>
  <c r="BC13" i="5" s="1"/>
  <c r="BD52" i="11"/>
  <c r="BJ4" i="11"/>
  <c r="BK4" i="10" s="1"/>
  <c r="BE4" i="5"/>
  <c r="BF4" i="4"/>
  <c r="BC34" i="6" l="1"/>
  <c r="BC33" i="6"/>
  <c r="BA55" i="5"/>
  <c r="BB33" i="5"/>
  <c r="BB57" i="5" s="1"/>
  <c r="BB34" i="5"/>
  <c r="BB58" i="5" s="1"/>
  <c r="BB32" i="5"/>
  <c r="BB56" i="5" s="1"/>
  <c r="BA13" i="9"/>
  <c r="AW11" i="9"/>
  <c r="AW12" i="9"/>
  <c r="AX11" i="9"/>
  <c r="AX12" i="9"/>
  <c r="AZ36" i="6"/>
  <c r="BB63" i="6"/>
  <c r="BB13" i="9" s="1"/>
  <c r="BC37" i="5"/>
  <c r="BC42" i="5" s="1"/>
  <c r="BC61" i="5" s="1"/>
  <c r="BC38" i="5"/>
  <c r="BC43" i="5" s="1"/>
  <c r="BC62" i="5" s="1"/>
  <c r="BC39" i="5"/>
  <c r="BC44" i="5" s="1"/>
  <c r="BC63" i="5" s="1"/>
  <c r="BC29" i="5"/>
  <c r="BC27" i="5"/>
  <c r="BC28" i="5"/>
  <c r="BB60" i="5"/>
  <c r="BD12" i="5"/>
  <c r="BD10" i="5"/>
  <c r="BD11" i="5"/>
  <c r="BA62" i="6"/>
  <c r="BJ25" i="10"/>
  <c r="BJ32" i="10" s="1"/>
  <c r="BK4" i="11"/>
  <c r="BL4" i="10" s="1"/>
  <c r="BF4" i="5"/>
  <c r="BG4" i="4"/>
  <c r="BD5" i="9"/>
  <c r="BJ5" i="11"/>
  <c r="BD5" i="6"/>
  <c r="BD5" i="8" s="1"/>
  <c r="BE5" i="5"/>
  <c r="BD13" i="5" s="1"/>
  <c r="BF5" i="4"/>
  <c r="BI106" i="11"/>
  <c r="BJ5" i="10"/>
  <c r="BE52" i="11"/>
  <c r="BK28" i="10"/>
  <c r="BK27" i="10"/>
  <c r="BE65" i="11"/>
  <c r="BC74" i="5"/>
  <c r="BC75" i="5"/>
  <c r="BC76" i="5"/>
  <c r="BD59" i="6"/>
  <c r="BC19" i="6"/>
  <c r="AZ26" i="6"/>
  <c r="AZ35" i="6"/>
  <c r="BB14" i="5"/>
  <c r="BA13" i="6"/>
  <c r="BB15" i="5"/>
  <c r="BD34" i="6" l="1"/>
  <c r="BD33" i="6"/>
  <c r="BB55" i="5"/>
  <c r="BC33" i="5"/>
  <c r="BC57" i="5" s="1"/>
  <c r="BC32" i="5"/>
  <c r="BC56" i="5" s="1"/>
  <c r="BC34" i="5"/>
  <c r="BC58" i="5" s="1"/>
  <c r="BC63" i="6"/>
  <c r="BC13" i="9" s="1"/>
  <c r="BD29" i="5"/>
  <c r="BD27" i="5"/>
  <c r="BD28" i="5"/>
  <c r="BD37" i="5"/>
  <c r="BD42" i="5" s="1"/>
  <c r="BD61" i="5" s="1"/>
  <c r="BD38" i="5"/>
  <c r="BD43" i="5" s="1"/>
  <c r="BD62" i="5" s="1"/>
  <c r="BD39" i="5"/>
  <c r="BD44" i="5" s="1"/>
  <c r="BD63" i="5" s="1"/>
  <c r="BC60" i="5"/>
  <c r="BE10" i="5"/>
  <c r="BE11" i="5"/>
  <c r="BE12" i="5"/>
  <c r="BB55" i="6"/>
  <c r="BB56" i="6" s="1"/>
  <c r="BH71" i="11" s="1"/>
  <c r="BA65" i="5"/>
  <c r="BE59" i="6"/>
  <c r="BD19" i="6"/>
  <c r="BC15" i="5"/>
  <c r="BF65" i="11"/>
  <c r="BK25" i="10"/>
  <c r="BK32" i="10" s="1"/>
  <c r="BB13" i="6"/>
  <c r="BF52" i="11"/>
  <c r="BJ106" i="11"/>
  <c r="BK5" i="10"/>
  <c r="BC14" i="5"/>
  <c r="AY38" i="6"/>
  <c r="BD76" i="5"/>
  <c r="BD75" i="5"/>
  <c r="BD74" i="5"/>
  <c r="BL4" i="11"/>
  <c r="BM4" i="10" s="1"/>
  <c r="BG4" i="5"/>
  <c r="BH4" i="4"/>
  <c r="BE5" i="9"/>
  <c r="BK5" i="11"/>
  <c r="BF5" i="5"/>
  <c r="BE13" i="5" s="1"/>
  <c r="BE5" i="6"/>
  <c r="BE5" i="8" s="1"/>
  <c r="BG5" i="4"/>
  <c r="BL27" i="10"/>
  <c r="BL28" i="10"/>
  <c r="BE34" i="6" l="1"/>
  <c r="BE33" i="6"/>
  <c r="BC55" i="5"/>
  <c r="BD34" i="5"/>
  <c r="BD58" i="5" s="1"/>
  <c r="BD32" i="5"/>
  <c r="BD56" i="5" s="1"/>
  <c r="BD33" i="5"/>
  <c r="BD57" i="5" s="1"/>
  <c r="BD63" i="6"/>
  <c r="BD13" i="9" s="1"/>
  <c r="AY11" i="9"/>
  <c r="AY12" i="9"/>
  <c r="BA36" i="6"/>
  <c r="BE37" i="5"/>
  <c r="BE42" i="5" s="1"/>
  <c r="BE61" i="5" s="1"/>
  <c r="BE39" i="5"/>
  <c r="BE44" i="5" s="1"/>
  <c r="BE63" i="5" s="1"/>
  <c r="BE38" i="5"/>
  <c r="BE43" i="5" s="1"/>
  <c r="BE62" i="5" s="1"/>
  <c r="BE29" i="5"/>
  <c r="BE27" i="5"/>
  <c r="BE28" i="5"/>
  <c r="BD60" i="5"/>
  <c r="BA35" i="6"/>
  <c r="BG65" i="11" s="1"/>
  <c r="BA26" i="6"/>
  <c r="BG52" i="11" s="1"/>
  <c r="BF11" i="5"/>
  <c r="BF10" i="5"/>
  <c r="BF12" i="5"/>
  <c r="BB62" i="6"/>
  <c r="BL25" i="10"/>
  <c r="BL32" i="10" s="1"/>
  <c r="BM27" i="10"/>
  <c r="BM28" i="10"/>
  <c r="BE19" i="6"/>
  <c r="BF59" i="6"/>
  <c r="BM4" i="11"/>
  <c r="BN4" i="10" s="1"/>
  <c r="BH4" i="5"/>
  <c r="BI4" i="4"/>
  <c r="BK106" i="11"/>
  <c r="BL5" i="10"/>
  <c r="BE76" i="5"/>
  <c r="BE74" i="5"/>
  <c r="BE75" i="5"/>
  <c r="BB65" i="5"/>
  <c r="BC13" i="6"/>
  <c r="BL5" i="11"/>
  <c r="BF5" i="9"/>
  <c r="BF5" i="6"/>
  <c r="BF5" i="8" s="1"/>
  <c r="BG5" i="5"/>
  <c r="BF13" i="5" s="1"/>
  <c r="BH5" i="4"/>
  <c r="BD15" i="5"/>
  <c r="BD14" i="5"/>
  <c r="AZ38" i="6"/>
  <c r="BF33" i="6" l="1"/>
  <c r="BF34" i="6"/>
  <c r="BD55" i="5"/>
  <c r="BE32" i="5"/>
  <c r="BE56" i="5" s="1"/>
  <c r="BE34" i="5"/>
  <c r="BE58" i="5" s="1"/>
  <c r="BE33" i="5"/>
  <c r="BE57" i="5" s="1"/>
  <c r="AZ11" i="9"/>
  <c r="AZ12" i="9"/>
  <c r="BB36" i="6"/>
  <c r="BE63" i="6"/>
  <c r="BE13" i="9" s="1"/>
  <c r="BA38" i="6"/>
  <c r="BE60" i="5"/>
  <c r="BF37" i="5"/>
  <c r="BF42" i="5" s="1"/>
  <c r="BF61" i="5" s="1"/>
  <c r="BF39" i="5"/>
  <c r="BF44" i="5" s="1"/>
  <c r="BF63" i="5" s="1"/>
  <c r="BF38" i="5"/>
  <c r="BF43" i="5" s="1"/>
  <c r="BF62" i="5" s="1"/>
  <c r="BF27" i="5"/>
  <c r="BF29" i="5"/>
  <c r="BF28" i="5"/>
  <c r="BG12" i="5"/>
  <c r="BG11" i="5"/>
  <c r="BG10" i="5"/>
  <c r="BC65" i="5"/>
  <c r="BC35" i="6" s="1"/>
  <c r="BD55" i="6"/>
  <c r="BD56" i="6" s="1"/>
  <c r="BJ71" i="11" s="1"/>
  <c r="BC55" i="6"/>
  <c r="BC56" i="6" s="1"/>
  <c r="BI71" i="11" s="1"/>
  <c r="BB26" i="6"/>
  <c r="BB35" i="6"/>
  <c r="BE15" i="5"/>
  <c r="BN28" i="10"/>
  <c r="BN27" i="10"/>
  <c r="BM25" i="10"/>
  <c r="BM32" i="10" s="1"/>
  <c r="BD13" i="6"/>
  <c r="BN4" i="11"/>
  <c r="BO4" i="10" s="1"/>
  <c r="BJ4" i="4"/>
  <c r="BI4" i="5"/>
  <c r="BF74" i="5"/>
  <c r="BF75" i="5"/>
  <c r="BF76" i="5"/>
  <c r="BM5" i="11"/>
  <c r="BG5" i="9"/>
  <c r="BG5" i="6"/>
  <c r="BG5" i="8" s="1"/>
  <c r="BH5" i="5"/>
  <c r="BG13" i="5" s="1"/>
  <c r="BI5" i="4"/>
  <c r="BE14" i="5"/>
  <c r="BL106" i="11"/>
  <c r="BM5" i="10"/>
  <c r="BG59" i="6"/>
  <c r="BF19" i="6"/>
  <c r="BG33" i="6" l="1"/>
  <c r="BG34" i="6"/>
  <c r="BE55" i="5"/>
  <c r="BF32" i="5"/>
  <c r="BF56" i="5" s="1"/>
  <c r="BF33" i="5"/>
  <c r="BF57" i="5" s="1"/>
  <c r="BF34" i="5"/>
  <c r="BF58" i="5" s="1"/>
  <c r="BA11" i="9"/>
  <c r="BA12" i="9"/>
  <c r="BC36" i="6"/>
  <c r="BF63" i="6"/>
  <c r="BF13" i="9" s="1"/>
  <c r="BF60" i="5"/>
  <c r="BG27" i="5"/>
  <c r="BG29" i="5"/>
  <c r="BG28" i="5"/>
  <c r="BG37" i="5"/>
  <c r="BG42" i="5" s="1"/>
  <c r="BG61" i="5" s="1"/>
  <c r="BG39" i="5"/>
  <c r="BG44" i="5" s="1"/>
  <c r="BG63" i="5" s="1"/>
  <c r="BG38" i="5"/>
  <c r="BG43" i="5" s="1"/>
  <c r="BG62" i="5" s="1"/>
  <c r="BC26" i="6"/>
  <c r="BI52" i="11" s="1"/>
  <c r="BH12" i="5"/>
  <c r="BH10" i="5"/>
  <c r="BH11" i="5"/>
  <c r="BC62" i="6"/>
  <c r="BD62" i="6" s="1"/>
  <c r="BE55" i="6"/>
  <c r="BE56" i="6" s="1"/>
  <c r="BK71" i="11" s="1"/>
  <c r="BM106" i="11"/>
  <c r="BN5" i="10"/>
  <c r="BH65" i="11"/>
  <c r="BO28" i="10"/>
  <c r="BO27" i="10"/>
  <c r="BN25" i="10"/>
  <c r="BN32" i="10" s="1"/>
  <c r="BH52" i="11"/>
  <c r="BO4" i="11"/>
  <c r="BP4" i="10" s="1"/>
  <c r="BJ4" i="5"/>
  <c r="BK4" i="4"/>
  <c r="BH59" i="6"/>
  <c r="BG19" i="6"/>
  <c r="BE65" i="5"/>
  <c r="BD65" i="5"/>
  <c r="BE13" i="6"/>
  <c r="BG74" i="5"/>
  <c r="BG76" i="5"/>
  <c r="BG75" i="5"/>
  <c r="BI65" i="11"/>
  <c r="BN5" i="11"/>
  <c r="BH5" i="9"/>
  <c r="BH5" i="6"/>
  <c r="BH5" i="8" s="1"/>
  <c r="BI5" i="5"/>
  <c r="BH13" i="5" s="1"/>
  <c r="BJ5" i="4"/>
  <c r="BF14" i="5"/>
  <c r="BF15" i="5"/>
  <c r="BH34" i="6" l="1"/>
  <c r="BH33" i="6"/>
  <c r="BG63" i="6"/>
  <c r="BG13" i="9" s="1"/>
  <c r="BF55" i="5"/>
  <c r="BG32" i="5"/>
  <c r="BG56" i="5" s="1"/>
  <c r="BG33" i="5"/>
  <c r="BG57" i="5" s="1"/>
  <c r="BG34" i="5"/>
  <c r="BG58" i="5" s="1"/>
  <c r="BE36" i="6"/>
  <c r="BD36" i="6"/>
  <c r="BG60" i="5"/>
  <c r="BH37" i="5"/>
  <c r="BH42" i="5" s="1"/>
  <c r="BH61" i="5" s="1"/>
  <c r="BH38" i="5"/>
  <c r="BH43" i="5" s="1"/>
  <c r="BH62" i="5" s="1"/>
  <c r="BH39" i="5"/>
  <c r="BH44" i="5" s="1"/>
  <c r="BH63" i="5" s="1"/>
  <c r="BH29" i="5"/>
  <c r="BH27" i="5"/>
  <c r="BH28" i="5"/>
  <c r="BI10" i="5"/>
  <c r="BI12" i="5"/>
  <c r="BI11" i="5"/>
  <c r="BE62" i="6"/>
  <c r="BF55" i="6"/>
  <c r="BF56" i="6" s="1"/>
  <c r="BL71" i="11" s="1"/>
  <c r="BO25" i="10"/>
  <c r="BO32" i="10" s="1"/>
  <c r="BE26" i="6"/>
  <c r="BE35" i="6"/>
  <c r="BF13" i="6"/>
  <c r="BN106" i="11"/>
  <c r="BO5" i="10"/>
  <c r="BD35" i="6"/>
  <c r="BD26" i="6"/>
  <c r="BP4" i="11"/>
  <c r="BQ4" i="10" s="1"/>
  <c r="BK4" i="5"/>
  <c r="BL4" i="4"/>
  <c r="BO5" i="11"/>
  <c r="BI5" i="9"/>
  <c r="BI5" i="6"/>
  <c r="BI5" i="8" s="1"/>
  <c r="BJ5" i="5"/>
  <c r="BI13" i="5" s="1"/>
  <c r="BK5" i="4"/>
  <c r="BG15" i="5"/>
  <c r="BP27" i="10"/>
  <c r="BP28" i="10"/>
  <c r="BG14" i="5"/>
  <c r="BB38" i="6"/>
  <c r="BH74" i="5"/>
  <c r="BH75" i="5"/>
  <c r="BH76" i="5"/>
  <c r="BC38" i="6"/>
  <c r="BI59" i="6"/>
  <c r="BH19" i="6"/>
  <c r="BI34" i="6" l="1"/>
  <c r="BI33" i="6"/>
  <c r="BG55" i="5"/>
  <c r="BH33" i="5"/>
  <c r="BH57" i="5" s="1"/>
  <c r="BH32" i="5"/>
  <c r="BH56" i="5" s="1"/>
  <c r="BH34" i="5"/>
  <c r="BH58" i="5" s="1"/>
  <c r="BC11" i="9"/>
  <c r="BC12" i="9"/>
  <c r="BB11" i="9"/>
  <c r="BB12" i="9"/>
  <c r="BH63" i="6"/>
  <c r="BI37" i="5"/>
  <c r="BI42" i="5" s="1"/>
  <c r="BI61" i="5" s="1"/>
  <c r="BI38" i="5"/>
  <c r="BI43" i="5" s="1"/>
  <c r="BI62" i="5" s="1"/>
  <c r="BI39" i="5"/>
  <c r="BI44" i="5" s="1"/>
  <c r="BI63" i="5" s="1"/>
  <c r="BI29" i="5"/>
  <c r="BI27" i="5"/>
  <c r="BI28" i="5"/>
  <c r="BH60" i="5"/>
  <c r="BJ11" i="5"/>
  <c r="BJ10" i="5"/>
  <c r="BJ12" i="5"/>
  <c r="BG55" i="6"/>
  <c r="BG56" i="6" s="1"/>
  <c r="BM71" i="11" s="1"/>
  <c r="BF62" i="6"/>
  <c r="BJ52" i="11"/>
  <c r="BP25" i="10"/>
  <c r="BP32" i="10" s="1"/>
  <c r="BJ65" i="11"/>
  <c r="BI75" i="5"/>
  <c r="BI76" i="5"/>
  <c r="BI74" i="5"/>
  <c r="BG65" i="5"/>
  <c r="BF65" i="5"/>
  <c r="BQ28" i="10"/>
  <c r="BQ27" i="10"/>
  <c r="BH15" i="5"/>
  <c r="BO106" i="11"/>
  <c r="BP5" i="10"/>
  <c r="BP5" i="11"/>
  <c r="BJ5" i="9"/>
  <c r="BJ5" i="6"/>
  <c r="BJ5" i="8" s="1"/>
  <c r="BK5" i="5"/>
  <c r="BJ13" i="5" s="1"/>
  <c r="BL5" i="4"/>
  <c r="BK65" i="11"/>
  <c r="BH14" i="5"/>
  <c r="BQ4" i="11"/>
  <c r="BR4" i="10" s="1"/>
  <c r="BL4" i="5"/>
  <c r="BM4" i="4"/>
  <c r="BK52" i="11"/>
  <c r="BJ59" i="6"/>
  <c r="BI19" i="6"/>
  <c r="BG13" i="6"/>
  <c r="BJ34" i="6" l="1"/>
  <c r="BJ33" i="6"/>
  <c r="BH55" i="5"/>
  <c r="BI32" i="5"/>
  <c r="BI56" i="5" s="1"/>
  <c r="BI33" i="5"/>
  <c r="BI57" i="5" s="1"/>
  <c r="BI34" i="5"/>
  <c r="BI58" i="5" s="1"/>
  <c r="BH55" i="6"/>
  <c r="BH56" i="6" s="1"/>
  <c r="BN71" i="11" s="1"/>
  <c r="BH13" i="9"/>
  <c r="BF36" i="6"/>
  <c r="BG36" i="6"/>
  <c r="BI63" i="6"/>
  <c r="BI55" i="6" s="1"/>
  <c r="BI56" i="6" s="1"/>
  <c r="BO71" i="11" s="1"/>
  <c r="BJ37" i="5"/>
  <c r="BJ42" i="5" s="1"/>
  <c r="BJ61" i="5" s="1"/>
  <c r="BJ38" i="5"/>
  <c r="BJ43" i="5" s="1"/>
  <c r="BJ62" i="5" s="1"/>
  <c r="BJ39" i="5"/>
  <c r="BJ44" i="5" s="1"/>
  <c r="BJ63" i="5" s="1"/>
  <c r="BJ29" i="5"/>
  <c r="BJ27" i="5"/>
  <c r="BJ28" i="5"/>
  <c r="BI60" i="5"/>
  <c r="BK12" i="5"/>
  <c r="BK11" i="5"/>
  <c r="BK10" i="5"/>
  <c r="BG62" i="6"/>
  <c r="BH62" i="6" s="1"/>
  <c r="BQ5" i="11"/>
  <c r="BK5" i="9"/>
  <c r="BK5" i="6"/>
  <c r="BK5" i="8" s="1"/>
  <c r="BL5" i="5"/>
  <c r="BK13" i="5" s="1"/>
  <c r="BM5" i="4"/>
  <c r="BQ25" i="10"/>
  <c r="BQ32" i="10" s="1"/>
  <c r="BI15" i="5"/>
  <c r="BH13" i="6"/>
  <c r="BI14" i="5"/>
  <c r="BJ75" i="5"/>
  <c r="BJ74" i="5"/>
  <c r="BJ76" i="5"/>
  <c r="BF26" i="6"/>
  <c r="BF35" i="6"/>
  <c r="BK59" i="6"/>
  <c r="BJ19" i="6"/>
  <c r="BG35" i="6"/>
  <c r="BG26" i="6"/>
  <c r="BR4" i="11"/>
  <c r="BS4" i="10" s="1"/>
  <c r="BM4" i="5"/>
  <c r="BN4" i="4"/>
  <c r="BE38" i="6"/>
  <c r="BR28" i="10"/>
  <c r="BR27" i="10"/>
  <c r="BD38" i="6"/>
  <c r="BP106" i="11"/>
  <c r="BQ5" i="10"/>
  <c r="BK34" i="6" l="1"/>
  <c r="BK33" i="6"/>
  <c r="BI55" i="5"/>
  <c r="BJ33" i="5"/>
  <c r="BJ57" i="5" s="1"/>
  <c r="BJ32" i="5"/>
  <c r="BJ56" i="5" s="1"/>
  <c r="BJ34" i="5"/>
  <c r="BJ58" i="5" s="1"/>
  <c r="BI13" i="9"/>
  <c r="BD11" i="9"/>
  <c r="BD12" i="9"/>
  <c r="BE11" i="9"/>
  <c r="BE12" i="9"/>
  <c r="BJ63" i="6"/>
  <c r="BJ55" i="6" s="1"/>
  <c r="BJ56" i="6" s="1"/>
  <c r="BP71" i="11" s="1"/>
  <c r="BJ60" i="5"/>
  <c r="BK29" i="5"/>
  <c r="BK27" i="5"/>
  <c r="BK28" i="5"/>
  <c r="BK37" i="5"/>
  <c r="BK42" i="5" s="1"/>
  <c r="BK61" i="5" s="1"/>
  <c r="BK39" i="5"/>
  <c r="BK44" i="5" s="1"/>
  <c r="BK63" i="5" s="1"/>
  <c r="BK38" i="5"/>
  <c r="BK43" i="5" s="1"/>
  <c r="BK62" i="5" s="1"/>
  <c r="BL12" i="5"/>
  <c r="BL11" i="5"/>
  <c r="BL10" i="5"/>
  <c r="BI62" i="6"/>
  <c r="BR25" i="10"/>
  <c r="BR32" i="10" s="1"/>
  <c r="BM65" i="11"/>
  <c r="BS4" i="11"/>
  <c r="BT4" i="10" s="1"/>
  <c r="BO4" i="4"/>
  <c r="BL65" i="11"/>
  <c r="BJ15" i="5"/>
  <c r="BI13" i="6"/>
  <c r="BL5" i="9"/>
  <c r="BR5" i="11"/>
  <c r="BL5" i="6"/>
  <c r="BL5" i="8" s="1"/>
  <c r="BM5" i="5"/>
  <c r="BN5" i="4"/>
  <c r="BL52" i="11"/>
  <c r="BJ14" i="5"/>
  <c r="BH65" i="5"/>
  <c r="BS28" i="10"/>
  <c r="BS27" i="10"/>
  <c r="BK19" i="6"/>
  <c r="BL59" i="6"/>
  <c r="BQ106" i="11"/>
  <c r="BR5" i="10"/>
  <c r="BM52" i="11"/>
  <c r="BK74" i="5"/>
  <c r="BK75" i="5"/>
  <c r="BK76" i="5"/>
  <c r="BL33" i="6" l="1"/>
  <c r="BL34" i="6"/>
  <c r="BM12" i="5"/>
  <c r="BM37" i="5" s="1"/>
  <c r="BL13" i="5"/>
  <c r="BN5" i="5"/>
  <c r="BM13" i="5" s="1"/>
  <c r="BJ55" i="5"/>
  <c r="BK33" i="5"/>
  <c r="BK57" i="5" s="1"/>
  <c r="BK32" i="5"/>
  <c r="BK56" i="5" s="1"/>
  <c r="BK34" i="5"/>
  <c r="BK58" i="5" s="1"/>
  <c r="BK63" i="6"/>
  <c r="BK55" i="6" s="1"/>
  <c r="BK56" i="6" s="1"/>
  <c r="BQ71" i="11" s="1"/>
  <c r="BJ13" i="9"/>
  <c r="BH36" i="6"/>
  <c r="BM38" i="5"/>
  <c r="BL27" i="5"/>
  <c r="BL29" i="5"/>
  <c r="BL28" i="5"/>
  <c r="BL37" i="5"/>
  <c r="BL42" i="5" s="1"/>
  <c r="BL61" i="5" s="1"/>
  <c r="BL39" i="5"/>
  <c r="BL44" i="5" s="1"/>
  <c r="BL63" i="5" s="1"/>
  <c r="BL38" i="5"/>
  <c r="BL43" i="5" s="1"/>
  <c r="BL62" i="5" s="1"/>
  <c r="BK60" i="5"/>
  <c r="BM10" i="5"/>
  <c r="BM27" i="5" s="1"/>
  <c r="BM32" i="5" s="1"/>
  <c r="BM56" i="5" s="1"/>
  <c r="BJ62" i="6"/>
  <c r="BG38" i="6"/>
  <c r="BS25" i="10"/>
  <c r="BS32" i="10" s="1"/>
  <c r="BH26" i="6"/>
  <c r="BH35" i="6"/>
  <c r="BK14" i="5"/>
  <c r="BJ13" i="6"/>
  <c r="BL76" i="5"/>
  <c r="BL75" i="5"/>
  <c r="BL74" i="5"/>
  <c r="BR106" i="11"/>
  <c r="BS5" i="10"/>
  <c r="BI65" i="5"/>
  <c r="BK15" i="5"/>
  <c r="BS5" i="11"/>
  <c r="BM5" i="9"/>
  <c r="BM5" i="6"/>
  <c r="BM5" i="8" s="1"/>
  <c r="BM11" i="5"/>
  <c r="BO5" i="4"/>
  <c r="BF38" i="6"/>
  <c r="BM59" i="6"/>
  <c r="BL19" i="6"/>
  <c r="BM39" i="5" l="1"/>
  <c r="BM42" i="5"/>
  <c r="BM61" i="5" s="1"/>
  <c r="BM34" i="6"/>
  <c r="BM33" i="6"/>
  <c r="BK55" i="5"/>
  <c r="BL33" i="5"/>
  <c r="BL57" i="5" s="1"/>
  <c r="BL32" i="5"/>
  <c r="BL56" i="5" s="1"/>
  <c r="BL34" i="5"/>
  <c r="BL58" i="5" s="1"/>
  <c r="BK13" i="9"/>
  <c r="BF11" i="9"/>
  <c r="BF12" i="9"/>
  <c r="BG11" i="9"/>
  <c r="BG12" i="9"/>
  <c r="BI36" i="6"/>
  <c r="BL63" i="6"/>
  <c r="BM29" i="5"/>
  <c r="BM34" i="5" s="1"/>
  <c r="BM58" i="5" s="1"/>
  <c r="BM28" i="5"/>
  <c r="BL60" i="5"/>
  <c r="BM44" i="5"/>
  <c r="BM63" i="5" s="1"/>
  <c r="BM43" i="5"/>
  <c r="BM62" i="5" s="1"/>
  <c r="BK62" i="6"/>
  <c r="BK13" i="6"/>
  <c r="BN52" i="11"/>
  <c r="BM19" i="6"/>
  <c r="BL14" i="5"/>
  <c r="BM74" i="5"/>
  <c r="BN65" i="11"/>
  <c r="BS106" i="11"/>
  <c r="BT5" i="10"/>
  <c r="BJ65" i="5"/>
  <c r="BL15" i="5"/>
  <c r="BI26" i="6"/>
  <c r="BI35" i="6"/>
  <c r="BM76" i="5"/>
  <c r="BL55" i="5" l="1"/>
  <c r="BM33" i="5"/>
  <c r="BM57" i="5" s="1"/>
  <c r="BM60" i="5"/>
  <c r="H92" i="3"/>
  <c r="BL13" i="9"/>
  <c r="BJ36" i="6"/>
  <c r="BM75" i="5"/>
  <c r="BM63" i="6" s="1"/>
  <c r="BL55" i="6"/>
  <c r="BL56" i="6" s="1"/>
  <c r="BR71" i="11" s="1"/>
  <c r="BJ26" i="6"/>
  <c r="BJ35" i="6"/>
  <c r="BO65" i="11"/>
  <c r="BL13" i="6"/>
  <c r="BK65" i="5"/>
  <c r="BM15" i="5"/>
  <c r="H93" i="3"/>
  <c r="I93" i="3"/>
  <c r="J93" i="3"/>
  <c r="K93" i="3"/>
  <c r="L93" i="3"/>
  <c r="H94" i="3"/>
  <c r="I94" i="3"/>
  <c r="J94" i="3"/>
  <c r="K94" i="3"/>
  <c r="L94" i="3"/>
  <c r="BH38" i="6"/>
  <c r="BO52" i="11"/>
  <c r="BM14" i="5"/>
  <c r="H271" i="3" l="1"/>
  <c r="I271" i="3" s="1"/>
  <c r="J271" i="3" s="1"/>
  <c r="K271" i="3" s="1"/>
  <c r="L271" i="3" s="1"/>
  <c r="BM55" i="5"/>
  <c r="BM65" i="5" s="1"/>
  <c r="H91" i="3"/>
  <c r="BM13" i="9"/>
  <c r="BH11" i="9"/>
  <c r="BH12" i="9"/>
  <c r="BK36" i="6"/>
  <c r="BL62" i="6"/>
  <c r="BM55" i="6"/>
  <c r="BI38" i="6"/>
  <c r="BL65" i="5"/>
  <c r="BP65" i="11"/>
  <c r="BJ38" i="6"/>
  <c r="BP52" i="11"/>
  <c r="I92" i="3"/>
  <c r="I91" i="3" s="1"/>
  <c r="J92" i="3"/>
  <c r="J91" i="3" s="1"/>
  <c r="K92" i="3"/>
  <c r="K91" i="3" s="1"/>
  <c r="L92" i="3"/>
  <c r="L91" i="3" s="1"/>
  <c r="BK26" i="6"/>
  <c r="BK35" i="6"/>
  <c r="BM13" i="6"/>
  <c r="BI11" i="9" l="1"/>
  <c r="BI12" i="9"/>
  <c r="BJ11" i="9"/>
  <c r="BJ12" i="9"/>
  <c r="BL36" i="6"/>
  <c r="BM56" i="6"/>
  <c r="BS71" i="11" s="1"/>
  <c r="J71" i="11" s="1"/>
  <c r="H71" i="11"/>
  <c r="I71" i="11"/>
  <c r="F71" i="11"/>
  <c r="G71" i="11"/>
  <c r="BM62" i="6"/>
  <c r="BQ65" i="11"/>
  <c r="BK38" i="6"/>
  <c r="BL26" i="6"/>
  <c r="BL35" i="6"/>
  <c r="BQ52" i="11"/>
  <c r="BK11" i="9" l="1"/>
  <c r="BK12" i="9"/>
  <c r="BM36" i="6"/>
  <c r="E71" i="11"/>
  <c r="BR52" i="11"/>
  <c r="BM35" i="6"/>
  <c r="BM26" i="6"/>
  <c r="F9" i="8"/>
  <c r="F13" i="8" s="1"/>
  <c r="Q9" i="8"/>
  <c r="Q13" i="8" s="1"/>
  <c r="I9" i="8"/>
  <c r="I13" i="8" s="1"/>
  <c r="N9" i="8"/>
  <c r="N13" i="8" s="1"/>
  <c r="K9" i="8"/>
  <c r="K13" i="8" s="1"/>
  <c r="G9" i="8"/>
  <c r="G13" i="8" s="1"/>
  <c r="O9" i="8"/>
  <c r="O13" i="8" s="1"/>
  <c r="P9" i="8"/>
  <c r="P13" i="8" s="1"/>
  <c r="H9" i="8"/>
  <c r="H13" i="8" s="1"/>
  <c r="J9" i="8"/>
  <c r="J13" i="8" s="1"/>
  <c r="M9" i="8"/>
  <c r="M13" i="8" s="1"/>
  <c r="L9" i="8"/>
  <c r="L13" i="8" s="1"/>
  <c r="R9" i="8"/>
  <c r="R13" i="8" s="1"/>
  <c r="U9" i="8"/>
  <c r="U13" i="8" s="1"/>
  <c r="AC9" i="8"/>
  <c r="AC13" i="8" s="1"/>
  <c r="V9" i="8"/>
  <c r="V13" i="8" s="1"/>
  <c r="S9" i="8"/>
  <c r="S13" i="8" s="1"/>
  <c r="X9" i="8"/>
  <c r="X13" i="8" s="1"/>
  <c r="T9" i="8"/>
  <c r="T13" i="8" s="1"/>
  <c r="W9" i="8"/>
  <c r="W13" i="8" s="1"/>
  <c r="Z9" i="8"/>
  <c r="Z13" i="8" s="1"/>
  <c r="Y9" i="8"/>
  <c r="Y13" i="8" s="1"/>
  <c r="AA9" i="8"/>
  <c r="AA13" i="8" s="1"/>
  <c r="AB9" i="8"/>
  <c r="AB13" i="8" s="1"/>
  <c r="AL9" i="8"/>
  <c r="AL13" i="8" s="1"/>
  <c r="AN9" i="8"/>
  <c r="AN13" i="8" s="1"/>
  <c r="AD9" i="8"/>
  <c r="AD13" i="8" s="1"/>
  <c r="AJ9" i="8"/>
  <c r="AJ13" i="8" s="1"/>
  <c r="AG9" i="8"/>
  <c r="AG13" i="8" s="1"/>
  <c r="AI9" i="8"/>
  <c r="AI13" i="8" s="1"/>
  <c r="AM9" i="8"/>
  <c r="AM13" i="8" s="1"/>
  <c r="AE9" i="8"/>
  <c r="AE13" i="8" s="1"/>
  <c r="AO9" i="8"/>
  <c r="AO13" i="8" s="1"/>
  <c r="AF9" i="8"/>
  <c r="AF13" i="8" s="1"/>
  <c r="AK9" i="8"/>
  <c r="AK13" i="8" s="1"/>
  <c r="AW9" i="8"/>
  <c r="AW13" i="8" s="1"/>
  <c r="AQ9" i="8"/>
  <c r="AQ13" i="8" s="1"/>
  <c r="AP9" i="8"/>
  <c r="AP13" i="8" s="1"/>
  <c r="AZ9" i="8"/>
  <c r="AZ13" i="8" s="1"/>
  <c r="AR9" i="8"/>
  <c r="AR13" i="8" s="1"/>
  <c r="AV9" i="8"/>
  <c r="AV13" i="8" s="1"/>
  <c r="AT9" i="8"/>
  <c r="AT13" i="8" s="1"/>
  <c r="BA9" i="8"/>
  <c r="BA13" i="8" s="1"/>
  <c r="AS9" i="8"/>
  <c r="AS13" i="8" s="1"/>
  <c r="AU9" i="8"/>
  <c r="AU13" i="8" s="1"/>
  <c r="AY9" i="8"/>
  <c r="AY13" i="8" s="1"/>
  <c r="AX9" i="8"/>
  <c r="AX13" i="8" s="1"/>
  <c r="BJ9" i="8"/>
  <c r="BJ13" i="8" s="1"/>
  <c r="BM9" i="8"/>
  <c r="BM11" i="8" s="1"/>
  <c r="BG9" i="8"/>
  <c r="BG13" i="8" s="1"/>
  <c r="BK9" i="8"/>
  <c r="BK13" i="8" s="1"/>
  <c r="BI9" i="8"/>
  <c r="BI13" i="8" s="1"/>
  <c r="BH9" i="8"/>
  <c r="BH13" i="8" s="1"/>
  <c r="BC9" i="8"/>
  <c r="BC13" i="8" s="1"/>
  <c r="BB9" i="8"/>
  <c r="BB13" i="8" s="1"/>
  <c r="BF9" i="8"/>
  <c r="BF13" i="8" s="1"/>
  <c r="BL9" i="8"/>
  <c r="BL11" i="8" s="1"/>
  <c r="BE9" i="8"/>
  <c r="BE13" i="8" s="1"/>
  <c r="BD9" i="8"/>
  <c r="BD13" i="8" s="1"/>
  <c r="BR65" i="11"/>
  <c r="BL38" i="6"/>
  <c r="BL13" i="8" l="1"/>
  <c r="BR116" i="11" s="1"/>
  <c r="BL11" i="9"/>
  <c r="BL12" i="9"/>
  <c r="BE11" i="8"/>
  <c r="BC11" i="8"/>
  <c r="BG11" i="8"/>
  <c r="AY11" i="8"/>
  <c r="AT11" i="8"/>
  <c r="AP11" i="8"/>
  <c r="AF11" i="8"/>
  <c r="AI11" i="8"/>
  <c r="AN11" i="8"/>
  <c r="Y11" i="8"/>
  <c r="X11" i="8"/>
  <c r="U11" i="8"/>
  <c r="J11" i="8"/>
  <c r="G11" i="8"/>
  <c r="Q11" i="8"/>
  <c r="BH11" i="8"/>
  <c r="AU11" i="8"/>
  <c r="AV11" i="8"/>
  <c r="AQ11" i="8"/>
  <c r="AO11" i="8"/>
  <c r="AG11" i="8"/>
  <c r="AL11" i="8"/>
  <c r="Z11" i="8"/>
  <c r="S11" i="8"/>
  <c r="R11" i="8"/>
  <c r="H11" i="8"/>
  <c r="K11" i="8"/>
  <c r="BF11" i="8"/>
  <c r="BI11" i="8"/>
  <c r="BJ11" i="8"/>
  <c r="AS11" i="8"/>
  <c r="AR11" i="8"/>
  <c r="AW11" i="8"/>
  <c r="AE11" i="8"/>
  <c r="AJ11" i="8"/>
  <c r="AB11" i="8"/>
  <c r="W11" i="8"/>
  <c r="V11" i="8"/>
  <c r="L11" i="8"/>
  <c r="P11" i="8"/>
  <c r="N11" i="8"/>
  <c r="BD11" i="8"/>
  <c r="BB11" i="8"/>
  <c r="AX11" i="8"/>
  <c r="BA11" i="8"/>
  <c r="AZ11" i="8"/>
  <c r="AK11" i="8"/>
  <c r="AM11" i="8"/>
  <c r="AD11" i="8"/>
  <c r="AA11" i="8"/>
  <c r="T11" i="8"/>
  <c r="AC11" i="8"/>
  <c r="M11" i="8"/>
  <c r="O11" i="8"/>
  <c r="I11" i="8"/>
  <c r="BQ66" i="11"/>
  <c r="BK11" i="8"/>
  <c r="L36" i="11"/>
  <c r="F11" i="8"/>
  <c r="BS115" i="11"/>
  <c r="BM18" i="8"/>
  <c r="AX51" i="11"/>
  <c r="AX50" i="11" s="1"/>
  <c r="AX59" i="11"/>
  <c r="AR14" i="8"/>
  <c r="AX121" i="11" s="1"/>
  <c r="AX120" i="11" s="1"/>
  <c r="AX119" i="11" s="1"/>
  <c r="AY54" i="10" s="1"/>
  <c r="AX60" i="11"/>
  <c r="AX61" i="11"/>
  <c r="AX40" i="11"/>
  <c r="AX15" i="11"/>
  <c r="AX14" i="11"/>
  <c r="AX13" i="11"/>
  <c r="AX41" i="11"/>
  <c r="AX20" i="11"/>
  <c r="AX42" i="11"/>
  <c r="AX19" i="11"/>
  <c r="AX64" i="11"/>
  <c r="AX63" i="11"/>
  <c r="AX18" i="11"/>
  <c r="AX37" i="11"/>
  <c r="AX23" i="11"/>
  <c r="AX25" i="11"/>
  <c r="AX39" i="11"/>
  <c r="AX38" i="11"/>
  <c r="AX24" i="11"/>
  <c r="AX36" i="11"/>
  <c r="AX66" i="11"/>
  <c r="V40" i="11"/>
  <c r="V59" i="11"/>
  <c r="V61" i="11"/>
  <c r="V60" i="11"/>
  <c r="V51" i="11"/>
  <c r="V50" i="11" s="1"/>
  <c r="V13" i="11"/>
  <c r="V14" i="11"/>
  <c r="V15" i="11"/>
  <c r="P14" i="8"/>
  <c r="V121" i="11" s="1"/>
  <c r="V120" i="11" s="1"/>
  <c r="V119" i="11" s="1"/>
  <c r="W54" i="10" s="1"/>
  <c r="V41" i="11"/>
  <c r="V63" i="11"/>
  <c r="V18" i="11"/>
  <c r="V25" i="11"/>
  <c r="V64" i="11"/>
  <c r="V20" i="11"/>
  <c r="V38" i="11"/>
  <c r="V39" i="11"/>
  <c r="V24" i="11"/>
  <c r="V42" i="11"/>
  <c r="V37" i="11"/>
  <c r="V23" i="11"/>
  <c r="V19" i="11"/>
  <c r="V36" i="11"/>
  <c r="V66" i="11"/>
  <c r="BH51" i="11"/>
  <c r="BH59" i="11"/>
  <c r="BH40" i="11"/>
  <c r="BH60" i="11"/>
  <c r="BH15" i="11"/>
  <c r="BH14" i="11"/>
  <c r="BH13" i="11"/>
  <c r="BH61" i="11"/>
  <c r="BH41" i="11"/>
  <c r="BB14" i="8"/>
  <c r="BH121" i="11" s="1"/>
  <c r="BH18" i="11"/>
  <c r="BH64" i="11"/>
  <c r="BH38" i="11"/>
  <c r="BH42" i="11"/>
  <c r="BH63" i="11"/>
  <c r="BH39" i="11"/>
  <c r="BH24" i="11"/>
  <c r="BH20" i="11"/>
  <c r="BH25" i="11"/>
  <c r="BH19" i="11"/>
  <c r="BH37" i="11"/>
  <c r="BH23" i="11"/>
  <c r="BH36" i="11"/>
  <c r="BH66" i="11"/>
  <c r="BD13" i="11"/>
  <c r="BD15" i="11"/>
  <c r="BD61" i="11"/>
  <c r="BD14" i="11"/>
  <c r="BD59" i="11"/>
  <c r="BD40" i="11"/>
  <c r="BD60" i="11"/>
  <c r="BD51" i="11"/>
  <c r="BD50" i="11" s="1"/>
  <c r="BD41" i="11"/>
  <c r="AX14" i="8"/>
  <c r="BD121" i="11" s="1"/>
  <c r="BD120" i="11" s="1"/>
  <c r="BD119" i="11" s="1"/>
  <c r="BE54" i="10" s="1"/>
  <c r="BD18" i="11"/>
  <c r="BD25" i="11"/>
  <c r="BD42" i="11"/>
  <c r="BD63" i="11"/>
  <c r="BD19" i="11"/>
  <c r="BD20" i="11"/>
  <c r="BD39" i="11"/>
  <c r="BD64" i="11"/>
  <c r="BD38" i="11"/>
  <c r="BD23" i="11"/>
  <c r="BD37" i="11"/>
  <c r="BD24" i="11"/>
  <c r="BD36" i="11"/>
  <c r="BD66" i="11"/>
  <c r="BF51" i="11"/>
  <c r="BF50" i="11" s="1"/>
  <c r="BF60" i="11"/>
  <c r="BF59" i="11"/>
  <c r="BF40" i="11"/>
  <c r="BF61" i="11"/>
  <c r="AZ14" i="8"/>
  <c r="BF121" i="11" s="1"/>
  <c r="BF120" i="11" s="1"/>
  <c r="BF119" i="11" s="1"/>
  <c r="BG54" i="10" s="1"/>
  <c r="BF13" i="11"/>
  <c r="BF15" i="11"/>
  <c r="BF14" i="11"/>
  <c r="BF41" i="11"/>
  <c r="BF19" i="11"/>
  <c r="BF18" i="11"/>
  <c r="BF24" i="11"/>
  <c r="BF25" i="11"/>
  <c r="BF63" i="11"/>
  <c r="BF64" i="11"/>
  <c r="BF42" i="11"/>
  <c r="BF39" i="11"/>
  <c r="BF23" i="11"/>
  <c r="BF37" i="11"/>
  <c r="BF38" i="11"/>
  <c r="BF20" i="11"/>
  <c r="BF36" i="11"/>
  <c r="BF66" i="11"/>
  <c r="AS15" i="11"/>
  <c r="AS61" i="11"/>
  <c r="AS14" i="11"/>
  <c r="AS60" i="11"/>
  <c r="AS51" i="11"/>
  <c r="AS50" i="11" s="1"/>
  <c r="AS40" i="11"/>
  <c r="AS59" i="11"/>
  <c r="AS13" i="11"/>
  <c r="AM14" i="8"/>
  <c r="AS121" i="11" s="1"/>
  <c r="AS120" i="11" s="1"/>
  <c r="AS119" i="11" s="1"/>
  <c r="AT54" i="10" s="1"/>
  <c r="AS41" i="11"/>
  <c r="AS20" i="11"/>
  <c r="AS38" i="11"/>
  <c r="AS18" i="11"/>
  <c r="AS63" i="11"/>
  <c r="AS42" i="11"/>
  <c r="AS25" i="11"/>
  <c r="AS39" i="11"/>
  <c r="AS24" i="11"/>
  <c r="AS64" i="11"/>
  <c r="AS23" i="11"/>
  <c r="AS37" i="11"/>
  <c r="AS19" i="11"/>
  <c r="AS36" i="11"/>
  <c r="AS66" i="11"/>
  <c r="AG61" i="11"/>
  <c r="AG51" i="11"/>
  <c r="AG50" i="11" s="1"/>
  <c r="AG59" i="11"/>
  <c r="AG60" i="11"/>
  <c r="AG14" i="11"/>
  <c r="AA14" i="8"/>
  <c r="AG121" i="11" s="1"/>
  <c r="AG120" i="11" s="1"/>
  <c r="AG119" i="11" s="1"/>
  <c r="AH54" i="10" s="1"/>
  <c r="AG40" i="11"/>
  <c r="AG15" i="11"/>
  <c r="AG13" i="11"/>
  <c r="AG41" i="11"/>
  <c r="AG25" i="11"/>
  <c r="AG64" i="11"/>
  <c r="AG19" i="11"/>
  <c r="AG18" i="11"/>
  <c r="AG20" i="11"/>
  <c r="AG63" i="11"/>
  <c r="AG24" i="11"/>
  <c r="AG42" i="11"/>
  <c r="AG37" i="11"/>
  <c r="AG39" i="11"/>
  <c r="AG23" i="11"/>
  <c r="AG38" i="11"/>
  <c r="AG36" i="11"/>
  <c r="AG66" i="11"/>
  <c r="AI59" i="11"/>
  <c r="AI61" i="11"/>
  <c r="AI14" i="11"/>
  <c r="AI51" i="11"/>
  <c r="AI50" i="11" s="1"/>
  <c r="AI60" i="11"/>
  <c r="AI15" i="11"/>
  <c r="AI13" i="11"/>
  <c r="AI40" i="11"/>
  <c r="AI41" i="11"/>
  <c r="AC14" i="8"/>
  <c r="AI121" i="11" s="1"/>
  <c r="AI120" i="11" s="1"/>
  <c r="AI119" i="11" s="1"/>
  <c r="AJ54" i="10" s="1"/>
  <c r="AI19" i="11"/>
  <c r="AI20" i="11"/>
  <c r="AI25" i="11"/>
  <c r="AI63" i="11"/>
  <c r="AI18" i="11"/>
  <c r="AI64" i="11"/>
  <c r="AI24" i="11"/>
  <c r="AI42" i="11"/>
  <c r="AI39" i="11"/>
  <c r="AI23" i="11"/>
  <c r="AI37" i="11"/>
  <c r="AI38" i="11"/>
  <c r="AI36" i="11"/>
  <c r="AI66" i="11"/>
  <c r="U40" i="11"/>
  <c r="U60" i="11"/>
  <c r="U59" i="11"/>
  <c r="U61" i="11"/>
  <c r="U51" i="11"/>
  <c r="U50" i="11" s="1"/>
  <c r="U15" i="11"/>
  <c r="U14" i="11"/>
  <c r="O14" i="8"/>
  <c r="U121" i="11" s="1"/>
  <c r="U120" i="11" s="1"/>
  <c r="U119" i="11" s="1"/>
  <c r="V54" i="10" s="1"/>
  <c r="U13" i="11"/>
  <c r="U41" i="11"/>
  <c r="U25" i="11"/>
  <c r="U64" i="11"/>
  <c r="U42" i="11"/>
  <c r="U18" i="11"/>
  <c r="U24" i="11"/>
  <c r="U19" i="11"/>
  <c r="U63" i="11"/>
  <c r="U37" i="11"/>
  <c r="U39" i="11"/>
  <c r="U20" i="11"/>
  <c r="U23" i="11"/>
  <c r="U38" i="11"/>
  <c r="U36" i="11"/>
  <c r="U66" i="11"/>
  <c r="AB60" i="11"/>
  <c r="AB59" i="11"/>
  <c r="AB61" i="11"/>
  <c r="AB51" i="11"/>
  <c r="AB50" i="11" s="1"/>
  <c r="AB14" i="11"/>
  <c r="AB15" i="11"/>
  <c r="AB40" i="11"/>
  <c r="V14" i="8"/>
  <c r="AB121" i="11" s="1"/>
  <c r="AB120" i="11" s="1"/>
  <c r="AB119" i="11" s="1"/>
  <c r="AC54" i="10" s="1"/>
  <c r="AB13" i="11"/>
  <c r="AB41" i="11"/>
  <c r="AB64" i="11"/>
  <c r="AB25" i="11"/>
  <c r="AB18" i="11"/>
  <c r="AB42" i="11"/>
  <c r="AB39" i="11"/>
  <c r="AB19" i="11"/>
  <c r="AB24" i="11"/>
  <c r="AB63" i="11"/>
  <c r="AB38" i="11"/>
  <c r="AB37" i="11"/>
  <c r="AB20" i="11"/>
  <c r="AB23" i="11"/>
  <c r="AB36" i="11"/>
  <c r="AB66" i="11"/>
  <c r="BI15" i="11"/>
  <c r="BI13" i="11"/>
  <c r="BI59" i="11"/>
  <c r="BI40" i="11"/>
  <c r="BI61" i="11"/>
  <c r="BI60" i="11"/>
  <c r="BI41" i="11"/>
  <c r="BI14" i="11"/>
  <c r="BI51" i="11"/>
  <c r="BI50" i="11" s="1"/>
  <c r="BC14" i="8"/>
  <c r="BI121" i="11" s="1"/>
  <c r="BI120" i="11" s="1"/>
  <c r="BI119" i="11" s="1"/>
  <c r="BJ54" i="10" s="1"/>
  <c r="BI18" i="11"/>
  <c r="BI25" i="11"/>
  <c r="BI20" i="11"/>
  <c r="BI38" i="11"/>
  <c r="BI42" i="11"/>
  <c r="BI24" i="11"/>
  <c r="BI39" i="11"/>
  <c r="BI64" i="11"/>
  <c r="BI63" i="11"/>
  <c r="BI19" i="11"/>
  <c r="BI23" i="11"/>
  <c r="BI37" i="11"/>
  <c r="BI36" i="11"/>
  <c r="BI66" i="11"/>
  <c r="BE14" i="11"/>
  <c r="BE13" i="11"/>
  <c r="BE59" i="11"/>
  <c r="BE51" i="11"/>
  <c r="BE50" i="11" s="1"/>
  <c r="BE61" i="11"/>
  <c r="BE60" i="11"/>
  <c r="AY14" i="8"/>
  <c r="BE121" i="11" s="1"/>
  <c r="BE120" i="11" s="1"/>
  <c r="BE119" i="11" s="1"/>
  <c r="BF54" i="10" s="1"/>
  <c r="BE40" i="11"/>
  <c r="BE15" i="11"/>
  <c r="BE41" i="11"/>
  <c r="BE24" i="11"/>
  <c r="BE63" i="11"/>
  <c r="BE42" i="11"/>
  <c r="BE64" i="11"/>
  <c r="BE25" i="11"/>
  <c r="BE39" i="11"/>
  <c r="BE19" i="11"/>
  <c r="BE18" i="11"/>
  <c r="BE20" i="11"/>
  <c r="BE23" i="11"/>
  <c r="BE37" i="11"/>
  <c r="BE38" i="11"/>
  <c r="BE36" i="11"/>
  <c r="BE66" i="11"/>
  <c r="AV61" i="11"/>
  <c r="AV60" i="11"/>
  <c r="AV14" i="11"/>
  <c r="AV15" i="11"/>
  <c r="AV59" i="11"/>
  <c r="AV40" i="11"/>
  <c r="AV13" i="11"/>
  <c r="AV51" i="11"/>
  <c r="AV41" i="11"/>
  <c r="AP14" i="8"/>
  <c r="AV121" i="11" s="1"/>
  <c r="AV20" i="11"/>
  <c r="AV64" i="11"/>
  <c r="AV63" i="11"/>
  <c r="AV19" i="11"/>
  <c r="AV42" i="11"/>
  <c r="AV18" i="11"/>
  <c r="AV38" i="11"/>
  <c r="AV39" i="11"/>
  <c r="AV24" i="11"/>
  <c r="AV25" i="11"/>
  <c r="AV37" i="11"/>
  <c r="AV36" i="11"/>
  <c r="AV23" i="11"/>
  <c r="AV66" i="11"/>
  <c r="AO61" i="11"/>
  <c r="AO40" i="11"/>
  <c r="AO51" i="11"/>
  <c r="AO50" i="11" s="1"/>
  <c r="AO60" i="11"/>
  <c r="AO59" i="11"/>
  <c r="AO15" i="11"/>
  <c r="AI14" i="8"/>
  <c r="AO121" i="11" s="1"/>
  <c r="AO120" i="11" s="1"/>
  <c r="AO119" i="11" s="1"/>
  <c r="AP54" i="10" s="1"/>
  <c r="AO13" i="11"/>
  <c r="AO14" i="11"/>
  <c r="AO41" i="11"/>
  <c r="AO19" i="11"/>
  <c r="AO24" i="11"/>
  <c r="AO20" i="11"/>
  <c r="AO42" i="11"/>
  <c r="AO64" i="11"/>
  <c r="AO63" i="11"/>
  <c r="AO37" i="11"/>
  <c r="AO25" i="11"/>
  <c r="AO38" i="11"/>
  <c r="AO18" i="11"/>
  <c r="AO39" i="11"/>
  <c r="AO23" i="11"/>
  <c r="AO36" i="11"/>
  <c r="AO66" i="11"/>
  <c r="AE61" i="11"/>
  <c r="AE51" i="11"/>
  <c r="AE50" i="11" s="1"/>
  <c r="AE59" i="11"/>
  <c r="AE14" i="11"/>
  <c r="AE13" i="11"/>
  <c r="Y14" i="8"/>
  <c r="AE121" i="11" s="1"/>
  <c r="AE120" i="11" s="1"/>
  <c r="AE119" i="11" s="1"/>
  <c r="AF54" i="10" s="1"/>
  <c r="AE15" i="11"/>
  <c r="AE60" i="11"/>
  <c r="AE40" i="11"/>
  <c r="AE41" i="11"/>
  <c r="AE25" i="11"/>
  <c r="AE39" i="11"/>
  <c r="AE64" i="11"/>
  <c r="AE24" i="11"/>
  <c r="AE42" i="11"/>
  <c r="AE38" i="11"/>
  <c r="AE19" i="11"/>
  <c r="AE63" i="11"/>
  <c r="AE18" i="11"/>
  <c r="AE20" i="11"/>
  <c r="AE23" i="11"/>
  <c r="AE37" i="11"/>
  <c r="AE36" i="11"/>
  <c r="AE66" i="11"/>
  <c r="AA61" i="11"/>
  <c r="AA59" i="11"/>
  <c r="AA51" i="11"/>
  <c r="AA50" i="11" s="1"/>
  <c r="AA60" i="11"/>
  <c r="AA15" i="11"/>
  <c r="AA14" i="11"/>
  <c r="AA40" i="11"/>
  <c r="AA13" i="11"/>
  <c r="U14" i="8"/>
  <c r="AA121" i="11" s="1"/>
  <c r="AA120" i="11" s="1"/>
  <c r="AA119" i="11" s="1"/>
  <c r="AB54" i="10" s="1"/>
  <c r="AA41" i="11"/>
  <c r="AA19" i="11"/>
  <c r="AA63" i="11"/>
  <c r="AA42" i="11"/>
  <c r="AA39" i="11"/>
  <c r="AA64" i="11"/>
  <c r="AA24" i="11"/>
  <c r="AA20" i="11"/>
  <c r="AA23" i="11"/>
  <c r="AA38" i="11"/>
  <c r="AA37" i="11"/>
  <c r="AA25" i="11"/>
  <c r="AA18" i="11"/>
  <c r="AA36" i="11"/>
  <c r="AA66" i="11"/>
  <c r="M40" i="11"/>
  <c r="M59" i="11"/>
  <c r="M51" i="11"/>
  <c r="M50" i="11" s="1"/>
  <c r="M60" i="11"/>
  <c r="M61" i="11"/>
  <c r="M13" i="11"/>
  <c r="M15" i="11"/>
  <c r="G14" i="8"/>
  <c r="M121" i="11" s="1"/>
  <c r="M120" i="11" s="1"/>
  <c r="M119" i="11" s="1"/>
  <c r="N54" i="10" s="1"/>
  <c r="M14" i="11"/>
  <c r="M63" i="11"/>
  <c r="M24" i="11"/>
  <c r="M38" i="11"/>
  <c r="M25" i="11"/>
  <c r="M42" i="11"/>
  <c r="M64" i="11"/>
  <c r="M39" i="11"/>
  <c r="M41" i="11"/>
  <c r="M20" i="11"/>
  <c r="M18" i="11"/>
  <c r="M23" i="11"/>
  <c r="M19" i="11"/>
  <c r="M37" i="11"/>
  <c r="M36" i="11"/>
  <c r="M66" i="11"/>
  <c r="BS52" i="11"/>
  <c r="AH59" i="11"/>
  <c r="AH60" i="11"/>
  <c r="AH13" i="11"/>
  <c r="AH40" i="11"/>
  <c r="AH61" i="11"/>
  <c r="AH15" i="11"/>
  <c r="AH14" i="11"/>
  <c r="AH51" i="11"/>
  <c r="AH50" i="11" s="1"/>
  <c r="AB14" i="8"/>
  <c r="AH121" i="11" s="1"/>
  <c r="AH120" i="11" s="1"/>
  <c r="AH119" i="11" s="1"/>
  <c r="AI54" i="10" s="1"/>
  <c r="AH41" i="11"/>
  <c r="AH25" i="11"/>
  <c r="AH19" i="11"/>
  <c r="AH24" i="11"/>
  <c r="AH20" i="11"/>
  <c r="AH63" i="11"/>
  <c r="AH64" i="11"/>
  <c r="AH18" i="11"/>
  <c r="AH42" i="11"/>
  <c r="AH23" i="11"/>
  <c r="AH39" i="11"/>
  <c r="AH37" i="11"/>
  <c r="AH38" i="11"/>
  <c r="AH36" i="11"/>
  <c r="AH66" i="11"/>
  <c r="BN13" i="11"/>
  <c r="BN15" i="11"/>
  <c r="BN60" i="11"/>
  <c r="BN41" i="11"/>
  <c r="BN40" i="11"/>
  <c r="BN59" i="11"/>
  <c r="BN14" i="11"/>
  <c r="BN61" i="11"/>
  <c r="BN51" i="11"/>
  <c r="BN50" i="11" s="1"/>
  <c r="BH14" i="8"/>
  <c r="BN121" i="11" s="1"/>
  <c r="BN120" i="11" s="1"/>
  <c r="BN119" i="11" s="1"/>
  <c r="BO54" i="10" s="1"/>
  <c r="BN38" i="11"/>
  <c r="BN64" i="11"/>
  <c r="BN39" i="11"/>
  <c r="BN42" i="11"/>
  <c r="BN63" i="11"/>
  <c r="BN24" i="11"/>
  <c r="BN37" i="11"/>
  <c r="BN18" i="11"/>
  <c r="BN19" i="11"/>
  <c r="BN25" i="11"/>
  <c r="BN20" i="11"/>
  <c r="BN36" i="11"/>
  <c r="BN23" i="11"/>
  <c r="BN66" i="11"/>
  <c r="BA61" i="11"/>
  <c r="BA51" i="11"/>
  <c r="BA50" i="11" s="1"/>
  <c r="BA60" i="11"/>
  <c r="BA59" i="11"/>
  <c r="BA15" i="11"/>
  <c r="BA40" i="11"/>
  <c r="BA14" i="11"/>
  <c r="AU14" i="8"/>
  <c r="BA121" i="11" s="1"/>
  <c r="BA120" i="11" s="1"/>
  <c r="BA119" i="11" s="1"/>
  <c r="BB54" i="10" s="1"/>
  <c r="BA13" i="11"/>
  <c r="BA41" i="11"/>
  <c r="BA39" i="11"/>
  <c r="BA42" i="11"/>
  <c r="BA24" i="11"/>
  <c r="BA64" i="11"/>
  <c r="BA63" i="11"/>
  <c r="BA19" i="11"/>
  <c r="BA38" i="11"/>
  <c r="BA37" i="11"/>
  <c r="BA20" i="11"/>
  <c r="BA18" i="11"/>
  <c r="BA25" i="11"/>
  <c r="BA36" i="11"/>
  <c r="BA23" i="11"/>
  <c r="BA66" i="11"/>
  <c r="AW13" i="11"/>
  <c r="AW40" i="11"/>
  <c r="AW60" i="11"/>
  <c r="AW61" i="11"/>
  <c r="AW15" i="11"/>
  <c r="AW14" i="11"/>
  <c r="AW41" i="11"/>
  <c r="AW59" i="11"/>
  <c r="AW51" i="11"/>
  <c r="AW50" i="11" s="1"/>
  <c r="AQ14" i="8"/>
  <c r="AW121" i="11" s="1"/>
  <c r="AW120" i="11" s="1"/>
  <c r="AW119" i="11" s="1"/>
  <c r="AX54" i="10" s="1"/>
  <c r="AW18" i="11"/>
  <c r="AW24" i="11"/>
  <c r="AW19" i="11"/>
  <c r="AW20" i="11"/>
  <c r="AW42" i="11"/>
  <c r="AW63" i="11"/>
  <c r="AW64" i="11"/>
  <c r="AW25" i="11"/>
  <c r="AW38" i="11"/>
  <c r="AW23" i="11"/>
  <c r="AW39" i="11"/>
  <c r="AW37" i="11"/>
  <c r="AW36" i="11"/>
  <c r="AW66" i="11"/>
  <c r="AM60" i="11"/>
  <c r="AM14" i="11"/>
  <c r="AM13" i="11"/>
  <c r="AM51" i="11"/>
  <c r="AM50" i="11" s="1"/>
  <c r="AM15" i="11"/>
  <c r="AM40" i="11"/>
  <c r="AM59" i="11"/>
  <c r="AM61" i="11"/>
  <c r="AG14" i="8"/>
  <c r="AM121" i="11" s="1"/>
  <c r="AM120" i="11" s="1"/>
  <c r="AM119" i="11" s="1"/>
  <c r="AN54" i="10" s="1"/>
  <c r="AM41" i="11"/>
  <c r="AM38" i="11"/>
  <c r="AM64" i="11"/>
  <c r="AM42" i="11"/>
  <c r="AM18" i="11"/>
  <c r="AM39" i="11"/>
  <c r="AM63" i="11"/>
  <c r="AM24" i="11"/>
  <c r="AM25" i="11"/>
  <c r="AM20" i="11"/>
  <c r="AM19" i="11"/>
  <c r="AM37" i="11"/>
  <c r="AM36" i="11"/>
  <c r="AM23" i="11"/>
  <c r="AM66" i="11"/>
  <c r="AF51" i="11"/>
  <c r="AF50" i="11" s="1"/>
  <c r="AF13" i="11"/>
  <c r="AF40" i="11"/>
  <c r="AF15" i="11"/>
  <c r="Z14" i="8"/>
  <c r="AF121" i="11" s="1"/>
  <c r="AF120" i="11" s="1"/>
  <c r="AF119" i="11" s="1"/>
  <c r="AG54" i="10" s="1"/>
  <c r="AF61" i="11"/>
  <c r="AF14" i="11"/>
  <c r="AF60" i="11"/>
  <c r="AF59" i="11"/>
  <c r="AF41" i="11"/>
  <c r="AF18" i="11"/>
  <c r="AF19" i="11"/>
  <c r="AF63" i="11"/>
  <c r="AF42" i="11"/>
  <c r="AF20" i="11"/>
  <c r="AF24" i="11"/>
  <c r="AF64" i="11"/>
  <c r="AF25" i="11"/>
  <c r="AF39" i="11"/>
  <c r="AF23" i="11"/>
  <c r="AF38" i="11"/>
  <c r="AF37" i="11"/>
  <c r="AF36" i="11"/>
  <c r="AF66" i="11"/>
  <c r="X61" i="11"/>
  <c r="X59" i="11"/>
  <c r="X51" i="11"/>
  <c r="X40" i="11"/>
  <c r="X15" i="11"/>
  <c r="R14" i="8"/>
  <c r="X121" i="11" s="1"/>
  <c r="X60" i="11"/>
  <c r="X13" i="11"/>
  <c r="X14" i="11"/>
  <c r="X41" i="11"/>
  <c r="X18" i="11"/>
  <c r="X38" i="11"/>
  <c r="X42" i="11"/>
  <c r="X63" i="11"/>
  <c r="X64" i="11"/>
  <c r="X39" i="11"/>
  <c r="X20" i="11"/>
  <c r="X25" i="11"/>
  <c r="X19" i="11"/>
  <c r="X37" i="11"/>
  <c r="X24" i="11"/>
  <c r="X36" i="11"/>
  <c r="X23" i="11"/>
  <c r="X66" i="11"/>
  <c r="Q59" i="11"/>
  <c r="Q61" i="11"/>
  <c r="Q40" i="11"/>
  <c r="Q60" i="11"/>
  <c r="Q51" i="11"/>
  <c r="Q50" i="11" s="1"/>
  <c r="Q14" i="11"/>
  <c r="Q13" i="11"/>
  <c r="K14" i="8"/>
  <c r="Q121" i="11" s="1"/>
  <c r="Q120" i="11" s="1"/>
  <c r="Q119" i="11" s="1"/>
  <c r="R54" i="10" s="1"/>
  <c r="Q15" i="11"/>
  <c r="Q41" i="11"/>
  <c r="Q39" i="11"/>
  <c r="Q38" i="11"/>
  <c r="Q20" i="11"/>
  <c r="Q63" i="11"/>
  <c r="Q42" i="11"/>
  <c r="Q64" i="11"/>
  <c r="Q18" i="11"/>
  <c r="Q24" i="11"/>
  <c r="Q19" i="11"/>
  <c r="Q25" i="11"/>
  <c r="Q23" i="11"/>
  <c r="Q37" i="11"/>
  <c r="Q36" i="11"/>
  <c r="Q66" i="11"/>
  <c r="BS65" i="11"/>
  <c r="BM38" i="6"/>
  <c r="BM13" i="8" s="1"/>
  <c r="AK61" i="11"/>
  <c r="AK40" i="11"/>
  <c r="AK13" i="11"/>
  <c r="AK60" i="11"/>
  <c r="AK15" i="11"/>
  <c r="AK14" i="11"/>
  <c r="AE14" i="8"/>
  <c r="AK121" i="11" s="1"/>
  <c r="AK120" i="11" s="1"/>
  <c r="AK119" i="11" s="1"/>
  <c r="AL54" i="10" s="1"/>
  <c r="AK51" i="11"/>
  <c r="AK50" i="11" s="1"/>
  <c r="AK59" i="11"/>
  <c r="AK41" i="11"/>
  <c r="AK25" i="11"/>
  <c r="AK18" i="11"/>
  <c r="AK64" i="11"/>
  <c r="AK24" i="11"/>
  <c r="AK20" i="11"/>
  <c r="AK42" i="11"/>
  <c r="AK63" i="11"/>
  <c r="AK19" i="11"/>
  <c r="AK38" i="11"/>
  <c r="AK37" i="11"/>
  <c r="AK39" i="11"/>
  <c r="AK23" i="11"/>
  <c r="AK36" i="11"/>
  <c r="AK66" i="11"/>
  <c r="BO13" i="11"/>
  <c r="BO15" i="11"/>
  <c r="BO40" i="11"/>
  <c r="BO59" i="11"/>
  <c r="BO14" i="11"/>
  <c r="BO61" i="11"/>
  <c r="BO60" i="11"/>
  <c r="BO51" i="11"/>
  <c r="BO50" i="11" s="1"/>
  <c r="BO41" i="11"/>
  <c r="BI14" i="8"/>
  <c r="BO121" i="11" s="1"/>
  <c r="BO120" i="11" s="1"/>
  <c r="BO119" i="11" s="1"/>
  <c r="BP54" i="10" s="1"/>
  <c r="BO39" i="11"/>
  <c r="BO25" i="11"/>
  <c r="BO38" i="11"/>
  <c r="BO42" i="11"/>
  <c r="BO63" i="11"/>
  <c r="BO19" i="11"/>
  <c r="BO64" i="11"/>
  <c r="BO18" i="11"/>
  <c r="BO20" i="11"/>
  <c r="BO23" i="11"/>
  <c r="BO24" i="11"/>
  <c r="BO37" i="11"/>
  <c r="BO36" i="11"/>
  <c r="BO66" i="11"/>
  <c r="AY59" i="11"/>
  <c r="AY61" i="11"/>
  <c r="AY13" i="11"/>
  <c r="AY51" i="11"/>
  <c r="AY50" i="11" s="1"/>
  <c r="AY14" i="11"/>
  <c r="AY60" i="11"/>
  <c r="AY15" i="11"/>
  <c r="AY40" i="11"/>
  <c r="AS14" i="8"/>
  <c r="AY121" i="11" s="1"/>
  <c r="AY120" i="11" s="1"/>
  <c r="AY119" i="11" s="1"/>
  <c r="AZ54" i="10" s="1"/>
  <c r="AY41" i="11"/>
  <c r="AY18" i="11"/>
  <c r="AY20" i="11"/>
  <c r="AY25" i="11"/>
  <c r="AY42" i="11"/>
  <c r="AY63" i="11"/>
  <c r="AY64" i="11"/>
  <c r="AY24" i="11"/>
  <c r="AY37" i="11"/>
  <c r="AY39" i="11"/>
  <c r="AY19" i="11"/>
  <c r="AY38" i="11"/>
  <c r="AY23" i="11"/>
  <c r="AY36" i="11"/>
  <c r="AY66" i="11"/>
  <c r="BC59" i="11"/>
  <c r="BC13" i="11"/>
  <c r="BC60" i="11"/>
  <c r="BC51" i="11"/>
  <c r="BC50" i="11" s="1"/>
  <c r="BC15" i="11"/>
  <c r="BC61" i="11"/>
  <c r="BC14" i="11"/>
  <c r="BC41" i="11"/>
  <c r="AW14" i="8"/>
  <c r="BC121" i="11" s="1"/>
  <c r="BC120" i="11" s="1"/>
  <c r="BC119" i="11" s="1"/>
  <c r="BD54" i="10" s="1"/>
  <c r="BC40" i="11"/>
  <c r="BC20" i="11"/>
  <c r="BC64" i="11"/>
  <c r="BC38" i="11"/>
  <c r="BC42" i="11"/>
  <c r="BC18" i="11"/>
  <c r="BC24" i="11"/>
  <c r="BC63" i="11"/>
  <c r="BC19" i="11"/>
  <c r="BC37" i="11"/>
  <c r="BC25" i="11"/>
  <c r="BC39" i="11"/>
  <c r="BC23" i="11"/>
  <c r="BC36" i="11"/>
  <c r="BC66" i="11"/>
  <c r="AP13" i="11"/>
  <c r="AP14" i="11"/>
  <c r="AP51" i="11"/>
  <c r="AP50" i="11" s="1"/>
  <c r="AP40" i="11"/>
  <c r="AP15" i="11"/>
  <c r="AP59" i="11"/>
  <c r="AP61" i="11"/>
  <c r="AP60" i="11"/>
  <c r="AJ14" i="8"/>
  <c r="AP121" i="11" s="1"/>
  <c r="AP120" i="11" s="1"/>
  <c r="AP119" i="11" s="1"/>
  <c r="AQ54" i="10" s="1"/>
  <c r="AP41" i="11"/>
  <c r="AP19" i="11"/>
  <c r="AP18" i="11"/>
  <c r="AP64" i="11"/>
  <c r="AP42" i="11"/>
  <c r="AP63" i="11"/>
  <c r="AP24" i="11"/>
  <c r="AP25" i="11"/>
  <c r="AP37" i="11"/>
  <c r="AP20" i="11"/>
  <c r="AP39" i="11"/>
  <c r="AP23" i="11"/>
  <c r="AP38" i="11"/>
  <c r="AP36" i="11"/>
  <c r="AP66" i="11"/>
  <c r="AC61" i="11"/>
  <c r="AC40" i="11"/>
  <c r="AC59" i="11"/>
  <c r="AC14" i="11"/>
  <c r="AC60" i="11"/>
  <c r="AC15" i="11"/>
  <c r="AC13" i="11"/>
  <c r="W14" i="8"/>
  <c r="AC121" i="11" s="1"/>
  <c r="AC120" i="11" s="1"/>
  <c r="AC119" i="11" s="1"/>
  <c r="AD54" i="10" s="1"/>
  <c r="AC51" i="11"/>
  <c r="AC50" i="11" s="1"/>
  <c r="AC41" i="11"/>
  <c r="AC24" i="11"/>
  <c r="AC18" i="11"/>
  <c r="AC42" i="11"/>
  <c r="AC39" i="11"/>
  <c r="AC63" i="11"/>
  <c r="AC64" i="11"/>
  <c r="AC19" i="11"/>
  <c r="AC20" i="11"/>
  <c r="AC37" i="11"/>
  <c r="AC38" i="11"/>
  <c r="AC25" i="11"/>
  <c r="AC23" i="11"/>
  <c r="AC36" i="11"/>
  <c r="AC66" i="11"/>
  <c r="R40" i="11"/>
  <c r="R60" i="11"/>
  <c r="R51" i="11"/>
  <c r="R50" i="11" s="1"/>
  <c r="R61" i="11"/>
  <c r="R59" i="11"/>
  <c r="R13" i="11"/>
  <c r="L14" i="8"/>
  <c r="R121" i="11" s="1"/>
  <c r="R120" i="11" s="1"/>
  <c r="R119" i="11" s="1"/>
  <c r="S54" i="10" s="1"/>
  <c r="R15" i="11"/>
  <c r="R14" i="11"/>
  <c r="R41" i="11"/>
  <c r="R18" i="11"/>
  <c r="R39" i="11"/>
  <c r="R42" i="11"/>
  <c r="R63" i="11"/>
  <c r="R25" i="11"/>
  <c r="R64" i="11"/>
  <c r="R37" i="11"/>
  <c r="R38" i="11"/>
  <c r="R23" i="11"/>
  <c r="R24" i="11"/>
  <c r="R19" i="11"/>
  <c r="R20" i="11"/>
  <c r="R36" i="11"/>
  <c r="R66" i="11"/>
  <c r="T59" i="11"/>
  <c r="T40" i="11"/>
  <c r="T51" i="11"/>
  <c r="T50" i="11" s="1"/>
  <c r="T61" i="11"/>
  <c r="T60" i="11"/>
  <c r="T13" i="11"/>
  <c r="N14" i="8"/>
  <c r="T121" i="11" s="1"/>
  <c r="T120" i="11" s="1"/>
  <c r="T119" i="11" s="1"/>
  <c r="U54" i="10" s="1"/>
  <c r="T15" i="11"/>
  <c r="T14" i="11"/>
  <c r="T41" i="11"/>
  <c r="T18" i="11"/>
  <c r="T25" i="11"/>
  <c r="T42" i="11"/>
  <c r="T64" i="11"/>
  <c r="T24" i="11"/>
  <c r="T39" i="11"/>
  <c r="T63" i="11"/>
  <c r="T20" i="11"/>
  <c r="T37" i="11"/>
  <c r="T19" i="11"/>
  <c r="T38" i="11"/>
  <c r="T23" i="11"/>
  <c r="T36" i="11"/>
  <c r="T66" i="11"/>
  <c r="BL15" i="11"/>
  <c r="BL13" i="11"/>
  <c r="BL14" i="11"/>
  <c r="BL51" i="11"/>
  <c r="BL50" i="11" s="1"/>
  <c r="BL41" i="11"/>
  <c r="BL60" i="11"/>
  <c r="BF14" i="8"/>
  <c r="BL121" i="11" s="1"/>
  <c r="BL120" i="11" s="1"/>
  <c r="BL119" i="11" s="1"/>
  <c r="BM54" i="10" s="1"/>
  <c r="BL61" i="11"/>
  <c r="BL40" i="11"/>
  <c r="BL59" i="11"/>
  <c r="BL63" i="11"/>
  <c r="BL18" i="11"/>
  <c r="BL38" i="11"/>
  <c r="BL19" i="11"/>
  <c r="BL39" i="11"/>
  <c r="BL64" i="11"/>
  <c r="BL42" i="11"/>
  <c r="BL24" i="11"/>
  <c r="BL25" i="11"/>
  <c r="BL20" i="11"/>
  <c r="BL37" i="11"/>
  <c r="BL23" i="11"/>
  <c r="BL36" i="11"/>
  <c r="BL66" i="11"/>
  <c r="BJ51" i="11"/>
  <c r="BJ50" i="11" s="1"/>
  <c r="BJ59" i="11"/>
  <c r="BJ14" i="11"/>
  <c r="BJ61" i="11"/>
  <c r="BJ40" i="11"/>
  <c r="BJ15" i="11"/>
  <c r="BJ13" i="11"/>
  <c r="BJ60" i="11"/>
  <c r="BD14" i="8"/>
  <c r="BJ121" i="11" s="1"/>
  <c r="BJ120" i="11" s="1"/>
  <c r="BJ119" i="11" s="1"/>
  <c r="BK54" i="10" s="1"/>
  <c r="BJ41" i="11"/>
  <c r="BJ20" i="11"/>
  <c r="BJ42" i="11"/>
  <c r="BJ64" i="11"/>
  <c r="BJ63" i="11"/>
  <c r="BJ18" i="11"/>
  <c r="BJ19" i="11"/>
  <c r="BJ39" i="11"/>
  <c r="BJ38" i="11"/>
  <c r="BJ24" i="11"/>
  <c r="BJ25" i="11"/>
  <c r="BJ37" i="11"/>
  <c r="BJ36" i="11"/>
  <c r="BJ23" i="11"/>
  <c r="BJ66" i="11"/>
  <c r="BQ13" i="11"/>
  <c r="BQ14" i="11"/>
  <c r="BQ61" i="11"/>
  <c r="BQ15" i="11"/>
  <c r="BQ59" i="11"/>
  <c r="BQ60" i="11"/>
  <c r="BK14" i="8"/>
  <c r="BQ121" i="11" s="1"/>
  <c r="BQ120" i="11" s="1"/>
  <c r="BQ119" i="11" s="1"/>
  <c r="BR54" i="10" s="1"/>
  <c r="BQ51" i="11"/>
  <c r="BQ50" i="11" s="1"/>
  <c r="BQ40" i="11"/>
  <c r="BQ41" i="11"/>
  <c r="BQ19" i="11"/>
  <c r="BQ63" i="11"/>
  <c r="BQ42" i="11"/>
  <c r="BQ24" i="11"/>
  <c r="BQ25" i="11"/>
  <c r="BQ64" i="11"/>
  <c r="BQ20" i="11"/>
  <c r="BQ37" i="11"/>
  <c r="BQ18" i="11"/>
  <c r="BQ39" i="11"/>
  <c r="BQ23" i="11"/>
  <c r="BQ38" i="11"/>
  <c r="BQ36" i="11"/>
  <c r="BG15" i="11"/>
  <c r="BG14" i="11"/>
  <c r="BG61" i="11"/>
  <c r="BG51" i="11"/>
  <c r="BG50" i="11" s="1"/>
  <c r="BG60" i="11"/>
  <c r="BG13" i="11"/>
  <c r="BG40" i="11"/>
  <c r="BG59" i="11"/>
  <c r="BA14" i="8"/>
  <c r="BG121" i="11" s="1"/>
  <c r="BG120" i="11" s="1"/>
  <c r="BG119" i="11" s="1"/>
  <c r="BH54" i="10" s="1"/>
  <c r="BG41" i="11"/>
  <c r="BG18" i="11"/>
  <c r="BG20" i="11"/>
  <c r="BG24" i="11"/>
  <c r="BG64" i="11"/>
  <c r="BG25" i="11"/>
  <c r="BG42" i="11"/>
  <c r="BG63" i="11"/>
  <c r="BG38" i="11"/>
  <c r="BG37" i="11"/>
  <c r="BG23" i="11"/>
  <c r="BG19" i="11"/>
  <c r="BG39" i="11"/>
  <c r="BG36" i="11"/>
  <c r="BG66" i="11"/>
  <c r="AQ14" i="11"/>
  <c r="AQ51" i="11"/>
  <c r="AQ50" i="11" s="1"/>
  <c r="AQ15" i="11"/>
  <c r="AQ61" i="11"/>
  <c r="AK14" i="8"/>
  <c r="AQ121" i="11" s="1"/>
  <c r="AQ120" i="11" s="1"/>
  <c r="AQ119" i="11" s="1"/>
  <c r="AR54" i="10" s="1"/>
  <c r="AQ60" i="11"/>
  <c r="AQ59" i="11"/>
  <c r="AQ40" i="11"/>
  <c r="AQ13" i="11"/>
  <c r="AQ41" i="11"/>
  <c r="AQ63" i="11"/>
  <c r="AQ20" i="11"/>
  <c r="AQ64" i="11"/>
  <c r="AQ42" i="11"/>
  <c r="AQ18" i="11"/>
  <c r="AQ24" i="11"/>
  <c r="AQ38" i="11"/>
  <c r="AQ39" i="11"/>
  <c r="AQ23" i="11"/>
  <c r="AQ19" i="11"/>
  <c r="AQ25" i="11"/>
  <c r="AQ37" i="11"/>
  <c r="AQ36" i="11"/>
  <c r="AQ66" i="11"/>
  <c r="AJ13" i="11"/>
  <c r="AJ14" i="11"/>
  <c r="AJ60" i="11"/>
  <c r="AJ61" i="11"/>
  <c r="AJ40" i="11"/>
  <c r="AJ59" i="11"/>
  <c r="AJ51" i="11"/>
  <c r="AJ15" i="11"/>
  <c r="AD14" i="8"/>
  <c r="AJ121" i="11" s="1"/>
  <c r="AJ41" i="11"/>
  <c r="AJ63" i="11"/>
  <c r="AJ64" i="11"/>
  <c r="AJ42" i="11"/>
  <c r="AJ20" i="11"/>
  <c r="AJ18" i="11"/>
  <c r="AJ37" i="11"/>
  <c r="AJ39" i="11"/>
  <c r="AJ38" i="11"/>
  <c r="AJ25" i="11"/>
  <c r="AJ24" i="11"/>
  <c r="AJ19" i="11"/>
  <c r="AJ23" i="11"/>
  <c r="AJ36" i="11"/>
  <c r="AJ66" i="11"/>
  <c r="Z60" i="11"/>
  <c r="Z51" i="11"/>
  <c r="Z50" i="11" s="1"/>
  <c r="Z59" i="11"/>
  <c r="T14" i="8"/>
  <c r="Z121" i="11" s="1"/>
  <c r="Z120" i="11" s="1"/>
  <c r="Z119" i="11" s="1"/>
  <c r="AA54" i="10" s="1"/>
  <c r="Z15" i="11"/>
  <c r="Z13" i="11"/>
  <c r="Z61" i="11"/>
  <c r="Z14" i="11"/>
  <c r="Z40" i="11"/>
  <c r="Z41" i="11"/>
  <c r="Z42" i="11"/>
  <c r="Z64" i="11"/>
  <c r="Z38" i="11"/>
  <c r="Z39" i="11"/>
  <c r="Z25" i="11"/>
  <c r="Z63" i="11"/>
  <c r="Z37" i="11"/>
  <c r="Z20" i="11"/>
  <c r="Z19" i="11"/>
  <c r="Z18" i="11"/>
  <c r="Z24" i="11"/>
  <c r="Z23" i="11"/>
  <c r="Z36" i="11"/>
  <c r="Z66" i="11"/>
  <c r="S51" i="11"/>
  <c r="S50" i="11" s="1"/>
  <c r="S61" i="11"/>
  <c r="S59" i="11"/>
  <c r="S60" i="11"/>
  <c r="S40" i="11"/>
  <c r="S15" i="11"/>
  <c r="S14" i="11"/>
  <c r="M14" i="8"/>
  <c r="S121" i="11" s="1"/>
  <c r="S120" i="11" s="1"/>
  <c r="S119" i="11" s="1"/>
  <c r="T54" i="10" s="1"/>
  <c r="S13" i="11"/>
  <c r="S41" i="11"/>
  <c r="S18" i="11"/>
  <c r="S25" i="11"/>
  <c r="S24" i="11"/>
  <c r="S64" i="11"/>
  <c r="S42" i="11"/>
  <c r="S19" i="11"/>
  <c r="S63" i="11"/>
  <c r="S20" i="11"/>
  <c r="S37" i="11"/>
  <c r="S38" i="11"/>
  <c r="S23" i="11"/>
  <c r="S39" i="11"/>
  <c r="S36" i="11"/>
  <c r="S66" i="11"/>
  <c r="O60" i="11"/>
  <c r="O51" i="11"/>
  <c r="O50" i="11" s="1"/>
  <c r="O61" i="11"/>
  <c r="O59" i="11"/>
  <c r="O40" i="11"/>
  <c r="I14" i="8"/>
  <c r="O121" i="11" s="1"/>
  <c r="O120" i="11" s="1"/>
  <c r="O119" i="11" s="1"/>
  <c r="P54" i="10" s="1"/>
  <c r="O15" i="11"/>
  <c r="O13" i="11"/>
  <c r="O14" i="11"/>
  <c r="O41" i="11"/>
  <c r="O18" i="11"/>
  <c r="O42" i="11"/>
  <c r="O24" i="11"/>
  <c r="O19" i="11"/>
  <c r="O25" i="11"/>
  <c r="O64" i="11"/>
  <c r="O20" i="11"/>
  <c r="O63" i="11"/>
  <c r="O37" i="11"/>
  <c r="O23" i="11"/>
  <c r="O38" i="11"/>
  <c r="O39" i="11"/>
  <c r="O36" i="11"/>
  <c r="O66" i="11"/>
  <c r="BK61" i="11"/>
  <c r="BK13" i="11"/>
  <c r="BK59" i="11"/>
  <c r="BK14" i="11"/>
  <c r="BK15" i="11"/>
  <c r="BK40" i="11"/>
  <c r="BK51" i="11"/>
  <c r="BK50" i="11" s="1"/>
  <c r="BK60" i="11"/>
  <c r="BK41" i="11"/>
  <c r="BE14" i="8"/>
  <c r="BK121" i="11" s="1"/>
  <c r="BK120" i="11" s="1"/>
  <c r="BK119" i="11" s="1"/>
  <c r="BL54" i="10" s="1"/>
  <c r="BK63" i="11"/>
  <c r="BK25" i="11"/>
  <c r="BK64" i="11"/>
  <c r="BK42" i="11"/>
  <c r="BK18" i="11"/>
  <c r="BK24" i="11"/>
  <c r="BK20" i="11"/>
  <c r="BK19" i="11"/>
  <c r="BK38" i="11"/>
  <c r="BK23" i="11"/>
  <c r="BK39" i="11"/>
  <c r="BK37" i="11"/>
  <c r="BK36" i="11"/>
  <c r="BK66" i="11"/>
  <c r="BM59" i="11"/>
  <c r="BM51" i="11"/>
  <c r="BM50" i="11" s="1"/>
  <c r="BM40" i="11"/>
  <c r="BM15" i="11"/>
  <c r="BM60" i="11"/>
  <c r="BM13" i="11"/>
  <c r="BM61" i="11"/>
  <c r="BM14" i="11"/>
  <c r="BG14" i="8"/>
  <c r="BM121" i="11" s="1"/>
  <c r="BM120" i="11" s="1"/>
  <c r="BM119" i="11" s="1"/>
  <c r="BN54" i="10" s="1"/>
  <c r="BM41" i="11"/>
  <c r="BM63" i="11"/>
  <c r="BM19" i="11"/>
  <c r="BM39" i="11"/>
  <c r="BM64" i="11"/>
  <c r="BM42" i="11"/>
  <c r="BM25" i="11"/>
  <c r="BM18" i="11"/>
  <c r="BM23" i="11"/>
  <c r="BM37" i="11"/>
  <c r="BM38" i="11"/>
  <c r="BM20" i="11"/>
  <c r="BM24" i="11"/>
  <c r="BM36" i="11"/>
  <c r="BM66" i="11"/>
  <c r="AZ13" i="11"/>
  <c r="AZ15" i="11"/>
  <c r="AZ60" i="11"/>
  <c r="AZ40" i="11"/>
  <c r="AZ51" i="11"/>
  <c r="AZ50" i="11" s="1"/>
  <c r="AT14" i="8"/>
  <c r="AZ121" i="11" s="1"/>
  <c r="AZ120" i="11" s="1"/>
  <c r="AZ119" i="11" s="1"/>
  <c r="BA54" i="10" s="1"/>
  <c r="AZ14" i="11"/>
  <c r="AZ59" i="11"/>
  <c r="AZ61" i="11"/>
  <c r="AZ41" i="11"/>
  <c r="AZ39" i="11"/>
  <c r="AZ25" i="11"/>
  <c r="AZ63" i="11"/>
  <c r="AZ20" i="11"/>
  <c r="AZ42" i="11"/>
  <c r="AZ64" i="11"/>
  <c r="AZ19" i="11"/>
  <c r="AZ18" i="11"/>
  <c r="AZ23" i="11"/>
  <c r="AZ38" i="11"/>
  <c r="AZ24" i="11"/>
  <c r="AZ37" i="11"/>
  <c r="AZ36" i="11"/>
  <c r="AZ66" i="11"/>
  <c r="AL60" i="11"/>
  <c r="AL61" i="11"/>
  <c r="AL51" i="11"/>
  <c r="AL50" i="11" s="1"/>
  <c r="AL13" i="11"/>
  <c r="AL59" i="11"/>
  <c r="AL14" i="11"/>
  <c r="AL40" i="11"/>
  <c r="AL15" i="11"/>
  <c r="AF14" i="8"/>
  <c r="AL121" i="11" s="1"/>
  <c r="AL120" i="11" s="1"/>
  <c r="AL119" i="11" s="1"/>
  <c r="AM54" i="10" s="1"/>
  <c r="AL41" i="11"/>
  <c r="AL63" i="11"/>
  <c r="AL64" i="11"/>
  <c r="AL18" i="11"/>
  <c r="AL19" i="11"/>
  <c r="AL25" i="11"/>
  <c r="AL42" i="11"/>
  <c r="AL24" i="11"/>
  <c r="AL39" i="11"/>
  <c r="AL38" i="11"/>
  <c r="AL23" i="11"/>
  <c r="AL20" i="11"/>
  <c r="AL37" i="11"/>
  <c r="AL36" i="11"/>
  <c r="AL66" i="11"/>
  <c r="AT60" i="11"/>
  <c r="AT61" i="11"/>
  <c r="AT13" i="11"/>
  <c r="AN14" i="8"/>
  <c r="AT121" i="11" s="1"/>
  <c r="AT120" i="11" s="1"/>
  <c r="AT119" i="11" s="1"/>
  <c r="AU54" i="10" s="1"/>
  <c r="AT40" i="11"/>
  <c r="AT14" i="11"/>
  <c r="AT15" i="11"/>
  <c r="AT51" i="11"/>
  <c r="AT50" i="11" s="1"/>
  <c r="AT59" i="11"/>
  <c r="AT41" i="11"/>
  <c r="AT64" i="11"/>
  <c r="AT20" i="11"/>
  <c r="AT42" i="11"/>
  <c r="AT18" i="11"/>
  <c r="AT63" i="11"/>
  <c r="AT24" i="11"/>
  <c r="AT25" i="11"/>
  <c r="AT19" i="11"/>
  <c r="AT39" i="11"/>
  <c r="AT38" i="11"/>
  <c r="AT37" i="11"/>
  <c r="AT23" i="11"/>
  <c r="AT36" i="11"/>
  <c r="AT66" i="11"/>
  <c r="AD60" i="11"/>
  <c r="AD59" i="11"/>
  <c r="AD51" i="11"/>
  <c r="AD50" i="11" s="1"/>
  <c r="X14" i="8"/>
  <c r="AD121" i="11" s="1"/>
  <c r="AD120" i="11" s="1"/>
  <c r="AD119" i="11" s="1"/>
  <c r="AE54" i="10" s="1"/>
  <c r="AD14" i="11"/>
  <c r="AD15" i="11"/>
  <c r="AD13" i="11"/>
  <c r="AD40" i="11"/>
  <c r="AD61" i="11"/>
  <c r="AD41" i="11"/>
  <c r="AD18" i="11"/>
  <c r="AD25" i="11"/>
  <c r="AD39" i="11"/>
  <c r="AD42" i="11"/>
  <c r="AD64" i="11"/>
  <c r="AD63" i="11"/>
  <c r="AD37" i="11"/>
  <c r="AD19" i="11"/>
  <c r="AD38" i="11"/>
  <c r="AD24" i="11"/>
  <c r="AD20" i="11"/>
  <c r="AD36" i="11"/>
  <c r="AD23" i="11"/>
  <c r="AD66" i="11"/>
  <c r="P59" i="11"/>
  <c r="P40" i="11"/>
  <c r="P51" i="11"/>
  <c r="P50" i="11" s="1"/>
  <c r="P60" i="11"/>
  <c r="P61" i="11"/>
  <c r="P13" i="11"/>
  <c r="J14" i="8"/>
  <c r="P121" i="11" s="1"/>
  <c r="P120" i="11" s="1"/>
  <c r="P119" i="11" s="1"/>
  <c r="Q54" i="10" s="1"/>
  <c r="P14" i="11"/>
  <c r="P15" i="11"/>
  <c r="P41" i="11"/>
  <c r="P64" i="11"/>
  <c r="P25" i="11"/>
  <c r="P24" i="11"/>
  <c r="P42" i="11"/>
  <c r="P19" i="11"/>
  <c r="P63" i="11"/>
  <c r="P38" i="11"/>
  <c r="P39" i="11"/>
  <c r="P18" i="11"/>
  <c r="P37" i="11"/>
  <c r="P20" i="11"/>
  <c r="P23" i="11"/>
  <c r="P36" i="11"/>
  <c r="P66" i="11"/>
  <c r="W51" i="11"/>
  <c r="W50" i="11" s="1"/>
  <c r="W60" i="11"/>
  <c r="W59" i="11"/>
  <c r="W61" i="11"/>
  <c r="W40" i="11"/>
  <c r="W15" i="11"/>
  <c r="W13" i="11"/>
  <c r="W14" i="11"/>
  <c r="Q14" i="8"/>
  <c r="W121" i="11" s="1"/>
  <c r="W120" i="11" s="1"/>
  <c r="W119" i="11" s="1"/>
  <c r="X54" i="10" s="1"/>
  <c r="W41" i="11"/>
  <c r="W19" i="11"/>
  <c r="W63" i="11"/>
  <c r="W42" i="11"/>
  <c r="W64" i="11"/>
  <c r="W20" i="11"/>
  <c r="W24" i="11"/>
  <c r="W25" i="11"/>
  <c r="W18" i="11"/>
  <c r="W37" i="11"/>
  <c r="W23" i="11"/>
  <c r="W38" i="11"/>
  <c r="W39" i="11"/>
  <c r="W36" i="11"/>
  <c r="W66" i="11"/>
  <c r="BP13" i="11"/>
  <c r="BP40" i="11"/>
  <c r="BP59" i="11"/>
  <c r="BP15" i="11"/>
  <c r="BP14" i="11"/>
  <c r="BP61" i="11"/>
  <c r="BP60" i="11"/>
  <c r="BP51" i="11"/>
  <c r="BP50" i="11" s="1"/>
  <c r="BP41" i="11"/>
  <c r="BJ14" i="8"/>
  <c r="BP121" i="11" s="1"/>
  <c r="BP120" i="11" s="1"/>
  <c r="BP119" i="11" s="1"/>
  <c r="BQ54" i="10" s="1"/>
  <c r="BP18" i="11"/>
  <c r="BP42" i="11"/>
  <c r="BP24" i="11"/>
  <c r="BP64" i="11"/>
  <c r="BP63" i="11"/>
  <c r="BP39" i="11"/>
  <c r="BP38" i="11"/>
  <c r="BP37" i="11"/>
  <c r="BP25" i="11"/>
  <c r="BP20" i="11"/>
  <c r="BP19" i="11"/>
  <c r="BP36" i="11"/>
  <c r="BP23" i="11"/>
  <c r="BP66" i="11"/>
  <c r="BR66" i="11"/>
  <c r="BR60" i="11"/>
  <c r="BR51" i="11"/>
  <c r="BR50" i="11" s="1"/>
  <c r="BR14" i="11"/>
  <c r="BR13" i="11"/>
  <c r="BR59" i="11"/>
  <c r="BR40" i="11"/>
  <c r="BR61" i="11"/>
  <c r="BR15" i="11"/>
  <c r="BL14" i="8"/>
  <c r="BR121" i="11" s="1"/>
  <c r="BR120" i="11" s="1"/>
  <c r="BR119" i="11" s="1"/>
  <c r="BS54" i="10" s="1"/>
  <c r="BR41" i="11"/>
  <c r="BR19" i="11"/>
  <c r="BR25" i="11"/>
  <c r="BR63" i="11"/>
  <c r="BR20" i="11"/>
  <c r="BR24" i="11"/>
  <c r="BR42" i="11"/>
  <c r="BR64" i="11"/>
  <c r="BR38" i="11"/>
  <c r="BR39" i="11"/>
  <c r="BR23" i="11"/>
  <c r="BR18" i="11"/>
  <c r="BR37" i="11"/>
  <c r="BR36" i="11"/>
  <c r="BS40" i="11"/>
  <c r="BS14" i="11"/>
  <c r="BS51" i="11"/>
  <c r="BS59" i="11"/>
  <c r="BS15" i="11"/>
  <c r="BS61" i="11"/>
  <c r="BM14" i="8"/>
  <c r="BS121" i="11" s="1"/>
  <c r="BS120" i="11" s="1"/>
  <c r="BS119" i="11" s="1"/>
  <c r="BT54" i="10" s="1"/>
  <c r="BS13" i="11"/>
  <c r="BS60" i="11"/>
  <c r="BS41" i="11"/>
  <c r="BS18" i="11"/>
  <c r="BS42" i="11"/>
  <c r="BS64" i="11"/>
  <c r="BS39" i="11"/>
  <c r="BS63" i="11"/>
  <c r="BS38" i="11"/>
  <c r="BS24" i="11"/>
  <c r="BS37" i="11"/>
  <c r="BS25" i="11"/>
  <c r="BS19" i="11"/>
  <c r="BS20" i="11"/>
  <c r="BS23" i="11"/>
  <c r="BS36" i="11"/>
  <c r="BB15" i="11"/>
  <c r="BB13" i="11"/>
  <c r="BB14" i="11"/>
  <c r="BB61" i="11"/>
  <c r="BB41" i="11"/>
  <c r="BB51" i="11"/>
  <c r="BB50" i="11" s="1"/>
  <c r="BB59" i="11"/>
  <c r="BB40" i="11"/>
  <c r="BB60" i="11"/>
  <c r="AV14" i="8"/>
  <c r="BB121" i="11" s="1"/>
  <c r="BB120" i="11" s="1"/>
  <c r="BB119" i="11" s="1"/>
  <c r="BC54" i="10" s="1"/>
  <c r="BB64" i="11"/>
  <c r="BB25" i="11"/>
  <c r="BB18" i="11"/>
  <c r="BB19" i="11"/>
  <c r="BB39" i="11"/>
  <c r="BB63" i="11"/>
  <c r="BB42" i="11"/>
  <c r="BB20" i="11"/>
  <c r="BB38" i="11"/>
  <c r="BB24" i="11"/>
  <c r="BB23" i="11"/>
  <c r="BB37" i="11"/>
  <c r="BB36" i="11"/>
  <c r="BB66" i="11"/>
  <c r="AU15" i="11"/>
  <c r="AU51" i="11"/>
  <c r="AU50" i="11" s="1"/>
  <c r="AU40" i="11"/>
  <c r="AU13" i="11"/>
  <c r="AU14" i="11"/>
  <c r="AU60" i="11"/>
  <c r="AU61" i="11"/>
  <c r="AU59" i="11"/>
  <c r="AO14" i="8"/>
  <c r="AU121" i="11" s="1"/>
  <c r="AU120" i="11" s="1"/>
  <c r="AU119" i="11" s="1"/>
  <c r="AV54" i="10" s="1"/>
  <c r="AU41" i="11"/>
  <c r="AU20" i="11"/>
  <c r="AU25" i="11"/>
  <c r="AU38" i="11"/>
  <c r="AU63" i="11"/>
  <c r="AU64" i="11"/>
  <c r="AU42" i="11"/>
  <c r="AU24" i="11"/>
  <c r="AU39" i="11"/>
  <c r="AU37" i="11"/>
  <c r="AU19" i="11"/>
  <c r="AU18" i="11"/>
  <c r="AU23" i="11"/>
  <c r="AU36" i="11"/>
  <c r="AU66" i="11"/>
  <c r="AR59" i="11"/>
  <c r="AR13" i="11"/>
  <c r="AR14" i="11"/>
  <c r="AR40" i="11"/>
  <c r="AR60" i="11"/>
  <c r="AR61" i="11"/>
  <c r="AR51" i="11"/>
  <c r="AR50" i="11" s="1"/>
  <c r="AR15" i="11"/>
  <c r="AR41" i="11"/>
  <c r="AL14" i="8"/>
  <c r="AR121" i="11" s="1"/>
  <c r="AR120" i="11" s="1"/>
  <c r="AR119" i="11" s="1"/>
  <c r="AS54" i="10" s="1"/>
  <c r="AR19" i="11"/>
  <c r="AR63" i="11"/>
  <c r="AR18" i="11"/>
  <c r="AR24" i="11"/>
  <c r="AR25" i="11"/>
  <c r="AR39" i="11"/>
  <c r="AR64" i="11"/>
  <c r="AR42" i="11"/>
  <c r="AR23" i="11"/>
  <c r="AR37" i="11"/>
  <c r="AR38" i="11"/>
  <c r="AR20" i="11"/>
  <c r="AR36" i="11"/>
  <c r="AR66" i="11"/>
  <c r="Y59" i="11"/>
  <c r="Y60" i="11"/>
  <c r="Y51" i="11"/>
  <c r="Y50" i="11" s="1"/>
  <c r="S14" i="8"/>
  <c r="Y121" i="11" s="1"/>
  <c r="Y120" i="11" s="1"/>
  <c r="Y119" i="11" s="1"/>
  <c r="Z54" i="10" s="1"/>
  <c r="Y14" i="11"/>
  <c r="Y15" i="11"/>
  <c r="Y40" i="11"/>
  <c r="Y61" i="11"/>
  <c r="Y13" i="11"/>
  <c r="Y41" i="11"/>
  <c r="Y63" i="11"/>
  <c r="Y42" i="11"/>
  <c r="Y25" i="11"/>
  <c r="Y64" i="11"/>
  <c r="Y24" i="11"/>
  <c r="Y37" i="11"/>
  <c r="Y23" i="11"/>
  <c r="Y38" i="11"/>
  <c r="Y20" i="11"/>
  <c r="Y39" i="11"/>
  <c r="Y19" i="11"/>
  <c r="Y18" i="11"/>
  <c r="Y36" i="11"/>
  <c r="Y66" i="11"/>
  <c r="N60" i="11"/>
  <c r="N61" i="11"/>
  <c r="N51" i="11"/>
  <c r="N50" i="11" s="1"/>
  <c r="N59" i="11"/>
  <c r="N40" i="11"/>
  <c r="N14" i="11"/>
  <c r="H14" i="8"/>
  <c r="N121" i="11" s="1"/>
  <c r="N120" i="11" s="1"/>
  <c r="N119" i="11" s="1"/>
  <c r="O54" i="10" s="1"/>
  <c r="N13" i="11"/>
  <c r="N15" i="11"/>
  <c r="N41" i="11"/>
  <c r="N64" i="11"/>
  <c r="N63" i="11"/>
  <c r="N42" i="11"/>
  <c r="N39" i="11"/>
  <c r="N38" i="11"/>
  <c r="N25" i="11"/>
  <c r="N19" i="11"/>
  <c r="N24" i="11"/>
  <c r="N18" i="11"/>
  <c r="N20" i="11"/>
  <c r="N37" i="11"/>
  <c r="N23" i="11"/>
  <c r="N36" i="11"/>
  <c r="N66" i="11"/>
  <c r="L59" i="11"/>
  <c r="L40" i="11"/>
  <c r="L60" i="11"/>
  <c r="L51" i="11"/>
  <c r="L61" i="11"/>
  <c r="L64" i="11"/>
  <c r="L42" i="11"/>
  <c r="L13" i="11"/>
  <c r="L38" i="11"/>
  <c r="L63" i="11"/>
  <c r="F14" i="8"/>
  <c r="L121" i="11" s="1"/>
  <c r="L39" i="11"/>
  <c r="L15" i="11"/>
  <c r="L14" i="11"/>
  <c r="L37" i="11"/>
  <c r="L24" i="11"/>
  <c r="L19" i="11"/>
  <c r="L41" i="11"/>
  <c r="L18" i="11"/>
  <c r="L25" i="11"/>
  <c r="L20" i="11"/>
  <c r="L23" i="11"/>
  <c r="L66" i="11"/>
  <c r="L57" i="11" l="1"/>
  <c r="BM11" i="9"/>
  <c r="BM12" i="9"/>
  <c r="AC34" i="11"/>
  <c r="L34" i="11"/>
  <c r="AX12" i="11"/>
  <c r="AB12" i="11"/>
  <c r="AY22" i="11"/>
  <c r="BB22" i="11"/>
  <c r="AU57" i="11"/>
  <c r="BB12" i="11"/>
  <c r="M22" i="11"/>
  <c r="AA17" i="11"/>
  <c r="BF17" i="11"/>
  <c r="BF57" i="11"/>
  <c r="BF48" i="11" s="1"/>
  <c r="BF22" i="11"/>
  <c r="Y12" i="11"/>
  <c r="AP17" i="11"/>
  <c r="BS12" i="11"/>
  <c r="AD12" i="11"/>
  <c r="O17" i="11"/>
  <c r="BL12" i="11"/>
  <c r="Z12" i="11"/>
  <c r="BO22" i="11"/>
  <c r="Q17" i="11"/>
  <c r="Q57" i="11"/>
  <c r="Q48" i="11" s="1"/>
  <c r="G19" i="11"/>
  <c r="AM22" i="11"/>
  <c r="AW12" i="11"/>
  <c r="AO12" i="11"/>
  <c r="BE22" i="11"/>
  <c r="AI22" i="11"/>
  <c r="I15" i="11"/>
  <c r="F20" i="11"/>
  <c r="AU17" i="11"/>
  <c r="BS22" i="11"/>
  <c r="BP17" i="11"/>
  <c r="AT12" i="11"/>
  <c r="AL57" i="11"/>
  <c r="AL48" i="11" s="1"/>
  <c r="BM17" i="11"/>
  <c r="H25" i="11"/>
  <c r="T22" i="11"/>
  <c r="T12" i="11"/>
  <c r="BC22" i="11"/>
  <c r="BO17" i="11"/>
  <c r="AK17" i="11"/>
  <c r="AG22" i="11"/>
  <c r="BD17" i="11"/>
  <c r="BQ17" i="11"/>
  <c r="F15" i="11"/>
  <c r="Y22" i="11"/>
  <c r="AR22" i="11"/>
  <c r="F25" i="11"/>
  <c r="W22" i="11"/>
  <c r="P22" i="11"/>
  <c r="P12" i="11"/>
  <c r="AL22" i="11"/>
  <c r="AL12" i="11"/>
  <c r="BK12" i="11"/>
  <c r="BG12" i="11"/>
  <c r="AK12" i="11"/>
  <c r="AF17" i="11"/>
  <c r="BA12" i="11"/>
  <c r="BE17" i="11"/>
  <c r="BE12" i="11"/>
  <c r="AD22" i="11"/>
  <c r="AF12" i="11"/>
  <c r="Z22" i="11"/>
  <c r="BQ22" i="11"/>
  <c r="BJ22" i="11"/>
  <c r="BJ12" i="11"/>
  <c r="T34" i="11"/>
  <c r="AC12" i="11"/>
  <c r="Q22" i="11"/>
  <c r="BA22" i="11"/>
  <c r="AO17" i="11"/>
  <c r="BM57" i="11"/>
  <c r="BM48" i="11" s="1"/>
  <c r="Z34" i="11"/>
  <c r="H63" i="11"/>
  <c r="H60" i="11"/>
  <c r="BJ57" i="11"/>
  <c r="BJ48" i="11" s="1"/>
  <c r="U34" i="11"/>
  <c r="BB57" i="11"/>
  <c r="BB48" i="11" s="1"/>
  <c r="BP57" i="11"/>
  <c r="BP48" i="11" s="1"/>
  <c r="F39" i="11"/>
  <c r="AM57" i="11"/>
  <c r="AM48" i="11" s="1"/>
  <c r="AD34" i="11"/>
  <c r="F63" i="11"/>
  <c r="BS50" i="11"/>
  <c r="F61" i="11"/>
  <c r="Y57" i="11"/>
  <c r="Y48" i="11" s="1"/>
  <c r="AK34" i="11"/>
  <c r="BI34" i="11"/>
  <c r="BF34" i="11"/>
  <c r="BP34" i="11"/>
  <c r="BS116" i="11"/>
  <c r="BM12" i="8"/>
  <c r="BM17" i="8" s="1"/>
  <c r="AL17" i="11"/>
  <c r="BL17" i="11"/>
  <c r="I64" i="11"/>
  <c r="BI115" i="11"/>
  <c r="BC18" i="8"/>
  <c r="AG115" i="11"/>
  <c r="AA18" i="8"/>
  <c r="BH115" i="11"/>
  <c r="BB18" i="8"/>
  <c r="L50" i="11"/>
  <c r="L48" i="11" s="1"/>
  <c r="F51" i="11"/>
  <c r="AR12" i="11"/>
  <c r="AU12" i="11"/>
  <c r="BB34" i="11"/>
  <c r="BR17" i="11"/>
  <c r="BR57" i="11"/>
  <c r="BR48" i="11" s="1"/>
  <c r="AD115" i="11"/>
  <c r="X18" i="8"/>
  <c r="AZ34" i="11"/>
  <c r="BM115" i="11"/>
  <c r="BG18" i="8"/>
  <c r="O22" i="11"/>
  <c r="O57" i="11"/>
  <c r="O48" i="11" s="1"/>
  <c r="Z115" i="11"/>
  <c r="T18" i="8"/>
  <c r="H66" i="11"/>
  <c r="H38" i="11"/>
  <c r="H41" i="11"/>
  <c r="H14" i="11"/>
  <c r="BJ116" i="11"/>
  <c r="BD12" i="8"/>
  <c r="BD17" i="8" s="1"/>
  <c r="AC116" i="11"/>
  <c r="W12" i="8"/>
  <c r="W17" i="8" s="1"/>
  <c r="BO116" i="11"/>
  <c r="BI12" i="8"/>
  <c r="BI17" i="8" s="1"/>
  <c r="BO12" i="11"/>
  <c r="G66" i="11"/>
  <c r="G25" i="11"/>
  <c r="G41" i="11"/>
  <c r="G59" i="11"/>
  <c r="X57" i="11"/>
  <c r="AF22" i="11"/>
  <c r="AM17" i="11"/>
  <c r="AW115" i="11"/>
  <c r="AQ18" i="8"/>
  <c r="AW57" i="11"/>
  <c r="AW48" i="11" s="1"/>
  <c r="BA34" i="11"/>
  <c r="AH115" i="11"/>
  <c r="AB18" i="8"/>
  <c r="F52" i="11"/>
  <c r="G52" i="11"/>
  <c r="H52" i="11"/>
  <c r="I52" i="11"/>
  <c r="J52" i="11"/>
  <c r="M17" i="11"/>
  <c r="AO116" i="11"/>
  <c r="AI12" i="8"/>
  <c r="AI17" i="8" s="1"/>
  <c r="AO34" i="11"/>
  <c r="I24" i="11"/>
  <c r="I20" i="11"/>
  <c r="I14" i="11"/>
  <c r="BE34" i="11"/>
  <c r="AB116" i="11"/>
  <c r="V12" i="8"/>
  <c r="V17" i="8" s="1"/>
  <c r="U57" i="11"/>
  <c r="U48" i="11" s="1"/>
  <c r="AI34" i="11"/>
  <c r="AS116" i="11"/>
  <c r="AM12" i="8"/>
  <c r="AM17" i="8" s="1"/>
  <c r="BD34" i="11"/>
  <c r="BD57" i="11"/>
  <c r="BD48" i="11" s="1"/>
  <c r="J36" i="11"/>
  <c r="J63" i="11"/>
  <c r="BH12" i="11"/>
  <c r="J13" i="11"/>
  <c r="V116" i="11"/>
  <c r="P12" i="8"/>
  <c r="P17" i="8" s="1"/>
  <c r="BR34" i="11"/>
  <c r="BM116" i="11"/>
  <c r="BG12" i="8"/>
  <c r="BG17" i="8" s="1"/>
  <c r="Z116" i="11"/>
  <c r="T12" i="8"/>
  <c r="T17" i="8" s="1"/>
  <c r="AY115" i="11"/>
  <c r="AS18" i="8"/>
  <c r="Q116" i="11"/>
  <c r="K12" i="8"/>
  <c r="K17" i="8" s="1"/>
  <c r="X17" i="11"/>
  <c r="G18" i="11"/>
  <c r="AB57" i="11"/>
  <c r="AB48" i="11" s="1"/>
  <c r="J61" i="11"/>
  <c r="N22" i="11"/>
  <c r="Y34" i="11"/>
  <c r="L17" i="11"/>
  <c r="F18" i="11"/>
  <c r="F60" i="11"/>
  <c r="N34" i="11"/>
  <c r="Y115" i="11"/>
  <c r="S18" i="8"/>
  <c r="AR116" i="11"/>
  <c r="AL12" i="8"/>
  <c r="AL17" i="8" s="1"/>
  <c r="AR57" i="11"/>
  <c r="AR48" i="11" s="1"/>
  <c r="AU34" i="11"/>
  <c r="BB17" i="11"/>
  <c r="BR22" i="11"/>
  <c r="BR12" i="11"/>
  <c r="BP116" i="11"/>
  <c r="BJ12" i="8"/>
  <c r="BJ17" i="8" s="1"/>
  <c r="BP12" i="11"/>
  <c r="W34" i="11"/>
  <c r="W57" i="11"/>
  <c r="W48" i="11" s="1"/>
  <c r="AT116" i="11"/>
  <c r="AN12" i="8"/>
  <c r="AN17" i="8" s="1"/>
  <c r="AT57" i="11"/>
  <c r="AT48" i="11" s="1"/>
  <c r="BK116" i="11"/>
  <c r="BE12" i="8"/>
  <c r="BE17" i="8" s="1"/>
  <c r="O34" i="11"/>
  <c r="S22" i="11"/>
  <c r="AJ116" i="11"/>
  <c r="AD12" i="8"/>
  <c r="AD17" i="8" s="1"/>
  <c r="H39" i="11"/>
  <c r="H121" i="11"/>
  <c r="AJ120" i="11"/>
  <c r="AJ12" i="11"/>
  <c r="H13" i="11"/>
  <c r="AQ22" i="11"/>
  <c r="BJ115" i="11"/>
  <c r="BD18" i="8"/>
  <c r="BL57" i="11"/>
  <c r="BL48" i="11" s="1"/>
  <c r="R12" i="11"/>
  <c r="AC115" i="11"/>
  <c r="W18" i="8"/>
  <c r="AP34" i="11"/>
  <c r="BO115" i="11"/>
  <c r="BI18" i="8"/>
  <c r="Q115" i="11"/>
  <c r="K18" i="8"/>
  <c r="Q12" i="11"/>
  <c r="X116" i="11"/>
  <c r="R12" i="8"/>
  <c r="R17" i="8" s="1"/>
  <c r="G20" i="11"/>
  <c r="G14" i="11"/>
  <c r="G61" i="11"/>
  <c r="AM34" i="11"/>
  <c r="BA116" i="11"/>
  <c r="AU12" i="8"/>
  <c r="AU17" i="8" s="1"/>
  <c r="M57" i="11"/>
  <c r="M48" i="11" s="1"/>
  <c r="AA34" i="11"/>
  <c r="AE34" i="11"/>
  <c r="AO115" i="11"/>
  <c r="AI18" i="8"/>
  <c r="I66" i="11"/>
  <c r="I39" i="11"/>
  <c r="I121" i="11"/>
  <c r="AV120" i="11"/>
  <c r="I60" i="11"/>
  <c r="AB115" i="11"/>
  <c r="V18" i="8"/>
  <c r="AG17" i="11"/>
  <c r="AS115" i="11"/>
  <c r="AM18" i="8"/>
  <c r="AS12" i="11"/>
  <c r="BD22" i="11"/>
  <c r="BH22" i="11"/>
  <c r="J23" i="11"/>
  <c r="J42" i="11"/>
  <c r="J14" i="11"/>
  <c r="V115" i="11"/>
  <c r="P18" i="8"/>
  <c r="AX22" i="11"/>
  <c r="AX57" i="11"/>
  <c r="AX48" i="11" s="1"/>
  <c r="AD116" i="11"/>
  <c r="X12" i="8"/>
  <c r="X17" i="8" s="1"/>
  <c r="AE115" i="11"/>
  <c r="Y18" i="8"/>
  <c r="F40" i="11"/>
  <c r="N57" i="11"/>
  <c r="N48" i="11" s="1"/>
  <c r="Y17" i="11"/>
  <c r="AU48" i="11"/>
  <c r="BS17" i="11"/>
  <c r="BP115" i="11"/>
  <c r="BJ18" i="8"/>
  <c r="W17" i="11"/>
  <c r="P34" i="11"/>
  <c r="BM12" i="11"/>
  <c r="AJ115" i="11"/>
  <c r="AD18" i="8"/>
  <c r="AJ34" i="11"/>
  <c r="H37" i="11"/>
  <c r="H15" i="11"/>
  <c r="BG22" i="11"/>
  <c r="BQ57" i="11"/>
  <c r="BQ48" i="11" s="1"/>
  <c r="BJ17" i="11"/>
  <c r="BL116" i="11"/>
  <c r="BF12" i="8"/>
  <c r="BF17" i="8" s="1"/>
  <c r="T17" i="11"/>
  <c r="R57" i="11"/>
  <c r="R48" i="11" s="1"/>
  <c r="AP116" i="11"/>
  <c r="AJ12" i="8"/>
  <c r="AJ17" i="8" s="1"/>
  <c r="AP12" i="11"/>
  <c r="BC34" i="11"/>
  <c r="AK116" i="11"/>
  <c r="AE12" i="8"/>
  <c r="AE17" i="8" s="1"/>
  <c r="AK57" i="11"/>
  <c r="AK48" i="11" s="1"/>
  <c r="Q34" i="11"/>
  <c r="X115" i="11"/>
  <c r="R18" i="8"/>
  <c r="G39" i="11"/>
  <c r="X12" i="11"/>
  <c r="G13" i="11"/>
  <c r="AW34" i="11"/>
  <c r="BA115" i="11"/>
  <c r="AU18" i="8"/>
  <c r="BN17" i="11"/>
  <c r="AH34" i="11"/>
  <c r="M116" i="11"/>
  <c r="G12" i="8"/>
  <c r="G17" i="8" s="1"/>
  <c r="AE22" i="11"/>
  <c r="AE12" i="11"/>
  <c r="AV116" i="11"/>
  <c r="AP12" i="8"/>
  <c r="AP17" i="8" s="1"/>
  <c r="I38" i="11"/>
  <c r="I41" i="11"/>
  <c r="I61" i="11"/>
  <c r="BE57" i="11"/>
  <c r="BE48" i="11" s="1"/>
  <c r="BI22" i="11"/>
  <c r="U116" i="11"/>
  <c r="O12" i="8"/>
  <c r="O17" i="8" s="1"/>
  <c r="U12" i="11"/>
  <c r="AS57" i="11"/>
  <c r="AS48" i="11" s="1"/>
  <c r="BF116" i="11"/>
  <c r="AZ12" i="8"/>
  <c r="AZ17" i="8" s="1"/>
  <c r="BH34" i="11"/>
  <c r="J37" i="11"/>
  <c r="J38" i="11"/>
  <c r="J15" i="11"/>
  <c r="AX116" i="11"/>
  <c r="AR12" i="8"/>
  <c r="AR17" i="8" s="1"/>
  <c r="AX34" i="11"/>
  <c r="R115" i="11"/>
  <c r="L18" i="8"/>
  <c r="X50" i="11"/>
  <c r="G51" i="11"/>
  <c r="I25" i="11"/>
  <c r="J39" i="11"/>
  <c r="V57" i="11"/>
  <c r="V48" i="11" s="1"/>
  <c r="F121" i="11"/>
  <c r="L120" i="11"/>
  <c r="F66" i="11"/>
  <c r="F41" i="11"/>
  <c r="L116" i="11"/>
  <c r="F12" i="8"/>
  <c r="F17" i="8" s="1"/>
  <c r="F19" i="11"/>
  <c r="F38" i="11"/>
  <c r="F59" i="11"/>
  <c r="N17" i="11"/>
  <c r="AR115" i="11"/>
  <c r="AL18" i="8"/>
  <c r="AU116" i="11"/>
  <c r="AO12" i="8"/>
  <c r="AO17" i="8" s="1"/>
  <c r="BS34" i="11"/>
  <c r="BP22" i="11"/>
  <c r="W116" i="11"/>
  <c r="Q12" i="8"/>
  <c r="Q17" i="8" s="1"/>
  <c r="P17" i="11"/>
  <c r="AT115" i="11"/>
  <c r="AN18" i="8"/>
  <c r="AL116" i="11"/>
  <c r="AF12" i="8"/>
  <c r="AF17" i="8" s="1"/>
  <c r="AZ22" i="11"/>
  <c r="BK115" i="11"/>
  <c r="BE18" i="8"/>
  <c r="BK17" i="11"/>
  <c r="O116" i="11"/>
  <c r="I12" i="8"/>
  <c r="I17" i="8" s="1"/>
  <c r="S34" i="11"/>
  <c r="S17" i="11"/>
  <c r="S57" i="11"/>
  <c r="S48" i="11" s="1"/>
  <c r="H36" i="11"/>
  <c r="AJ17" i="11"/>
  <c r="H18" i="11"/>
  <c r="AJ50" i="11"/>
  <c r="H51" i="11"/>
  <c r="AQ116" i="11"/>
  <c r="AK12" i="8"/>
  <c r="AK17" i="8" s="1"/>
  <c r="AQ12" i="11"/>
  <c r="BG34" i="11"/>
  <c r="BG17" i="11"/>
  <c r="BL115" i="11"/>
  <c r="BF18" i="8"/>
  <c r="AC22" i="11"/>
  <c r="BC12" i="11"/>
  <c r="BO34" i="11"/>
  <c r="BS66" i="11"/>
  <c r="BS57" i="11" s="1"/>
  <c r="X22" i="11"/>
  <c r="G23" i="11"/>
  <c r="G64" i="11"/>
  <c r="G60" i="11"/>
  <c r="AF116" i="11"/>
  <c r="Z12" i="8"/>
  <c r="Z17" i="8" s="1"/>
  <c r="AF57" i="11"/>
  <c r="AF48" i="11" s="1"/>
  <c r="AM12" i="11"/>
  <c r="BN116" i="11"/>
  <c r="BH12" i="8"/>
  <c r="BH17" i="8" s="1"/>
  <c r="BN34" i="11"/>
  <c r="BN12" i="11"/>
  <c r="M115" i="11"/>
  <c r="G18" i="8"/>
  <c r="AA22" i="11"/>
  <c r="AA57" i="11"/>
  <c r="AA48" i="11" s="1"/>
  <c r="AO22" i="11"/>
  <c r="AV115" i="11"/>
  <c r="AP18" i="8"/>
  <c r="AV17" i="11"/>
  <c r="I18" i="11"/>
  <c r="AV50" i="11"/>
  <c r="I51" i="11"/>
  <c r="AB22" i="11"/>
  <c r="BF115" i="11"/>
  <c r="AZ18" i="8"/>
  <c r="J19" i="11"/>
  <c r="J64" i="11"/>
  <c r="J60" i="11"/>
  <c r="V12" i="11"/>
  <c r="AX17" i="11"/>
  <c r="W115" i="11"/>
  <c r="Q18" i="8"/>
  <c r="AT22" i="11"/>
  <c r="AT17" i="11"/>
  <c r="AL115" i="11"/>
  <c r="AF18" i="8"/>
  <c r="AZ17" i="11"/>
  <c r="BK34" i="11"/>
  <c r="O12" i="11"/>
  <c r="Z17" i="11"/>
  <c r="AJ22" i="11"/>
  <c r="H23" i="11"/>
  <c r="H20" i="11"/>
  <c r="H59" i="11"/>
  <c r="AJ57" i="11"/>
  <c r="BJ34" i="11"/>
  <c r="T116" i="11"/>
  <c r="N12" i="8"/>
  <c r="N17" i="8" s="1"/>
  <c r="T57" i="11"/>
  <c r="T48" i="11" s="1"/>
  <c r="R22" i="11"/>
  <c r="R17" i="11"/>
  <c r="AP115" i="11"/>
  <c r="AJ18" i="8"/>
  <c r="BC116" i="11"/>
  <c r="AW12" i="8"/>
  <c r="AW17" i="8" s="1"/>
  <c r="BC57" i="11"/>
  <c r="BC48" i="11" s="1"/>
  <c r="AY17" i="11"/>
  <c r="AY12" i="11"/>
  <c r="AK115" i="11"/>
  <c r="AE18" i="8"/>
  <c r="G36" i="11"/>
  <c r="G63" i="11"/>
  <c r="G121" i="11"/>
  <c r="X120" i="11"/>
  <c r="AW22" i="11"/>
  <c r="BN115" i="11"/>
  <c r="BH18" i="8"/>
  <c r="AH22" i="11"/>
  <c r="AH12" i="11"/>
  <c r="AA116" i="11"/>
  <c r="U12" i="8"/>
  <c r="U17" i="8" s="1"/>
  <c r="AE17" i="11"/>
  <c r="AE57" i="11"/>
  <c r="AE48" i="11" s="1"/>
  <c r="AO57" i="11"/>
  <c r="AO48" i="11" s="1"/>
  <c r="AV22" i="11"/>
  <c r="I23" i="11"/>
  <c r="I42" i="11"/>
  <c r="AV12" i="11"/>
  <c r="I13" i="11"/>
  <c r="BE116" i="11"/>
  <c r="AY12" i="8"/>
  <c r="AY17" i="8" s="1"/>
  <c r="BI17" i="11"/>
  <c r="BI57" i="11"/>
  <c r="BI48" i="11" s="1"/>
  <c r="AB17" i="11"/>
  <c r="U115" i="11"/>
  <c r="O18" i="8"/>
  <c r="AI116" i="11"/>
  <c r="AC12" i="8"/>
  <c r="AC17" i="8" s="1"/>
  <c r="AI57" i="11"/>
  <c r="AI48" i="11" s="1"/>
  <c r="AG34" i="11"/>
  <c r="AG57" i="11"/>
  <c r="AG48" i="11" s="1"/>
  <c r="AS34" i="11"/>
  <c r="AS17" i="11"/>
  <c r="BF12" i="11"/>
  <c r="BD116" i="11"/>
  <c r="AX12" i="8"/>
  <c r="AX17" i="8" s="1"/>
  <c r="BD12" i="11"/>
  <c r="J25" i="11"/>
  <c r="BH17" i="11"/>
  <c r="J18" i="11"/>
  <c r="J40" i="11"/>
  <c r="V22" i="11"/>
  <c r="AX115" i="11"/>
  <c r="AR18" i="8"/>
  <c r="Y116" i="11"/>
  <c r="S12" i="8"/>
  <c r="S17" i="8" s="1"/>
  <c r="BK57" i="11"/>
  <c r="BK48" i="11" s="1"/>
  <c r="AW116" i="11"/>
  <c r="AQ12" i="8"/>
  <c r="AQ17" i="8" s="1"/>
  <c r="L115" i="11"/>
  <c r="F18" i="8"/>
  <c r="L12" i="11"/>
  <c r="F13" i="11"/>
  <c r="AU115" i="11"/>
  <c r="AO18" i="8"/>
  <c r="F37" i="11"/>
  <c r="N116" i="11"/>
  <c r="H12" i="8"/>
  <c r="H17" i="8" s="1"/>
  <c r="AR17" i="11"/>
  <c r="BB116" i="11"/>
  <c r="AV12" i="8"/>
  <c r="AV17" i="8" s="1"/>
  <c r="BR115" i="11"/>
  <c r="BL18" i="8"/>
  <c r="W12" i="11"/>
  <c r="P116" i="11"/>
  <c r="J12" i="8"/>
  <c r="J17" i="8" s="1"/>
  <c r="P57" i="11"/>
  <c r="P48" i="11" s="1"/>
  <c r="AD17" i="11"/>
  <c r="AT34" i="11"/>
  <c r="AZ116" i="11"/>
  <c r="AT12" i="8"/>
  <c r="AT17" i="8" s="1"/>
  <c r="AZ12" i="11"/>
  <c r="BM34" i="11"/>
  <c r="O115" i="11"/>
  <c r="I18" i="8"/>
  <c r="S116" i="11"/>
  <c r="M12" i="8"/>
  <c r="M17" i="8" s="1"/>
  <c r="S12" i="11"/>
  <c r="Z57" i="11"/>
  <c r="Z48" i="11" s="1"/>
  <c r="H19" i="11"/>
  <c r="H42" i="11"/>
  <c r="H40" i="11"/>
  <c r="AQ115" i="11"/>
  <c r="AK18" i="8"/>
  <c r="AQ17" i="11"/>
  <c r="AQ57" i="11"/>
  <c r="AQ48" i="11" s="1"/>
  <c r="BG116" i="11"/>
  <c r="BA12" i="8"/>
  <c r="BA17" i="8" s="1"/>
  <c r="BQ34" i="11"/>
  <c r="BL22" i="11"/>
  <c r="T115" i="11"/>
  <c r="N18" i="8"/>
  <c r="AC17" i="11"/>
  <c r="AP57" i="11"/>
  <c r="AP48" i="11" s="1"/>
  <c r="BC115" i="11"/>
  <c r="AW18" i="8"/>
  <c r="AY34" i="11"/>
  <c r="BO57" i="11"/>
  <c r="BO48" i="11" s="1"/>
  <c r="AK22" i="11"/>
  <c r="F65" i="11"/>
  <c r="G65" i="11"/>
  <c r="H65" i="11"/>
  <c r="I65" i="11"/>
  <c r="J65" i="11"/>
  <c r="G24" i="11"/>
  <c r="G42" i="11"/>
  <c r="G15" i="11"/>
  <c r="AF115" i="11"/>
  <c r="Z18" i="8"/>
  <c r="AM116" i="11"/>
  <c r="AG12" i="8"/>
  <c r="AG17" i="8" s="1"/>
  <c r="AW17" i="11"/>
  <c r="BN22" i="11"/>
  <c r="M34" i="11"/>
  <c r="M12" i="11"/>
  <c r="AA115" i="11"/>
  <c r="U18" i="8"/>
  <c r="AA12" i="11"/>
  <c r="I36" i="11"/>
  <c r="I19" i="11"/>
  <c r="I40" i="11"/>
  <c r="BI12" i="11"/>
  <c r="AB34" i="11"/>
  <c r="U17" i="11"/>
  <c r="AS22" i="11"/>
  <c r="J20" i="11"/>
  <c r="J121" i="11"/>
  <c r="BH120" i="11"/>
  <c r="J59" i="11"/>
  <c r="BH57" i="11"/>
  <c r="V34" i="11"/>
  <c r="V17" i="11"/>
  <c r="BL12" i="8"/>
  <c r="BL17" i="8" s="1"/>
  <c r="BQ115" i="11"/>
  <c r="BK18" i="8"/>
  <c r="F24" i="11"/>
  <c r="F36" i="11"/>
  <c r="F42" i="11"/>
  <c r="L22" i="11"/>
  <c r="F23" i="11"/>
  <c r="F14" i="11"/>
  <c r="F64" i="11"/>
  <c r="N115" i="11"/>
  <c r="H18" i="8"/>
  <c r="N12" i="11"/>
  <c r="AR34" i="11"/>
  <c r="AU22" i="11"/>
  <c r="BB115" i="11"/>
  <c r="AV18" i="8"/>
  <c r="P115" i="11"/>
  <c r="J18" i="8"/>
  <c r="AD57" i="11"/>
  <c r="AD48" i="11" s="1"/>
  <c r="AL34" i="11"/>
  <c r="AZ115" i="11"/>
  <c r="AT18" i="8"/>
  <c r="AZ57" i="11"/>
  <c r="AZ48" i="11" s="1"/>
  <c r="BM22" i="11"/>
  <c r="BK22" i="11"/>
  <c r="S115" i="11"/>
  <c r="M18" i="8"/>
  <c r="H24" i="11"/>
  <c r="H64" i="11"/>
  <c r="H61" i="11"/>
  <c r="AQ34" i="11"/>
  <c r="BG115" i="11"/>
  <c r="BA18" i="8"/>
  <c r="BG57" i="11"/>
  <c r="BG48" i="11" s="1"/>
  <c r="BQ116" i="11"/>
  <c r="BK12" i="8"/>
  <c r="BK17" i="8" s="1"/>
  <c r="BQ12" i="11"/>
  <c r="BL34" i="11"/>
  <c r="R116" i="11"/>
  <c r="L12" i="8"/>
  <c r="L17" i="8" s="1"/>
  <c r="R34" i="11"/>
  <c r="AC57" i="11"/>
  <c r="AC48" i="11" s="1"/>
  <c r="AP22" i="11"/>
  <c r="BC17" i="11"/>
  <c r="AY116" i="11"/>
  <c r="AS12" i="8"/>
  <c r="AS17" i="8" s="1"/>
  <c r="AY57" i="11"/>
  <c r="AY48" i="11" s="1"/>
  <c r="X34" i="11"/>
  <c r="G37" i="11"/>
  <c r="G38" i="11"/>
  <c r="G40" i="11"/>
  <c r="AF34" i="11"/>
  <c r="AM115" i="11"/>
  <c r="AG18" i="8"/>
  <c r="BA17" i="11"/>
  <c r="BA57" i="11"/>
  <c r="BA48" i="11" s="1"/>
  <c r="BN57" i="11"/>
  <c r="BN48" i="11" s="1"/>
  <c r="AH116" i="11"/>
  <c r="AB12" i="8"/>
  <c r="AB17" i="8" s="1"/>
  <c r="AH17" i="11"/>
  <c r="AH57" i="11"/>
  <c r="AH48" i="11" s="1"/>
  <c r="AE116" i="11"/>
  <c r="Y12" i="8"/>
  <c r="Y17" i="8" s="1"/>
  <c r="AV34" i="11"/>
  <c r="I37" i="11"/>
  <c r="I63" i="11"/>
  <c r="I59" i="11"/>
  <c r="AV57" i="11"/>
  <c r="BE115" i="11"/>
  <c r="AY18" i="8"/>
  <c r="BI116" i="11"/>
  <c r="BC12" i="8"/>
  <c r="BC17" i="8" s="1"/>
  <c r="U22" i="11"/>
  <c r="AI115" i="11"/>
  <c r="AC18" i="8"/>
  <c r="AI17" i="11"/>
  <c r="AI12" i="11"/>
  <c r="AG116" i="11"/>
  <c r="AA12" i="8"/>
  <c r="AA17" i="8" s="1"/>
  <c r="AG12" i="11"/>
  <c r="BD115" i="11"/>
  <c r="AX18" i="8"/>
  <c r="BH116" i="11"/>
  <c r="BB12" i="8"/>
  <c r="BB17" i="8" s="1"/>
  <c r="J24" i="11"/>
  <c r="J41" i="11"/>
  <c r="BH50" i="11"/>
  <c r="J51" i="11"/>
  <c r="F15" i="8" l="1"/>
  <c r="T10" i="11"/>
  <c r="T69" i="11" s="1"/>
  <c r="AX10" i="11"/>
  <c r="AX45" i="11" s="1"/>
  <c r="AX68" i="11" s="1"/>
  <c r="AX69" i="11" s="1"/>
  <c r="BQ10" i="11"/>
  <c r="BQ45" i="11" s="1"/>
  <c r="BQ68" i="11" s="1"/>
  <c r="BQ69" i="11" s="1"/>
  <c r="BS48" i="11"/>
  <c r="AW10" i="11"/>
  <c r="AW45" i="11" s="1"/>
  <c r="AW68" i="11" s="1"/>
  <c r="BS10" i="11"/>
  <c r="BS45" i="11" s="1"/>
  <c r="AF10" i="11"/>
  <c r="AF45" i="11" s="1"/>
  <c r="AF68" i="11" s="1"/>
  <c r="AF69" i="11" s="1"/>
  <c r="AD10" i="11"/>
  <c r="AD45" i="11" s="1"/>
  <c r="AD68" i="11" s="1"/>
  <c r="BB10" i="11"/>
  <c r="BB45" i="11" s="1"/>
  <c r="BB68" i="11" s="1"/>
  <c r="S10" i="11"/>
  <c r="S45" i="11" s="1"/>
  <c r="S68" i="11" s="1"/>
  <c r="AC10" i="11"/>
  <c r="AC45" i="11" s="1"/>
  <c r="AC68" i="11" s="1"/>
  <c r="M10" i="11"/>
  <c r="M46" i="11" s="1"/>
  <c r="BL10" i="11"/>
  <c r="BL45" i="11" s="1"/>
  <c r="BL68" i="11" s="1"/>
  <c r="BG10" i="11"/>
  <c r="BG45" i="11" s="1"/>
  <c r="BG68" i="11" s="1"/>
  <c r="E15" i="11"/>
  <c r="AY10" i="11"/>
  <c r="AY45" i="11" s="1"/>
  <c r="AY68" i="11" s="1"/>
  <c r="AY69" i="11" s="1"/>
  <c r="BH48" i="11"/>
  <c r="E14" i="11"/>
  <c r="BJ10" i="11"/>
  <c r="BJ45" i="11" s="1"/>
  <c r="BJ68" i="11" s="1"/>
  <c r="BO10" i="11"/>
  <c r="BO45" i="11" s="1"/>
  <c r="BO68" i="11" s="1"/>
  <c r="BD10" i="11"/>
  <c r="BD45" i="11" s="1"/>
  <c r="BD68" i="11" s="1"/>
  <c r="BF10" i="11"/>
  <c r="AL10" i="11"/>
  <c r="AL45" i="11" s="1"/>
  <c r="AL68" i="11" s="1"/>
  <c r="AL69" i="11" s="1"/>
  <c r="E23" i="11"/>
  <c r="J66" i="11"/>
  <c r="E66" i="11" s="1"/>
  <c r="AK10" i="11"/>
  <c r="AO10" i="11"/>
  <c r="AO27" i="11" s="1"/>
  <c r="BE10" i="11"/>
  <c r="AZ10" i="11"/>
  <c r="Z10" i="11"/>
  <c r="Z45" i="11" s="1"/>
  <c r="Z68" i="11" s="1"/>
  <c r="G22" i="11"/>
  <c r="Y10" i="11"/>
  <c r="Y45" i="11" s="1"/>
  <c r="Y68" i="11" s="1"/>
  <c r="O10" i="11"/>
  <c r="O79" i="11" s="1"/>
  <c r="AM10" i="11"/>
  <c r="AN27" i="11" s="1"/>
  <c r="E25" i="11"/>
  <c r="Q10" i="11"/>
  <c r="Q46" i="11" s="1"/>
  <c r="BR10" i="11"/>
  <c r="BR45" i="11" s="1"/>
  <c r="BR68" i="11" s="1"/>
  <c r="AI10" i="11"/>
  <c r="AI45" i="11" s="1"/>
  <c r="AI68" i="11" s="1"/>
  <c r="AU10" i="11"/>
  <c r="AU45" i="11" s="1"/>
  <c r="AU68" i="11" s="1"/>
  <c r="P10" i="11"/>
  <c r="P45" i="11" s="1"/>
  <c r="P68" i="11" s="1"/>
  <c r="BA10" i="11"/>
  <c r="V10" i="11"/>
  <c r="V79" i="11" s="1"/>
  <c r="AB10" i="11"/>
  <c r="X48" i="11"/>
  <c r="G48" i="11" s="1"/>
  <c r="I22" i="11"/>
  <c r="E20" i="11"/>
  <c r="AT10" i="11"/>
  <c r="AT45" i="11" s="1"/>
  <c r="AT68" i="11" s="1"/>
  <c r="AT69" i="11" s="1"/>
  <c r="BC10" i="11"/>
  <c r="BK10" i="11"/>
  <c r="AG10" i="11"/>
  <c r="N10" i="11"/>
  <c r="N45" i="11" s="1"/>
  <c r="N68" i="11" s="1"/>
  <c r="W10" i="11"/>
  <c r="W79" i="11" s="1"/>
  <c r="I34" i="11"/>
  <c r="E39" i="11"/>
  <c r="BH119" i="11"/>
  <c r="J120" i="11"/>
  <c r="F22" i="11"/>
  <c r="E65" i="11"/>
  <c r="F34" i="11"/>
  <c r="F115" i="11"/>
  <c r="AV48" i="11"/>
  <c r="I48" i="11" s="1"/>
  <c r="H50" i="11"/>
  <c r="E41" i="11"/>
  <c r="J22" i="11"/>
  <c r="R10" i="11"/>
  <c r="AJ119" i="11"/>
  <c r="H120" i="11"/>
  <c r="E18" i="11"/>
  <c r="E52" i="11"/>
  <c r="AR10" i="11"/>
  <c r="F19" i="8"/>
  <c r="L117" i="11"/>
  <c r="L114" i="11" s="1"/>
  <c r="E42" i="11"/>
  <c r="BI10" i="11"/>
  <c r="E37" i="11"/>
  <c r="X119" i="11"/>
  <c r="G120" i="11"/>
  <c r="H22" i="11"/>
  <c r="AJ48" i="11"/>
  <c r="H48" i="11" s="1"/>
  <c r="G50" i="11"/>
  <c r="BM10" i="11"/>
  <c r="BP10" i="11"/>
  <c r="F17" i="11"/>
  <c r="E51" i="11"/>
  <c r="F50" i="11"/>
  <c r="I50" i="11"/>
  <c r="E60" i="11"/>
  <c r="E36" i="11"/>
  <c r="I17" i="11"/>
  <c r="BN10" i="11"/>
  <c r="L119" i="11"/>
  <c r="F120" i="11"/>
  <c r="X10" i="11"/>
  <c r="G12" i="11"/>
  <c r="AS10" i="11"/>
  <c r="E61" i="11"/>
  <c r="F48" i="11"/>
  <c r="J50" i="11"/>
  <c r="G17" i="11"/>
  <c r="G34" i="11"/>
  <c r="E24" i="11"/>
  <c r="AV10" i="11"/>
  <c r="I12" i="11"/>
  <c r="H17" i="11"/>
  <c r="E59" i="11"/>
  <c r="F57" i="11"/>
  <c r="E121" i="11"/>
  <c r="U10" i="11"/>
  <c r="AP10" i="11"/>
  <c r="AV119" i="11"/>
  <c r="I120" i="11"/>
  <c r="G57" i="11"/>
  <c r="F116" i="11"/>
  <c r="AJ10" i="11"/>
  <c r="H12" i="11"/>
  <c r="BH10" i="11"/>
  <c r="J12" i="11"/>
  <c r="AH10" i="11"/>
  <c r="I115" i="11"/>
  <c r="E38" i="11"/>
  <c r="I116" i="11"/>
  <c r="H34" i="11"/>
  <c r="H116" i="11"/>
  <c r="J115" i="11"/>
  <c r="J116" i="11"/>
  <c r="E64" i="11"/>
  <c r="T79" i="11"/>
  <c r="E13" i="11"/>
  <c r="J17" i="11"/>
  <c r="AQ10" i="11"/>
  <c r="E19" i="11"/>
  <c r="AE10" i="11"/>
  <c r="G115" i="11"/>
  <c r="E40" i="11"/>
  <c r="G116" i="11"/>
  <c r="I57" i="11"/>
  <c r="AA10" i="11"/>
  <c r="L10" i="11"/>
  <c r="F12" i="11"/>
  <c r="H57" i="11"/>
  <c r="J34" i="11"/>
  <c r="H115" i="11"/>
  <c r="E63" i="11"/>
  <c r="AC27" i="11" l="1"/>
  <c r="G16" i="8"/>
  <c r="G19" i="8" s="1"/>
  <c r="H16" i="8" s="1"/>
  <c r="S46" i="11"/>
  <c r="BG27" i="11"/>
  <c r="AF27" i="11"/>
  <c r="J48" i="11"/>
  <c r="E48" i="11" s="1"/>
  <c r="T45" i="11"/>
  <c r="T68" i="11" s="1"/>
  <c r="T111" i="11" s="1"/>
  <c r="T46" i="11"/>
  <c r="AY27" i="11"/>
  <c r="Y27" i="11"/>
  <c r="BS68" i="11"/>
  <c r="BS69" i="11" s="1"/>
  <c r="AX27" i="11"/>
  <c r="AW27" i="11"/>
  <c r="BQ27" i="11"/>
  <c r="S79" i="11"/>
  <c r="S69" i="11"/>
  <c r="T27" i="11"/>
  <c r="S27" i="11"/>
  <c r="M27" i="11"/>
  <c r="BC27" i="11"/>
  <c r="AZ27" i="11"/>
  <c r="AD27" i="11"/>
  <c r="Q69" i="11"/>
  <c r="W46" i="11"/>
  <c r="M69" i="11"/>
  <c r="Q79" i="11"/>
  <c r="W45" i="11"/>
  <c r="W68" i="11" s="1"/>
  <c r="W73" i="11" s="1"/>
  <c r="AG27" i="11"/>
  <c r="AZ45" i="11"/>
  <c r="AZ68" i="11" s="1"/>
  <c r="AZ69" i="11" s="1"/>
  <c r="BE27" i="11"/>
  <c r="BS27" i="11"/>
  <c r="BR27" i="11"/>
  <c r="BL27" i="11"/>
  <c r="BA27" i="11"/>
  <c r="BJ27" i="11"/>
  <c r="M79" i="11"/>
  <c r="W69" i="11"/>
  <c r="N27" i="11"/>
  <c r="Q45" i="11"/>
  <c r="Q68" i="11" s="1"/>
  <c r="Q111" i="11" s="1"/>
  <c r="BE45" i="11"/>
  <c r="BE68" i="11" s="1"/>
  <c r="BE69" i="11" s="1"/>
  <c r="Q27" i="11"/>
  <c r="M45" i="11"/>
  <c r="M68" i="11" s="1"/>
  <c r="M111" i="11" s="1"/>
  <c r="P79" i="11"/>
  <c r="N69" i="11"/>
  <c r="N79" i="11"/>
  <c r="O27" i="11"/>
  <c r="AB27" i="11"/>
  <c r="O46" i="11"/>
  <c r="J57" i="11"/>
  <c r="E57" i="11" s="1"/>
  <c r="C92" i="12" s="1"/>
  <c r="AO45" i="11"/>
  <c r="AO68" i="11" s="1"/>
  <c r="AO111" i="11" s="1"/>
  <c r="N46" i="11"/>
  <c r="P27" i="11"/>
  <c r="BC45" i="11"/>
  <c r="BC68" i="11" s="1"/>
  <c r="BC73" i="11" s="1"/>
  <c r="P46" i="11"/>
  <c r="BF45" i="11"/>
  <c r="BF68" i="11" s="1"/>
  <c r="BF69" i="11" s="1"/>
  <c r="BS46" i="11"/>
  <c r="P69" i="11"/>
  <c r="BF27" i="11"/>
  <c r="BB46" i="11"/>
  <c r="AM27" i="11"/>
  <c r="AL27" i="11"/>
  <c r="V46" i="11"/>
  <c r="AG45" i="11"/>
  <c r="AG68" i="11" s="1"/>
  <c r="AG73" i="11" s="1"/>
  <c r="W27" i="11"/>
  <c r="O45" i="11"/>
  <c r="O68" i="11" s="1"/>
  <c r="O111" i="11" s="1"/>
  <c r="AM45" i="11"/>
  <c r="AM68" i="11" s="1"/>
  <c r="AM69" i="11" s="1"/>
  <c r="V45" i="11"/>
  <c r="V68" i="11" s="1"/>
  <c r="V111" i="11" s="1"/>
  <c r="V69" i="11"/>
  <c r="AK27" i="11"/>
  <c r="O69" i="11"/>
  <c r="AK45" i="11"/>
  <c r="AK68" i="11" s="1"/>
  <c r="AK111" i="11" s="1"/>
  <c r="BK45" i="11"/>
  <c r="BK68" i="11" s="1"/>
  <c r="BK69" i="11" s="1"/>
  <c r="BD27" i="11"/>
  <c r="BA45" i="11"/>
  <c r="BA68" i="11" s="1"/>
  <c r="BA69" i="11" s="1"/>
  <c r="BB27" i="11"/>
  <c r="AU27" i="11"/>
  <c r="Z27" i="11"/>
  <c r="AT27" i="11"/>
  <c r="BK27" i="11"/>
  <c r="BT27" i="10"/>
  <c r="K27" i="10" s="1"/>
  <c r="AB45" i="11"/>
  <c r="AB68" i="11" s="1"/>
  <c r="AB111" i="11" s="1"/>
  <c r="AF46" i="11"/>
  <c r="AU46" i="11"/>
  <c r="Y46" i="11"/>
  <c r="AC46" i="11"/>
  <c r="BR46" i="11"/>
  <c r="G27" i="10"/>
  <c r="H27" i="10"/>
  <c r="I27" i="10"/>
  <c r="J27" i="10"/>
  <c r="AD111" i="11"/>
  <c r="AD73" i="11"/>
  <c r="AU111" i="11"/>
  <c r="AU73" i="11"/>
  <c r="Z111" i="11"/>
  <c r="Z73" i="11"/>
  <c r="AY46" i="11"/>
  <c r="S111" i="11"/>
  <c r="S73" i="11"/>
  <c r="AP27" i="11"/>
  <c r="AP45" i="11"/>
  <c r="AP68" i="11" s="1"/>
  <c r="AI73" i="11"/>
  <c r="AI111" i="11"/>
  <c r="BO46" i="11"/>
  <c r="AK54" i="10"/>
  <c r="H119" i="11"/>
  <c r="E34" i="11"/>
  <c r="C90" i="12" s="1"/>
  <c r="AD69" i="11"/>
  <c r="AH27" i="11"/>
  <c r="AH45" i="11"/>
  <c r="AH68" i="11" s="1"/>
  <c r="AH69" i="11" s="1"/>
  <c r="AI27" i="11"/>
  <c r="BO111" i="11"/>
  <c r="BO73" i="11"/>
  <c r="P111" i="11"/>
  <c r="P73" i="11"/>
  <c r="AE45" i="11"/>
  <c r="AE68" i="11" s="1"/>
  <c r="AE27" i="11"/>
  <c r="AX46" i="11"/>
  <c r="BR111" i="11"/>
  <c r="BR73" i="11"/>
  <c r="AU69" i="11"/>
  <c r="Z46" i="11"/>
  <c r="U79" i="11"/>
  <c r="U69" i="11"/>
  <c r="U46" i="11"/>
  <c r="U45" i="11"/>
  <c r="U68" i="11" s="1"/>
  <c r="U27" i="11"/>
  <c r="X45" i="11"/>
  <c r="X68" i="11" s="1"/>
  <c r="X27" i="11"/>
  <c r="G10" i="11"/>
  <c r="I274" i="3" s="1"/>
  <c r="AI46" i="11"/>
  <c r="BM45" i="11"/>
  <c r="BM68" i="11" s="1"/>
  <c r="BM27" i="11"/>
  <c r="Y54" i="10"/>
  <c r="G119" i="11"/>
  <c r="BO69" i="11"/>
  <c r="R69" i="11"/>
  <c r="R79" i="11"/>
  <c r="R46" i="11"/>
  <c r="R27" i="11"/>
  <c r="R45" i="11"/>
  <c r="R68" i="11" s="1"/>
  <c r="AF111" i="11"/>
  <c r="AF73" i="11"/>
  <c r="BD111" i="11"/>
  <c r="BD73" i="11"/>
  <c r="BI54" i="10"/>
  <c r="J119" i="11"/>
  <c r="BG111" i="11"/>
  <c r="BG73" i="11"/>
  <c r="BL111" i="11"/>
  <c r="BL73" i="11"/>
  <c r="BR69" i="11"/>
  <c r="BJ46" i="11"/>
  <c r="N111" i="11"/>
  <c r="N73" i="11"/>
  <c r="AR45" i="11"/>
  <c r="AR68" i="11" s="1"/>
  <c r="AR69" i="11" s="1"/>
  <c r="AR27" i="11"/>
  <c r="E22" i="11"/>
  <c r="BD46" i="11"/>
  <c r="BG46" i="11"/>
  <c r="AC111" i="11"/>
  <c r="AC73" i="11"/>
  <c r="BL46" i="11"/>
  <c r="AY111" i="11"/>
  <c r="AY73" i="11"/>
  <c r="AT111" i="11"/>
  <c r="AT73" i="11"/>
  <c r="E12" i="11"/>
  <c r="BJ111" i="11"/>
  <c r="BJ73" i="11"/>
  <c r="Y111" i="11"/>
  <c r="Y73" i="11"/>
  <c r="Z69" i="11"/>
  <c r="AW54" i="10"/>
  <c r="I119" i="11"/>
  <c r="E120" i="11"/>
  <c r="AI69" i="11"/>
  <c r="E17" i="11"/>
  <c r="V27" i="11"/>
  <c r="BG69" i="11"/>
  <c r="BL69" i="11"/>
  <c r="AW111" i="11"/>
  <c r="AW73" i="11"/>
  <c r="BI45" i="11"/>
  <c r="BI68" i="11" s="1"/>
  <c r="BI27" i="11"/>
  <c r="AX111" i="11"/>
  <c r="AX73" i="11"/>
  <c r="BH45" i="11"/>
  <c r="BH68" i="11" s="1"/>
  <c r="BH69" i="11" s="1"/>
  <c r="BH27" i="11"/>
  <c r="J10" i="11"/>
  <c r="L274" i="3" s="1"/>
  <c r="E116" i="11"/>
  <c r="F119" i="11"/>
  <c r="M54" i="10"/>
  <c r="E50" i="11"/>
  <c r="C91" i="12" s="1"/>
  <c r="BP45" i="11"/>
  <c r="BP68" i="11" s="1"/>
  <c r="BP27" i="11"/>
  <c r="AC69" i="11"/>
  <c r="AW46" i="11"/>
  <c r="AA45" i="11"/>
  <c r="AA68" i="11" s="1"/>
  <c r="AA27" i="11"/>
  <c r="L79" i="11"/>
  <c r="L69" i="11"/>
  <c r="L46" i="11"/>
  <c r="L45" i="11"/>
  <c r="L68" i="11" s="1"/>
  <c r="L73" i="11" s="1"/>
  <c r="L27" i="11"/>
  <c r="F10" i="11"/>
  <c r="BQ111" i="11"/>
  <c r="BQ73" i="11"/>
  <c r="AQ45" i="11"/>
  <c r="AQ68" i="11" s="1"/>
  <c r="AQ69" i="11" s="1"/>
  <c r="AQ27" i="11"/>
  <c r="BJ69" i="11"/>
  <c r="BQ46" i="11"/>
  <c r="Y69" i="11"/>
  <c r="AV45" i="11"/>
  <c r="AV68" i="11" s="1"/>
  <c r="AV27" i="11"/>
  <c r="I10" i="11"/>
  <c r="K274" i="3" s="1"/>
  <c r="AL46" i="11"/>
  <c r="BD69" i="11"/>
  <c r="BB111" i="11"/>
  <c r="BB73" i="11"/>
  <c r="AW69" i="11"/>
  <c r="BN45" i="11"/>
  <c r="BN68" i="11" s="1"/>
  <c r="BN27" i="11"/>
  <c r="AJ45" i="11"/>
  <c r="AJ68" i="11" s="1"/>
  <c r="AJ27" i="11"/>
  <c r="H10" i="11"/>
  <c r="J274" i="3" s="1"/>
  <c r="AH23" i="8"/>
  <c r="AN76" i="11" s="1"/>
  <c r="AS45" i="11"/>
  <c r="AS68" i="11" s="1"/>
  <c r="AS27" i="11"/>
  <c r="AL111" i="11"/>
  <c r="AL73" i="11"/>
  <c r="BO27" i="11"/>
  <c r="E115" i="11"/>
  <c r="AD46" i="11"/>
  <c r="BB69" i="11"/>
  <c r="AT46" i="11"/>
  <c r="C94" i="12" l="1"/>
  <c r="D93" i="12"/>
  <c r="D90" i="12"/>
  <c r="D91" i="12"/>
  <c r="D92" i="12"/>
  <c r="F30" i="11"/>
  <c r="H274" i="3"/>
  <c r="I30" i="11"/>
  <c r="H31" i="11"/>
  <c r="J88" i="11"/>
  <c r="G31" i="11"/>
  <c r="G15" i="8"/>
  <c r="M117" i="11" s="1"/>
  <c r="M114" i="11" s="1"/>
  <c r="AK46" i="11"/>
  <c r="H19" i="8"/>
  <c r="I16" i="8" s="1"/>
  <c r="I19" i="8" s="1"/>
  <c r="J16" i="8" s="1"/>
  <c r="H15" i="8"/>
  <c r="N117" i="11" s="1"/>
  <c r="N114" i="11" s="1"/>
  <c r="T73" i="11"/>
  <c r="N28" i="8" s="1"/>
  <c r="BF111" i="11"/>
  <c r="BS111" i="11"/>
  <c r="AG111" i="11"/>
  <c r="AG69" i="11"/>
  <c r="BS73" i="11"/>
  <c r="BM29" i="8" s="1"/>
  <c r="Q73" i="11"/>
  <c r="K28" i="8" s="1"/>
  <c r="AK69" i="11"/>
  <c r="BF73" i="11"/>
  <c r="AZ22" i="8" s="1"/>
  <c r="AZ23" i="8" s="1"/>
  <c r="BF46" i="11"/>
  <c r="AK73" i="11"/>
  <c r="AE22" i="8" s="1"/>
  <c r="AE23" i="8" s="1"/>
  <c r="AG46" i="11"/>
  <c r="AO46" i="11"/>
  <c r="AZ73" i="11"/>
  <c r="AT29" i="8" s="1"/>
  <c r="AZ111" i="11"/>
  <c r="AZ46" i="11"/>
  <c r="M73" i="11"/>
  <c r="G28" i="8" s="1"/>
  <c r="BE73" i="11"/>
  <c r="AY29" i="8" s="1"/>
  <c r="BK46" i="11"/>
  <c r="BE111" i="11"/>
  <c r="BE46" i="11"/>
  <c r="BK73" i="11"/>
  <c r="BE28" i="8" s="1"/>
  <c r="BK111" i="11"/>
  <c r="BA46" i="11"/>
  <c r="BC111" i="11"/>
  <c r="W111" i="11"/>
  <c r="BC69" i="11"/>
  <c r="BC46" i="11"/>
  <c r="AB69" i="11"/>
  <c r="AB73" i="11"/>
  <c r="V28" i="8" s="1"/>
  <c r="AO69" i="11"/>
  <c r="AM73" i="11"/>
  <c r="AG28" i="8" s="1"/>
  <c r="AM111" i="11"/>
  <c r="AO73" i="11"/>
  <c r="AI28" i="8" s="1"/>
  <c r="BA73" i="11"/>
  <c r="AU22" i="8" s="1"/>
  <c r="AU23" i="8" s="1"/>
  <c r="AM46" i="11"/>
  <c r="BA111" i="11"/>
  <c r="J32" i="11"/>
  <c r="J82" i="11"/>
  <c r="V73" i="11"/>
  <c r="P22" i="8" s="1"/>
  <c r="P23" i="8" s="1"/>
  <c r="G88" i="11"/>
  <c r="AB46" i="11"/>
  <c r="O73" i="11"/>
  <c r="I29" i="8" s="1"/>
  <c r="G93" i="11"/>
  <c r="H88" i="11"/>
  <c r="F68" i="11"/>
  <c r="F93" i="11"/>
  <c r="AQ46" i="11"/>
  <c r="Z29" i="8"/>
  <c r="Z28" i="8"/>
  <c r="Z22" i="8"/>
  <c r="Z23" i="8" s="1"/>
  <c r="BN111" i="11"/>
  <c r="BN73" i="11"/>
  <c r="AP111" i="11"/>
  <c r="AP73" i="11"/>
  <c r="BN46" i="11"/>
  <c r="BP46" i="11"/>
  <c r="BI111" i="11"/>
  <c r="BI73" i="11"/>
  <c r="AR46" i="11"/>
  <c r="R111" i="11"/>
  <c r="R73" i="11"/>
  <c r="E20" i="12"/>
  <c r="G45" i="11"/>
  <c r="G46" i="11" s="1"/>
  <c r="G27" i="11"/>
  <c r="G94" i="11"/>
  <c r="G87" i="11"/>
  <c r="G98" i="11"/>
  <c r="G92" i="11"/>
  <c r="G91" i="11"/>
  <c r="G83" i="11"/>
  <c r="G90" i="11"/>
  <c r="G97" i="11"/>
  <c r="G95" i="11"/>
  <c r="G100" i="11"/>
  <c r="G32" i="11"/>
  <c r="G89" i="11"/>
  <c r="G86" i="11"/>
  <c r="G102" i="11"/>
  <c r="G99" i="11"/>
  <c r="G84" i="11"/>
  <c r="G85" i="11"/>
  <c r="G101" i="11"/>
  <c r="G96" i="11"/>
  <c r="BI28" i="8"/>
  <c r="BI29" i="8"/>
  <c r="BI22" i="8"/>
  <c r="BI23" i="8" s="1"/>
  <c r="F82" i="11"/>
  <c r="I31" i="11"/>
  <c r="AN112" i="11"/>
  <c r="AN78" i="11"/>
  <c r="AN79" i="11" s="1"/>
  <c r="F20" i="12"/>
  <c r="H45" i="11"/>
  <c r="H46" i="11" s="1"/>
  <c r="H27" i="11"/>
  <c r="H92" i="11"/>
  <c r="H94" i="11"/>
  <c r="H87" i="11"/>
  <c r="H91" i="11"/>
  <c r="H98" i="11"/>
  <c r="H96" i="11"/>
  <c r="H99" i="11"/>
  <c r="H95" i="11"/>
  <c r="H90" i="11"/>
  <c r="H102" i="11"/>
  <c r="H86" i="11"/>
  <c r="H84" i="11"/>
  <c r="H83" i="11"/>
  <c r="H100" i="11"/>
  <c r="H101" i="11"/>
  <c r="H85" i="11"/>
  <c r="H97" i="11"/>
  <c r="H89" i="11"/>
  <c r="E119" i="11"/>
  <c r="BI46" i="11"/>
  <c r="Q28" i="8"/>
  <c r="Q29" i="8"/>
  <c r="Q22" i="8"/>
  <c r="Q23" i="8" s="1"/>
  <c r="BM111" i="11"/>
  <c r="BM73" i="11"/>
  <c r="U111" i="11"/>
  <c r="U73" i="11"/>
  <c r="G30" i="11"/>
  <c r="AP46" i="11"/>
  <c r="AO28" i="8"/>
  <c r="AO29" i="8"/>
  <c r="AO22" i="8"/>
  <c r="AO23" i="8" s="1"/>
  <c r="AV111" i="11"/>
  <c r="AV73" i="11"/>
  <c r="I68" i="11"/>
  <c r="G21" i="12" s="1"/>
  <c r="AE111" i="11"/>
  <c r="AE73" i="11"/>
  <c r="AC28" i="8"/>
  <c r="AC29" i="8"/>
  <c r="AC22" i="8"/>
  <c r="AC23" i="8" s="1"/>
  <c r="AR111" i="11"/>
  <c r="AR73" i="11"/>
  <c r="AA111" i="11"/>
  <c r="AA73" i="11"/>
  <c r="H20" i="12"/>
  <c r="J45" i="11"/>
  <c r="J46" i="11" s="1"/>
  <c r="J27" i="11"/>
  <c r="J92" i="11"/>
  <c r="J91" i="11"/>
  <c r="J87" i="11"/>
  <c r="J94" i="11"/>
  <c r="J98" i="11"/>
  <c r="J100" i="11"/>
  <c r="J99" i="11"/>
  <c r="J89" i="11"/>
  <c r="J102" i="11"/>
  <c r="J95" i="11"/>
  <c r="J86" i="11"/>
  <c r="J97" i="11"/>
  <c r="J96" i="11"/>
  <c r="J85" i="11"/>
  <c r="J90" i="11"/>
  <c r="J101" i="11"/>
  <c r="J83" i="11"/>
  <c r="J84" i="11"/>
  <c r="BI69" i="11"/>
  <c r="AA29" i="8"/>
  <c r="AA28" i="8"/>
  <c r="AA22" i="8"/>
  <c r="AA23" i="8" s="1"/>
  <c r="S29" i="8"/>
  <c r="S28" i="8"/>
  <c r="S22" i="8"/>
  <c r="S23" i="8" s="1"/>
  <c r="BM46" i="11"/>
  <c r="X111" i="11"/>
  <c r="X73" i="11"/>
  <c r="G68" i="11"/>
  <c r="E21" i="12" s="1"/>
  <c r="AV28" i="8"/>
  <c r="AV29" i="8"/>
  <c r="AV22" i="8"/>
  <c r="AV23" i="8" s="1"/>
  <c r="J29" i="8"/>
  <c r="J28" i="8"/>
  <c r="J22" i="8"/>
  <c r="J23" i="8" s="1"/>
  <c r="BP111" i="11"/>
  <c r="BP73" i="11"/>
  <c r="BA28" i="8"/>
  <c r="BA29" i="8"/>
  <c r="BA22" i="8"/>
  <c r="BA23" i="8" s="1"/>
  <c r="BL28" i="8"/>
  <c r="BL29" i="8"/>
  <c r="BL22" i="8"/>
  <c r="BL23" i="8" s="1"/>
  <c r="AE69" i="11"/>
  <c r="T29" i="8"/>
  <c r="T28" i="8"/>
  <c r="T22" i="8"/>
  <c r="T23" i="8" s="1"/>
  <c r="D20" i="12"/>
  <c r="F79" i="11"/>
  <c r="D24" i="12" s="1"/>
  <c r="F69" i="11"/>
  <c r="D22" i="12" s="1"/>
  <c r="F45" i="11"/>
  <c r="F46" i="11"/>
  <c r="E10" i="11"/>
  <c r="E32" i="11" s="1"/>
  <c r="F14" i="9"/>
  <c r="F92" i="11"/>
  <c r="F94" i="11"/>
  <c r="F91" i="11"/>
  <c r="F87" i="11"/>
  <c r="F98" i="11"/>
  <c r="F99" i="11"/>
  <c r="F97" i="11"/>
  <c r="F85" i="11"/>
  <c r="F102" i="11"/>
  <c r="F89" i="11"/>
  <c r="F95" i="11"/>
  <c r="F90" i="11"/>
  <c r="F100" i="11"/>
  <c r="F84" i="11"/>
  <c r="F83" i="11"/>
  <c r="F96" i="11"/>
  <c r="F86" i="11"/>
  <c r="F101" i="11"/>
  <c r="AA46" i="11"/>
  <c r="F31" i="11"/>
  <c r="H28" i="8"/>
  <c r="H29" i="8"/>
  <c r="H22" i="8"/>
  <c r="H23" i="8" s="1"/>
  <c r="AX29" i="8"/>
  <c r="AX28" i="8"/>
  <c r="AX22" i="8"/>
  <c r="AX23" i="8" s="1"/>
  <c r="BM69" i="11"/>
  <c r="X46" i="11"/>
  <c r="J31" i="11"/>
  <c r="AH111" i="11"/>
  <c r="AH73" i="11"/>
  <c r="AW28" i="8"/>
  <c r="AW29" i="8"/>
  <c r="AW22" i="8"/>
  <c r="AW23" i="8" s="1"/>
  <c r="AP69" i="11"/>
  <c r="H82" i="11"/>
  <c r="AF28" i="8"/>
  <c r="AF29" i="8"/>
  <c r="AF22" i="8"/>
  <c r="AF23" i="8" s="1"/>
  <c r="AV46" i="11"/>
  <c r="AS28" i="8"/>
  <c r="AS29" i="8"/>
  <c r="AS22" i="8"/>
  <c r="AS23" i="8" s="1"/>
  <c r="H93" i="11"/>
  <c r="BK28" i="8"/>
  <c r="BK29" i="8"/>
  <c r="BK22" i="8"/>
  <c r="BK23" i="8" s="1"/>
  <c r="H32" i="11"/>
  <c r="AJ73" i="11"/>
  <c r="AJ111" i="11"/>
  <c r="H68" i="11"/>
  <c r="F21" i="12" s="1"/>
  <c r="G20" i="12"/>
  <c r="I27" i="11"/>
  <c r="I45" i="11"/>
  <c r="I46" i="11" s="1"/>
  <c r="I92" i="11"/>
  <c r="I98" i="11"/>
  <c r="I94" i="11"/>
  <c r="I87" i="11"/>
  <c r="I91" i="11"/>
  <c r="I90" i="11"/>
  <c r="I84" i="11"/>
  <c r="I96" i="11"/>
  <c r="I102" i="11"/>
  <c r="I97" i="11"/>
  <c r="I100" i="11"/>
  <c r="I83" i="11"/>
  <c r="I85" i="11"/>
  <c r="I89" i="11"/>
  <c r="I32" i="11"/>
  <c r="I95" i="11"/>
  <c r="I99" i="11"/>
  <c r="I101" i="11"/>
  <c r="I82" i="11"/>
  <c r="I86" i="11"/>
  <c r="F88" i="11"/>
  <c r="BH111" i="11"/>
  <c r="BH73" i="11"/>
  <c r="J68" i="11"/>
  <c r="H21" i="12" s="1"/>
  <c r="J93" i="11"/>
  <c r="AQ29" i="8"/>
  <c r="AQ28" i="8"/>
  <c r="AQ22" i="8"/>
  <c r="AQ23" i="8" s="1"/>
  <c r="J30" i="11"/>
  <c r="AN28" i="8"/>
  <c r="AN29" i="8"/>
  <c r="AN22" i="8"/>
  <c r="AN23" i="8" s="1"/>
  <c r="W28" i="8"/>
  <c r="W29" i="8"/>
  <c r="W22" i="8"/>
  <c r="W23" i="8" s="1"/>
  <c r="G82" i="11"/>
  <c r="X69" i="11"/>
  <c r="AE46" i="11"/>
  <c r="M29" i="8"/>
  <c r="M28" i="8"/>
  <c r="M22" i="8"/>
  <c r="M23" i="8" s="1"/>
  <c r="X28" i="8"/>
  <c r="X29" i="8"/>
  <c r="X22" i="8"/>
  <c r="X23" i="8" s="1"/>
  <c r="F27" i="10"/>
  <c r="AV69" i="11"/>
  <c r="BN69" i="11"/>
  <c r="BP69" i="11"/>
  <c r="AS111" i="11"/>
  <c r="AS73" i="11"/>
  <c r="AS46" i="11"/>
  <c r="AJ46" i="11"/>
  <c r="AS69" i="11"/>
  <c r="AJ69" i="11"/>
  <c r="H30" i="11"/>
  <c r="AQ111" i="11"/>
  <c r="AQ73" i="11"/>
  <c r="L111" i="11"/>
  <c r="AA69" i="11"/>
  <c r="BT28" i="10"/>
  <c r="BH46" i="11"/>
  <c r="AR29" i="8"/>
  <c r="AR28" i="8"/>
  <c r="AR22" i="8"/>
  <c r="AR23" i="8" s="1"/>
  <c r="BD28" i="8"/>
  <c r="BD29" i="8"/>
  <c r="BD22" i="8"/>
  <c r="BD23" i="8" s="1"/>
  <c r="F32" i="11"/>
  <c r="BF29" i="8"/>
  <c r="BF28" i="8"/>
  <c r="BF22" i="8"/>
  <c r="BF23" i="8" s="1"/>
  <c r="I88" i="11"/>
  <c r="I93" i="11"/>
  <c r="AH46" i="11"/>
  <c r="N29" i="8" l="1"/>
  <c r="N27" i="8" s="1"/>
  <c r="N26" i="8" s="1"/>
  <c r="N22" i="8"/>
  <c r="N23" i="8" s="1"/>
  <c r="AZ28" i="8"/>
  <c r="F16" i="9"/>
  <c r="F18" i="9" s="1"/>
  <c r="L113" i="11" s="1"/>
  <c r="I15" i="8"/>
  <c r="O117" i="11" s="1"/>
  <c r="O114" i="11" s="1"/>
  <c r="BM22" i="8"/>
  <c r="BM23" i="8" s="1"/>
  <c r="BS76" i="11" s="1"/>
  <c r="BS112" i="11" s="1"/>
  <c r="BM28" i="8"/>
  <c r="BM27" i="8" s="1"/>
  <c r="BM26" i="8" s="1"/>
  <c r="K29" i="8"/>
  <c r="K27" i="8" s="1"/>
  <c r="K26" i="8" s="1"/>
  <c r="G22" i="8"/>
  <c r="G23" i="8" s="1"/>
  <c r="AE29" i="8"/>
  <c r="AK76" i="11" s="1"/>
  <c r="AZ29" i="8"/>
  <c r="AZ27" i="8" s="1"/>
  <c r="AZ26" i="8" s="1"/>
  <c r="G29" i="8"/>
  <c r="AT28" i="8"/>
  <c r="AT27" i="8" s="1"/>
  <c r="AT26" i="8" s="1"/>
  <c r="AE28" i="8"/>
  <c r="K22" i="8"/>
  <c r="K23" i="8" s="1"/>
  <c r="AT22" i="8"/>
  <c r="AT23" i="8" s="1"/>
  <c r="AZ76" i="11" s="1"/>
  <c r="AZ112" i="11" s="1"/>
  <c r="AU29" i="8"/>
  <c r="BA76" i="11" s="1"/>
  <c r="AR27" i="8"/>
  <c r="AR26" i="8" s="1"/>
  <c r="I28" i="8"/>
  <c r="I27" i="8" s="1"/>
  <c r="I26" i="8" s="1"/>
  <c r="BE29" i="8"/>
  <c r="BE27" i="8" s="1"/>
  <c r="BE26" i="8" s="1"/>
  <c r="BE22" i="8"/>
  <c r="BE23" i="8" s="1"/>
  <c r="AY22" i="8"/>
  <c r="AY23" i="8" s="1"/>
  <c r="BE76" i="11" s="1"/>
  <c r="BE112" i="11" s="1"/>
  <c r="AY28" i="8"/>
  <c r="AY27" i="8" s="1"/>
  <c r="AY26" i="8" s="1"/>
  <c r="V22" i="8"/>
  <c r="V23" i="8" s="1"/>
  <c r="V29" i="8"/>
  <c r="V27" i="8" s="1"/>
  <c r="V26" i="8" s="1"/>
  <c r="E31" i="11"/>
  <c r="AU28" i="8"/>
  <c r="I22" i="8"/>
  <c r="I23" i="8" s="1"/>
  <c r="O76" i="11" s="1"/>
  <c r="S76" i="11"/>
  <c r="S112" i="11" s="1"/>
  <c r="AI29" i="8"/>
  <c r="AI27" i="8" s="1"/>
  <c r="AI26" i="8" s="1"/>
  <c r="AI22" i="8"/>
  <c r="AI23" i="8" s="1"/>
  <c r="P29" i="8"/>
  <c r="V76" i="11" s="1"/>
  <c r="P28" i="8"/>
  <c r="AG22" i="8"/>
  <c r="AG23" i="8" s="1"/>
  <c r="AG29" i="8"/>
  <c r="AG27" i="8" s="1"/>
  <c r="AG26" i="8" s="1"/>
  <c r="AD76" i="11"/>
  <c r="AD112" i="11" s="1"/>
  <c r="G29" i="11"/>
  <c r="J29" i="11"/>
  <c r="I29" i="11"/>
  <c r="H29" i="11"/>
  <c r="AY76" i="11"/>
  <c r="AY112" i="11" s="1"/>
  <c r="F29" i="11"/>
  <c r="S27" i="8"/>
  <c r="S26" i="8" s="1"/>
  <c r="AS27" i="8"/>
  <c r="AS26" i="8" s="1"/>
  <c r="AW76" i="11"/>
  <c r="AW112" i="11" s="1"/>
  <c r="P76" i="11"/>
  <c r="P112" i="11" s="1"/>
  <c r="AG76" i="11"/>
  <c r="AG112" i="11" s="1"/>
  <c r="Y76" i="11"/>
  <c r="Y112" i="11" s="1"/>
  <c r="AQ27" i="8"/>
  <c r="AQ26" i="8" s="1"/>
  <c r="J27" i="8"/>
  <c r="J26" i="8" s="1"/>
  <c r="AI76" i="11"/>
  <c r="AI112" i="11" s="1"/>
  <c r="AA27" i="8"/>
  <c r="AA26" i="8" s="1"/>
  <c r="AC27" i="8"/>
  <c r="AC26" i="8" s="1"/>
  <c r="AU76" i="11"/>
  <c r="AL76" i="11"/>
  <c r="AL112" i="11" s="1"/>
  <c r="BF27" i="8"/>
  <c r="BF26" i="8" s="1"/>
  <c r="BQ76" i="11"/>
  <c r="BQ112" i="11" s="1"/>
  <c r="BD27" i="8"/>
  <c r="BD26" i="8" s="1"/>
  <c r="BI27" i="8"/>
  <c r="BI26" i="8" s="1"/>
  <c r="BJ76" i="11"/>
  <c r="BJ112" i="11" s="1"/>
  <c r="BK27" i="8"/>
  <c r="BK26" i="8" s="1"/>
  <c r="BL76" i="11"/>
  <c r="AX76" i="11"/>
  <c r="AX112" i="11" s="1"/>
  <c r="BB76" i="11"/>
  <c r="BB112" i="11" s="1"/>
  <c r="BO76" i="11"/>
  <c r="BO112" i="11" s="1"/>
  <c r="D21" i="12"/>
  <c r="E68" i="11"/>
  <c r="E69" i="11" s="1"/>
  <c r="M27" i="8"/>
  <c r="M26" i="8" s="1"/>
  <c r="W27" i="8"/>
  <c r="W26" i="8" s="1"/>
  <c r="J111" i="11"/>
  <c r="E82" i="11"/>
  <c r="AW27" i="8"/>
  <c r="AW26" i="8" s="1"/>
  <c r="H27" i="8"/>
  <c r="H26" i="8" s="1"/>
  <c r="E45" i="11"/>
  <c r="E46" i="11" s="1"/>
  <c r="Z76" i="11"/>
  <c r="BL27" i="8"/>
  <c r="BL26" i="8" s="1"/>
  <c r="BJ28" i="8"/>
  <c r="BJ29" i="8"/>
  <c r="BJ22" i="8"/>
  <c r="BJ23" i="8" s="1"/>
  <c r="J69" i="11"/>
  <c r="H22" i="12" s="1"/>
  <c r="AP29" i="8"/>
  <c r="AP28" i="8"/>
  <c r="AP22" i="8"/>
  <c r="AP23" i="8" s="1"/>
  <c r="I73" i="11"/>
  <c r="G69" i="11"/>
  <c r="E22" i="12" s="1"/>
  <c r="BC28" i="8"/>
  <c r="BC29" i="8"/>
  <c r="BC22" i="8"/>
  <c r="BC23" i="8" s="1"/>
  <c r="AJ29" i="8"/>
  <c r="AJ28" i="8"/>
  <c r="AJ22" i="8"/>
  <c r="AJ23" i="8" s="1"/>
  <c r="BH29" i="8"/>
  <c r="BH28" i="8"/>
  <c r="BH22" i="8"/>
  <c r="BH23" i="8" s="1"/>
  <c r="BD76" i="11"/>
  <c r="E88" i="11"/>
  <c r="T27" i="8"/>
  <c r="T26" i="8" s="1"/>
  <c r="Y28" i="8"/>
  <c r="Y29" i="8"/>
  <c r="Y22" i="8"/>
  <c r="Y23" i="8" s="1"/>
  <c r="I111" i="11"/>
  <c r="F73" i="11"/>
  <c r="F28" i="8"/>
  <c r="F29" i="8"/>
  <c r="F22" i="8"/>
  <c r="F23" i="8" s="1"/>
  <c r="F111" i="11"/>
  <c r="AM28" i="8"/>
  <c r="AM29" i="8"/>
  <c r="AM22" i="8"/>
  <c r="AM23" i="8" s="1"/>
  <c r="AT76" i="11"/>
  <c r="H111" i="11"/>
  <c r="AB29" i="8"/>
  <c r="AB28" i="8"/>
  <c r="AB22" i="8"/>
  <c r="AB23" i="8" s="1"/>
  <c r="AX27" i="8"/>
  <c r="AX26" i="8" s="1"/>
  <c r="BG76" i="11"/>
  <c r="W76" i="11"/>
  <c r="H69" i="11"/>
  <c r="F22" i="12" s="1"/>
  <c r="AK29" i="8"/>
  <c r="AK28" i="8"/>
  <c r="AK22" i="8"/>
  <c r="AK23" i="8" s="1"/>
  <c r="E93" i="11"/>
  <c r="AL28" i="8"/>
  <c r="AL29" i="8"/>
  <c r="AL22" i="8"/>
  <c r="AL23" i="8" s="1"/>
  <c r="L29" i="8"/>
  <c r="L28" i="8"/>
  <c r="L22" i="8"/>
  <c r="L23" i="8" s="1"/>
  <c r="J19" i="8"/>
  <c r="K16" i="8" s="1"/>
  <c r="J15" i="8"/>
  <c r="P117" i="11" s="1"/>
  <c r="BB28" i="8"/>
  <c r="BB29" i="8"/>
  <c r="BB22" i="8"/>
  <c r="BB23" i="8" s="1"/>
  <c r="J73" i="11"/>
  <c r="I69" i="11"/>
  <c r="G22" i="12" s="1"/>
  <c r="AD28" i="8"/>
  <c r="AD29" i="8"/>
  <c r="AD22" i="8"/>
  <c r="AD23" i="8" s="1"/>
  <c r="H73" i="11"/>
  <c r="AN27" i="8"/>
  <c r="AN26" i="8" s="1"/>
  <c r="Q27" i="8"/>
  <c r="Q26" i="8" s="1"/>
  <c r="BG29" i="8"/>
  <c r="BG28" i="8"/>
  <c r="BG22" i="8"/>
  <c r="BG23" i="8" s="1"/>
  <c r="BA27" i="8"/>
  <c r="BA26" i="8" s="1"/>
  <c r="U28" i="8"/>
  <c r="U29" i="8"/>
  <c r="U22" i="8"/>
  <c r="U23" i="8" s="1"/>
  <c r="X27" i="8"/>
  <c r="X26" i="8" s="1"/>
  <c r="AF27" i="8"/>
  <c r="AF26" i="8" s="1"/>
  <c r="G14" i="9"/>
  <c r="AV27" i="8"/>
  <c r="AV26" i="8" s="1"/>
  <c r="R29" i="8"/>
  <c r="R28" i="8"/>
  <c r="R22" i="8"/>
  <c r="R23" i="8" s="1"/>
  <c r="G73" i="11"/>
  <c r="O28" i="8"/>
  <c r="O29" i="8"/>
  <c r="O22" i="8"/>
  <c r="O23" i="8" s="1"/>
  <c r="AF76" i="11"/>
  <c r="G28" i="10"/>
  <c r="H28" i="10"/>
  <c r="H25" i="10" s="1"/>
  <c r="I28" i="10"/>
  <c r="I25" i="10" s="1"/>
  <c r="J28" i="10"/>
  <c r="J25" i="10" s="1"/>
  <c r="K28" i="10"/>
  <c r="K25" i="10" s="1"/>
  <c r="BT25" i="10"/>
  <c r="BT32" i="10" s="1"/>
  <c r="AC76" i="11"/>
  <c r="BC76" i="11"/>
  <c r="N76" i="11"/>
  <c r="E91" i="11"/>
  <c r="E92" i="11"/>
  <c r="E87" i="11"/>
  <c r="E94" i="11"/>
  <c r="E98" i="11"/>
  <c r="E85" i="11"/>
  <c r="E86" i="11"/>
  <c r="E99" i="11"/>
  <c r="E102" i="11"/>
  <c r="E84" i="11"/>
  <c r="E90" i="11"/>
  <c r="E97" i="11"/>
  <c r="E101" i="11"/>
  <c r="E96" i="11"/>
  <c r="E89" i="11"/>
  <c r="E100" i="11"/>
  <c r="E83" i="11"/>
  <c r="E95" i="11"/>
  <c r="BR76" i="11"/>
  <c r="G111" i="11"/>
  <c r="AO27" i="8"/>
  <c r="AO26" i="8" s="1"/>
  <c r="E30" i="11"/>
  <c r="Z27" i="8"/>
  <c r="Z26" i="8" s="1"/>
  <c r="T76" i="11" l="1"/>
  <c r="T112" i="11" s="1"/>
  <c r="AE27" i="8"/>
  <c r="AE26" i="8" s="1"/>
  <c r="BF76" i="11"/>
  <c r="BF112" i="11" s="1"/>
  <c r="E29" i="11"/>
  <c r="Q76" i="11"/>
  <c r="Q78" i="11" s="1"/>
  <c r="BH76" i="11"/>
  <c r="BH112" i="11" s="1"/>
  <c r="M76" i="11"/>
  <c r="M112" i="11" s="1"/>
  <c r="G27" i="8"/>
  <c r="G26" i="8" s="1"/>
  <c r="BK76" i="11"/>
  <c r="BK112" i="11" s="1"/>
  <c r="AB76" i="11"/>
  <c r="AB112" i="11" s="1"/>
  <c r="BB78" i="11"/>
  <c r="BB79" i="11" s="1"/>
  <c r="AU27" i="8"/>
  <c r="AU26" i="8" s="1"/>
  <c r="AL78" i="11"/>
  <c r="AL79" i="11" s="1"/>
  <c r="AO76" i="11"/>
  <c r="AO112" i="11" s="1"/>
  <c r="BE78" i="11"/>
  <c r="BE79" i="11" s="1"/>
  <c r="AG78" i="11"/>
  <c r="AG79" i="11" s="1"/>
  <c r="P27" i="8"/>
  <c r="P26" i="8" s="1"/>
  <c r="S78" i="11"/>
  <c r="AM76" i="11"/>
  <c r="AM78" i="11" s="1"/>
  <c r="AM79" i="11" s="1"/>
  <c r="AD78" i="11"/>
  <c r="AD79" i="11" s="1"/>
  <c r="AQ76" i="11"/>
  <c r="AQ112" i="11" s="1"/>
  <c r="BN76" i="11"/>
  <c r="BN112" i="11" s="1"/>
  <c r="BP76" i="11"/>
  <c r="BP112" i="11" s="1"/>
  <c r="AW78" i="11"/>
  <c r="AW79" i="11" s="1"/>
  <c r="AY78" i="11"/>
  <c r="AY79" i="11" s="1"/>
  <c r="BJ78" i="11"/>
  <c r="BJ79" i="11" s="1"/>
  <c r="R76" i="11"/>
  <c r="R112" i="11" s="1"/>
  <c r="L76" i="11"/>
  <c r="L78" i="11" s="1"/>
  <c r="Y78" i="11"/>
  <c r="Y79" i="11" s="1"/>
  <c r="F27" i="8"/>
  <c r="F26" i="8" s="1"/>
  <c r="G16" i="9"/>
  <c r="G18" i="9" s="1"/>
  <c r="M113" i="11" s="1"/>
  <c r="X76" i="11"/>
  <c r="X112" i="11" s="1"/>
  <c r="AV76" i="11"/>
  <c r="AV78" i="11" s="1"/>
  <c r="P78" i="11"/>
  <c r="AK27" i="8"/>
  <c r="AK26" i="8" s="1"/>
  <c r="U27" i="8"/>
  <c r="U26" i="8" s="1"/>
  <c r="AA76" i="11"/>
  <c r="AE76" i="11"/>
  <c r="AE112" i="11" s="1"/>
  <c r="AR76" i="11"/>
  <c r="AR112" i="11" s="1"/>
  <c r="BQ78" i="11"/>
  <c r="BQ79" i="11" s="1"/>
  <c r="AU112" i="11"/>
  <c r="AU78" i="11"/>
  <c r="AU79" i="11" s="1"/>
  <c r="AJ27" i="8"/>
  <c r="AJ26" i="8" s="1"/>
  <c r="U76" i="11"/>
  <c r="U112" i="11" s="1"/>
  <c r="AJ76" i="11"/>
  <c r="AJ78" i="11" s="1"/>
  <c r="AI78" i="11"/>
  <c r="AI79" i="11" s="1"/>
  <c r="AK112" i="11"/>
  <c r="AK78" i="11"/>
  <c r="AK79" i="11" s="1"/>
  <c r="BG27" i="8"/>
  <c r="BG26" i="8" s="1"/>
  <c r="AZ78" i="11"/>
  <c r="AZ79" i="11" s="1"/>
  <c r="AX78" i="11"/>
  <c r="AX79" i="11" s="1"/>
  <c r="BL112" i="11"/>
  <c r="BL78" i="11"/>
  <c r="BL79" i="11" s="1"/>
  <c r="BB27" i="8"/>
  <c r="BB26" i="8" s="1"/>
  <c r="BS78" i="11"/>
  <c r="BS79" i="11" s="1"/>
  <c r="BH27" i="8"/>
  <c r="BH26" i="8" s="1"/>
  <c r="BO78" i="11"/>
  <c r="BO79" i="11" s="1"/>
  <c r="BI76" i="11"/>
  <c r="BC112" i="11"/>
  <c r="BC78" i="11"/>
  <c r="BC79" i="11" s="1"/>
  <c r="H14" i="9"/>
  <c r="L27" i="8"/>
  <c r="L26" i="8" s="1"/>
  <c r="AS76" i="11"/>
  <c r="AP76" i="11"/>
  <c r="O112" i="11"/>
  <c r="O78" i="11"/>
  <c r="BA112" i="11"/>
  <c r="BA78" i="11"/>
  <c r="BA79" i="11" s="1"/>
  <c r="AF112" i="11"/>
  <c r="AF78" i="11"/>
  <c r="AF79" i="11" s="1"/>
  <c r="R27" i="8"/>
  <c r="R26" i="8" s="1"/>
  <c r="BG112" i="11"/>
  <c r="BG78" i="11"/>
  <c r="BG79" i="11" s="1"/>
  <c r="AM27" i="8"/>
  <c r="AM26" i="8" s="1"/>
  <c r="BD112" i="11"/>
  <c r="BD78" i="11"/>
  <c r="BD79" i="11" s="1"/>
  <c r="E73" i="11"/>
  <c r="Y27" i="8"/>
  <c r="Y26" i="8" s="1"/>
  <c r="AC112" i="11"/>
  <c r="AC78" i="11"/>
  <c r="AC79" i="11" s="1"/>
  <c r="AP27" i="8"/>
  <c r="AP26" i="8" s="1"/>
  <c r="BJ27" i="8"/>
  <c r="BJ26" i="8" s="1"/>
  <c r="W112" i="11"/>
  <c r="W78" i="11"/>
  <c r="Z112" i="11"/>
  <c r="Z78" i="11"/>
  <c r="Z79" i="11" s="1"/>
  <c r="BR112" i="11"/>
  <c r="BR78" i="11"/>
  <c r="BR79" i="11" s="1"/>
  <c r="F28" i="10"/>
  <c r="F25" i="10" s="1"/>
  <c r="F35" i="10" s="1"/>
  <c r="G25" i="10"/>
  <c r="O27" i="8"/>
  <c r="O26" i="8" s="1"/>
  <c r="AD27" i="8"/>
  <c r="AD26" i="8" s="1"/>
  <c r="P114" i="11"/>
  <c r="AL27" i="8"/>
  <c r="AL26" i="8" s="1"/>
  <c r="AH76" i="11"/>
  <c r="AT112" i="11"/>
  <c r="AT78" i="11"/>
  <c r="AT79" i="11" s="1"/>
  <c r="E111" i="11"/>
  <c r="N112" i="11"/>
  <c r="N78" i="11"/>
  <c r="G32" i="10"/>
  <c r="H32" i="10"/>
  <c r="I32" i="10"/>
  <c r="J32" i="10"/>
  <c r="K32" i="10"/>
  <c r="V112" i="11"/>
  <c r="V78" i="11"/>
  <c r="BM76" i="11"/>
  <c r="K19" i="8"/>
  <c r="L16" i="8" s="1"/>
  <c r="K15" i="8"/>
  <c r="Q117" i="11" s="1"/>
  <c r="Q114" i="11" s="1"/>
  <c r="AB27" i="8"/>
  <c r="AB26" i="8" s="1"/>
  <c r="BC27" i="8"/>
  <c r="BC26" i="8" s="1"/>
  <c r="T78" i="11" l="1"/>
  <c r="BF78" i="11"/>
  <c r="BF79" i="11" s="1"/>
  <c r="BH78" i="11"/>
  <c r="BH79" i="11" s="1"/>
  <c r="AM112" i="11"/>
  <c r="Q112" i="11"/>
  <c r="M110" i="11"/>
  <c r="M133" i="11" s="1"/>
  <c r="M135" i="11" s="1"/>
  <c r="BK78" i="11"/>
  <c r="BK79" i="11" s="1"/>
  <c r="M78" i="11"/>
  <c r="AB78" i="11"/>
  <c r="AB79" i="11" s="1"/>
  <c r="AO78" i="11"/>
  <c r="AO79" i="11" s="1"/>
  <c r="AQ78" i="11"/>
  <c r="AQ79" i="11" s="1"/>
  <c r="BN78" i="11"/>
  <c r="BN79" i="11" s="1"/>
  <c r="BP78" i="11"/>
  <c r="BP79" i="11" s="1"/>
  <c r="L112" i="11"/>
  <c r="L110" i="11" s="1"/>
  <c r="R78" i="11"/>
  <c r="I76" i="11"/>
  <c r="AV112" i="11"/>
  <c r="X78" i="11"/>
  <c r="X79" i="11" s="1"/>
  <c r="AR78" i="11"/>
  <c r="AR79" i="11" s="1"/>
  <c r="U78" i="11"/>
  <c r="F76" i="11"/>
  <c r="G76" i="11"/>
  <c r="AE78" i="11"/>
  <c r="AE79" i="11" s="1"/>
  <c r="AA112" i="11"/>
  <c r="AA78" i="11"/>
  <c r="AA79" i="11" s="1"/>
  <c r="AJ112" i="11"/>
  <c r="H76" i="11"/>
  <c r="BI112" i="11"/>
  <c r="BI78" i="11"/>
  <c r="BI79" i="11" s="1"/>
  <c r="AS112" i="11"/>
  <c r="AS78" i="11"/>
  <c r="AS79" i="11" s="1"/>
  <c r="I14" i="9"/>
  <c r="H16" i="9"/>
  <c r="H18" i="9" s="1"/>
  <c r="N113" i="11" s="1"/>
  <c r="N110" i="11" s="1"/>
  <c r="AH112" i="11"/>
  <c r="AH78" i="11"/>
  <c r="AH79" i="11" s="1"/>
  <c r="L19" i="8"/>
  <c r="M16" i="8" s="1"/>
  <c r="L15" i="8"/>
  <c r="R117" i="11" s="1"/>
  <c r="R114" i="11" s="1"/>
  <c r="AJ79" i="11"/>
  <c r="BM112" i="11"/>
  <c r="BM78" i="11"/>
  <c r="BM79" i="11" s="1"/>
  <c r="AP112" i="11"/>
  <c r="AP78" i="11"/>
  <c r="AP79" i="11" s="1"/>
  <c r="I78" i="11"/>
  <c r="AV79" i="11"/>
  <c r="F32" i="10"/>
  <c r="F15" i="10"/>
  <c r="J76" i="11"/>
  <c r="I112" i="11" l="1"/>
  <c r="BE59" i="10"/>
  <c r="AZ59" i="10"/>
  <c r="BH59" i="10"/>
  <c r="BB59" i="10"/>
  <c r="BD59" i="10"/>
  <c r="AX59" i="10"/>
  <c r="BC59" i="10"/>
  <c r="AY59" i="10"/>
  <c r="BA59" i="10"/>
  <c r="BF59" i="10"/>
  <c r="BG59" i="10"/>
  <c r="AW59" i="10"/>
  <c r="F78" i="11"/>
  <c r="F112" i="11"/>
  <c r="N53" i="10"/>
  <c r="N55" i="10" s="1"/>
  <c r="G112" i="11"/>
  <c r="E76" i="11"/>
  <c r="H112" i="11"/>
  <c r="H78" i="11"/>
  <c r="N133" i="11"/>
  <c r="O53" i="10"/>
  <c r="O55" i="10" s="1"/>
  <c r="M19" i="8"/>
  <c r="N16" i="8" s="1"/>
  <c r="M15" i="8"/>
  <c r="S117" i="11" s="1"/>
  <c r="S114" i="11" s="1"/>
  <c r="G78" i="11"/>
  <c r="J14" i="9"/>
  <c r="J112" i="11"/>
  <c r="L133" i="11"/>
  <c r="M53" i="10"/>
  <c r="M55" i="10" s="1"/>
  <c r="I16" i="9"/>
  <c r="I18" i="9" s="1"/>
  <c r="O113" i="11" s="1"/>
  <c r="O110" i="11" s="1"/>
  <c r="J78" i="11"/>
  <c r="G23" i="12"/>
  <c r="I79" i="11"/>
  <c r="G24" i="12" s="1"/>
  <c r="BT59" i="10" l="1"/>
  <c r="BQ59" i="10"/>
  <c r="BN59" i="10"/>
  <c r="BL59" i="10"/>
  <c r="BI59" i="10"/>
  <c r="BP59" i="10"/>
  <c r="BK59" i="10"/>
  <c r="BM59" i="10"/>
  <c r="BO59" i="10"/>
  <c r="BS59" i="10"/>
  <c r="BR59" i="10"/>
  <c r="BJ59" i="10"/>
  <c r="AN59" i="10"/>
  <c r="AS59" i="10"/>
  <c r="AR59" i="10"/>
  <c r="AO59" i="10"/>
  <c r="AK59" i="10"/>
  <c r="AT59" i="10"/>
  <c r="AV59" i="10"/>
  <c r="AP59" i="10"/>
  <c r="AL59" i="10"/>
  <c r="AU59" i="10"/>
  <c r="AQ59" i="10"/>
  <c r="AM59" i="10"/>
  <c r="N59" i="10"/>
  <c r="U59" i="10"/>
  <c r="M59" i="10"/>
  <c r="S59" i="10"/>
  <c r="P59" i="10"/>
  <c r="X59" i="10"/>
  <c r="T59" i="10"/>
  <c r="Q59" i="10"/>
  <c r="R59" i="10"/>
  <c r="V59" i="10"/>
  <c r="W59" i="10"/>
  <c r="O59" i="10"/>
  <c r="AJ59" i="10"/>
  <c r="Y59" i="10"/>
  <c r="AB59" i="10"/>
  <c r="AH59" i="10"/>
  <c r="AA59" i="10"/>
  <c r="AD59" i="10"/>
  <c r="AE59" i="10"/>
  <c r="AF59" i="10"/>
  <c r="AG59" i="10"/>
  <c r="Z59" i="10"/>
  <c r="AI59" i="10"/>
  <c r="AC59" i="10"/>
  <c r="M56" i="10"/>
  <c r="M57" i="10" s="1"/>
  <c r="M58" i="10" s="1"/>
  <c r="F23" i="12"/>
  <c r="D23" i="12"/>
  <c r="E112" i="11"/>
  <c r="H79" i="11"/>
  <c r="F24" i="12" s="1"/>
  <c r="E23" i="12"/>
  <c r="G79" i="11"/>
  <c r="E24" i="12" s="1"/>
  <c r="E78" i="11"/>
  <c r="E79" i="11" s="1"/>
  <c r="L134" i="11"/>
  <c r="L135" i="11"/>
  <c r="L126" i="11" s="1"/>
  <c r="K14" i="9"/>
  <c r="N19" i="8"/>
  <c r="O16" i="8" s="1"/>
  <c r="N15" i="8"/>
  <c r="T117" i="11" s="1"/>
  <c r="T114" i="11" s="1"/>
  <c r="J16" i="9"/>
  <c r="J18" i="9" s="1"/>
  <c r="P113" i="11" s="1"/>
  <c r="P110" i="11" s="1"/>
  <c r="O133" i="11"/>
  <c r="P53" i="10"/>
  <c r="P55" i="10" s="1"/>
  <c r="H23" i="12"/>
  <c r="J79" i="11"/>
  <c r="H24" i="12" s="1"/>
  <c r="N135" i="11"/>
  <c r="M60" i="10" l="1"/>
  <c r="M61" i="10" s="1"/>
  <c r="M45" i="10" s="1"/>
  <c r="K16" i="9"/>
  <c r="K18" i="9" s="1"/>
  <c r="Q113" i="11" s="1"/>
  <c r="Q110" i="11" s="1"/>
  <c r="Q133" i="11" s="1"/>
  <c r="L14" i="9"/>
  <c r="L137" i="11"/>
  <c r="M134" i="11"/>
  <c r="M7" i="10"/>
  <c r="O135" i="11"/>
  <c r="P133" i="11"/>
  <c r="Q53" i="10"/>
  <c r="Q55" i="10" s="1"/>
  <c r="O19" i="8"/>
  <c r="P16" i="8" s="1"/>
  <c r="O15" i="8"/>
  <c r="U117" i="11" s="1"/>
  <c r="U114" i="11" s="1"/>
  <c r="R53" i="10" l="1"/>
  <c r="R55" i="10" s="1"/>
  <c r="L16" i="9"/>
  <c r="L18" i="9" s="1"/>
  <c r="R113" i="11" s="1"/>
  <c r="R110" i="11" s="1"/>
  <c r="S53" i="10" s="1"/>
  <c r="S55" i="10" s="1"/>
  <c r="P15" i="8"/>
  <c r="V117" i="11" s="1"/>
  <c r="V114" i="11" s="1"/>
  <c r="P19" i="8"/>
  <c r="Q16" i="8" s="1"/>
  <c r="M44" i="10"/>
  <c r="M31" i="10"/>
  <c r="P135" i="11"/>
  <c r="Q135" i="11"/>
  <c r="M14" i="9"/>
  <c r="M137" i="11"/>
  <c r="N134" i="11"/>
  <c r="R133" i="11" l="1"/>
  <c r="R135" i="11" s="1"/>
  <c r="M30" i="10"/>
  <c r="N14" i="9"/>
  <c r="M16" i="9"/>
  <c r="M18" i="9" s="1"/>
  <c r="S113" i="11" s="1"/>
  <c r="S110" i="11" s="1"/>
  <c r="Q19" i="8"/>
  <c r="R16" i="8" s="1"/>
  <c r="Q15" i="8"/>
  <c r="W117" i="11" s="1"/>
  <c r="W114" i="11" s="1"/>
  <c r="N137" i="11"/>
  <c r="O134" i="11"/>
  <c r="S133" i="11" l="1"/>
  <c r="T53" i="10"/>
  <c r="T55" i="10" s="1"/>
  <c r="O14" i="9"/>
  <c r="N16" i="9"/>
  <c r="N18" i="9" s="1"/>
  <c r="T113" i="11" s="1"/>
  <c r="T110" i="11" s="1"/>
  <c r="R19" i="8"/>
  <c r="S16" i="8" s="1"/>
  <c r="R15" i="8"/>
  <c r="X117" i="11" s="1"/>
  <c r="O137" i="11"/>
  <c r="P134" i="11"/>
  <c r="O16" i="9" l="1"/>
  <c r="O18" i="9" s="1"/>
  <c r="U113" i="11" s="1"/>
  <c r="U110" i="11" s="1"/>
  <c r="U133" i="11" s="1"/>
  <c r="X114" i="11"/>
  <c r="P137" i="11"/>
  <c r="Q134" i="11"/>
  <c r="T133" i="11"/>
  <c r="U53" i="10"/>
  <c r="U55" i="10" s="1"/>
  <c r="S19" i="8"/>
  <c r="T16" i="8" s="1"/>
  <c r="S15" i="8"/>
  <c r="Y117" i="11" s="1"/>
  <c r="Y114" i="11" s="1"/>
  <c r="S135" i="11"/>
  <c r="P14" i="9"/>
  <c r="P16" i="9" l="1"/>
  <c r="P18" i="9" s="1"/>
  <c r="V113" i="11" s="1"/>
  <c r="V110" i="11" s="1"/>
  <c r="W53" i="10" s="1"/>
  <c r="W55" i="10" s="1"/>
  <c r="V53" i="10"/>
  <c r="V55" i="10" s="1"/>
  <c r="T15" i="8"/>
  <c r="Z117" i="11" s="1"/>
  <c r="Z114" i="11" s="1"/>
  <c r="T19" i="8"/>
  <c r="U16" i="8" s="1"/>
  <c r="T135" i="11"/>
  <c r="Q14" i="9"/>
  <c r="Q137" i="11"/>
  <c r="R134" i="11"/>
  <c r="U135" i="11"/>
  <c r="V133" i="11" l="1"/>
  <c r="V135" i="11" s="1"/>
  <c r="R14" i="9"/>
  <c r="R137" i="11"/>
  <c r="S134" i="11"/>
  <c r="Q16" i="9"/>
  <c r="Q18" i="9" s="1"/>
  <c r="W113" i="11" s="1"/>
  <c r="W110" i="11" s="1"/>
  <c r="U19" i="8"/>
  <c r="V16" i="8" s="1"/>
  <c r="U15" i="8"/>
  <c r="AA117" i="11" s="1"/>
  <c r="R16" i="9" l="1"/>
  <c r="R18" i="9" s="1"/>
  <c r="X113" i="11" s="1"/>
  <c r="X110" i="11" s="1"/>
  <c r="V19" i="8"/>
  <c r="W16" i="8" s="1"/>
  <c r="V15" i="8"/>
  <c r="AB117" i="11" s="1"/>
  <c r="AB114" i="11" s="1"/>
  <c r="S137" i="11"/>
  <c r="T134" i="11"/>
  <c r="AA114" i="11"/>
  <c r="W133" i="11"/>
  <c r="X53" i="10"/>
  <c r="X55" i="10" s="1"/>
  <c r="S14" i="9"/>
  <c r="S16" i="9" l="1"/>
  <c r="S18" i="9" s="1"/>
  <c r="Y113" i="11" s="1"/>
  <c r="Y110" i="11" s="1"/>
  <c r="Y133" i="11" s="1"/>
  <c r="W19" i="8"/>
  <c r="X16" i="8" s="1"/>
  <c r="W15" i="8"/>
  <c r="AC117" i="11" s="1"/>
  <c r="T14" i="9"/>
  <c r="W135" i="11"/>
  <c r="T137" i="11"/>
  <c r="U134" i="11"/>
  <c r="X133" i="11"/>
  <c r="Y53" i="10"/>
  <c r="Y55" i="10" s="1"/>
  <c r="Z53" i="10" l="1"/>
  <c r="Z55" i="10" s="1"/>
  <c r="T16" i="9"/>
  <c r="T18" i="9" s="1"/>
  <c r="Z113" i="11" s="1"/>
  <c r="Z110" i="11" s="1"/>
  <c r="Z133" i="11" s="1"/>
  <c r="X19" i="8"/>
  <c r="Y16" i="8" s="1"/>
  <c r="X15" i="8"/>
  <c r="AD117" i="11" s="1"/>
  <c r="AD114" i="11" s="1"/>
  <c r="Y135" i="11"/>
  <c r="AC114" i="11"/>
  <c r="U137" i="11"/>
  <c r="V134" i="11"/>
  <c r="X135" i="11"/>
  <c r="U14" i="9"/>
  <c r="AA53" i="10" l="1"/>
  <c r="AA55" i="10" s="1"/>
  <c r="V137" i="11"/>
  <c r="W134" i="11"/>
  <c r="Y15" i="8"/>
  <c r="AE117" i="11" s="1"/>
  <c r="AE114" i="11" s="1"/>
  <c r="Y19" i="8"/>
  <c r="Z16" i="8" s="1"/>
  <c r="V14" i="9"/>
  <c r="Z135" i="11"/>
  <c r="U16" i="9"/>
  <c r="U18" i="9" s="1"/>
  <c r="AA113" i="11" s="1"/>
  <c r="V16" i="9" l="1"/>
  <c r="V18" i="9" s="1"/>
  <c r="AB113" i="11" s="1"/>
  <c r="AB110" i="11" s="1"/>
  <c r="AB133" i="11" s="1"/>
  <c r="AA110" i="11"/>
  <c r="Z15" i="8"/>
  <c r="AF117" i="11" s="1"/>
  <c r="AF114" i="11" s="1"/>
  <c r="Z19" i="8"/>
  <c r="AA16" i="8" s="1"/>
  <c r="W137" i="11"/>
  <c r="X134" i="11"/>
  <c r="W14" i="9"/>
  <c r="AC53" i="10" l="1"/>
  <c r="AC55" i="10" s="1"/>
  <c r="W16" i="9"/>
  <c r="W18" i="9" s="1"/>
  <c r="AC113" i="11" s="1"/>
  <c r="AC110" i="11" s="1"/>
  <c r="AC133" i="11" s="1"/>
  <c r="AA19" i="8"/>
  <c r="AB16" i="8" s="1"/>
  <c r="AA15" i="8"/>
  <c r="AG117" i="11" s="1"/>
  <c r="AG114" i="11" s="1"/>
  <c r="X137" i="11"/>
  <c r="Y134" i="11"/>
  <c r="AA133" i="11"/>
  <c r="AB53" i="10"/>
  <c r="AB55" i="10" s="1"/>
  <c r="X14" i="9"/>
  <c r="AB135" i="11"/>
  <c r="AD53" i="10" l="1"/>
  <c r="AD55" i="10" s="1"/>
  <c r="X16" i="9"/>
  <c r="X18" i="9" s="1"/>
  <c r="AD113" i="11" s="1"/>
  <c r="AD110" i="11" s="1"/>
  <c r="AD133" i="11" s="1"/>
  <c r="Y14" i="9"/>
  <c r="AC135" i="11"/>
  <c r="Y137" i="11"/>
  <c r="Z134" i="11"/>
  <c r="Z137" i="11" s="1"/>
  <c r="AA135" i="11"/>
  <c r="AB19" i="8"/>
  <c r="AC16" i="8" s="1"/>
  <c r="AB15" i="8"/>
  <c r="AH117" i="11" s="1"/>
  <c r="AH114" i="11" s="1"/>
  <c r="AE53" i="10" l="1"/>
  <c r="AE55" i="10" s="1"/>
  <c r="AA134" i="11"/>
  <c r="AB134" i="11" s="1"/>
  <c r="Y16" i="9"/>
  <c r="Y18" i="9" s="1"/>
  <c r="AE113" i="11" s="1"/>
  <c r="AE110" i="11" s="1"/>
  <c r="Z14" i="9"/>
  <c r="AC19" i="8"/>
  <c r="AD16" i="8" s="1"/>
  <c r="AC15" i="8"/>
  <c r="AI117" i="11" s="1"/>
  <c r="AI114" i="11" s="1"/>
  <c r="AD135" i="11"/>
  <c r="AA137" i="11" l="1"/>
  <c r="Z16" i="9"/>
  <c r="Z18" i="9" s="1"/>
  <c r="AF113" i="11" s="1"/>
  <c r="AF110" i="11" s="1"/>
  <c r="AF133" i="11" s="1"/>
  <c r="AD19" i="8"/>
  <c r="AE16" i="8" s="1"/>
  <c r="AD15" i="8"/>
  <c r="AJ117" i="11" s="1"/>
  <c r="AB137" i="11"/>
  <c r="AC134" i="11"/>
  <c r="AA14" i="9"/>
  <c r="AE133" i="11"/>
  <c r="AF53" i="10"/>
  <c r="AF55" i="10" s="1"/>
  <c r="AG53" i="10" l="1"/>
  <c r="AG55" i="10" s="1"/>
  <c r="AA16" i="9"/>
  <c r="AA18" i="9" s="1"/>
  <c r="AG113" i="11" s="1"/>
  <c r="AG110" i="11" s="1"/>
  <c r="AG133" i="11" s="1"/>
  <c r="AF135" i="11"/>
  <c r="AC137" i="11"/>
  <c r="AD134" i="11"/>
  <c r="AD137" i="11" s="1"/>
  <c r="AE135" i="11"/>
  <c r="AJ114" i="11"/>
  <c r="AB14" i="9"/>
  <c r="AE19" i="8"/>
  <c r="AF16" i="8" s="1"/>
  <c r="AE15" i="8"/>
  <c r="AK117" i="11" s="1"/>
  <c r="AK114" i="11" s="1"/>
  <c r="AH53" i="10" l="1"/>
  <c r="AH55" i="10" s="1"/>
  <c r="AB16" i="9"/>
  <c r="AB18" i="9" s="1"/>
  <c r="AH113" i="11" s="1"/>
  <c r="AH110" i="11" s="1"/>
  <c r="AH133" i="11" s="1"/>
  <c r="AE134" i="11"/>
  <c r="AF19" i="8"/>
  <c r="AG16" i="8" s="1"/>
  <c r="AF15" i="8"/>
  <c r="AL117" i="11" s="1"/>
  <c r="AC14" i="9"/>
  <c r="AG135" i="11"/>
  <c r="AI53" i="10" l="1"/>
  <c r="AI55" i="10" s="1"/>
  <c r="AC16" i="9"/>
  <c r="AC18" i="9" s="1"/>
  <c r="AI113" i="11" s="1"/>
  <c r="AI110" i="11" s="1"/>
  <c r="AJ53" i="10" s="1"/>
  <c r="AJ55" i="10" s="1"/>
  <c r="AE137" i="11"/>
  <c r="AF134" i="11"/>
  <c r="AL114" i="11"/>
  <c r="AD14" i="9"/>
  <c r="AG19" i="8"/>
  <c r="AH16" i="8" s="1"/>
  <c r="AG15" i="8"/>
  <c r="AM117" i="11" s="1"/>
  <c r="AM114" i="11" s="1"/>
  <c r="AH135" i="11"/>
  <c r="AI133" i="11" l="1"/>
  <c r="AI135" i="11" s="1"/>
  <c r="AD16" i="9"/>
  <c r="AD18" i="9" s="1"/>
  <c r="AJ113" i="11" s="1"/>
  <c r="AJ110" i="11" s="1"/>
  <c r="AF137" i="11"/>
  <c r="AG134" i="11"/>
  <c r="AH19" i="8"/>
  <c r="AI16" i="8" s="1"/>
  <c r="AH15" i="8"/>
  <c r="AN117" i="11" s="1"/>
  <c r="AE14" i="9"/>
  <c r="AE16" i="9" l="1"/>
  <c r="AE18" i="9" s="1"/>
  <c r="AK113" i="11" s="1"/>
  <c r="AK110" i="11" s="1"/>
  <c r="AL53" i="10" s="1"/>
  <c r="AL55" i="10" s="1"/>
  <c r="AG137" i="11"/>
  <c r="AH134" i="11"/>
  <c r="AN114" i="11"/>
  <c r="AI19" i="8"/>
  <c r="AJ16" i="8" s="1"/>
  <c r="AI15" i="8"/>
  <c r="AO117" i="11" s="1"/>
  <c r="AO114" i="11" s="1"/>
  <c r="AF14" i="9"/>
  <c r="AJ133" i="11"/>
  <c r="AK53" i="10"/>
  <c r="AK55" i="10" s="1"/>
  <c r="AK133" i="11" l="1"/>
  <c r="AK135" i="11" s="1"/>
  <c r="AH137" i="11"/>
  <c r="AI134" i="11"/>
  <c r="AI137" i="11" s="1"/>
  <c r="AG14" i="9"/>
  <c r="AF16" i="9"/>
  <c r="AF18" i="9" s="1"/>
  <c r="AL113" i="11" s="1"/>
  <c r="AJ19" i="8"/>
  <c r="AK16" i="8" s="1"/>
  <c r="AJ15" i="8"/>
  <c r="AP117" i="11" s="1"/>
  <c r="AP114" i="11" s="1"/>
  <c r="AJ135" i="11"/>
  <c r="AJ134" i="11" l="1"/>
  <c r="AJ137" i="11" s="1"/>
  <c r="AK19" i="8"/>
  <c r="AL16" i="8" s="1"/>
  <c r="AK15" i="8"/>
  <c r="AQ117" i="11" s="1"/>
  <c r="AQ114" i="11" s="1"/>
  <c r="AL110" i="11"/>
  <c r="AG16" i="9"/>
  <c r="AG18" i="9" s="1"/>
  <c r="AM113" i="11" s="1"/>
  <c r="AM110" i="11" s="1"/>
  <c r="AH14" i="9"/>
  <c r="AH16" i="9" l="1"/>
  <c r="AH18" i="9" s="1"/>
  <c r="AN113" i="11" s="1"/>
  <c r="AN110" i="11" s="1"/>
  <c r="AN133" i="11" s="1"/>
  <c r="AK134" i="11"/>
  <c r="AK137" i="11" s="1"/>
  <c r="AL133" i="11"/>
  <c r="AM53" i="10"/>
  <c r="AM55" i="10" s="1"/>
  <c r="AM133" i="11"/>
  <c r="AN53" i="10"/>
  <c r="AN55" i="10" s="1"/>
  <c r="AL15" i="8"/>
  <c r="AR117" i="11" s="1"/>
  <c r="AR114" i="11" s="1"/>
  <c r="AL19" i="8"/>
  <c r="AM16" i="8" s="1"/>
  <c r="AI14" i="9"/>
  <c r="AO53" i="10" l="1"/>
  <c r="AO55" i="10" s="1"/>
  <c r="AI16" i="9"/>
  <c r="AI18" i="9" s="1"/>
  <c r="AO113" i="11" s="1"/>
  <c r="AO110" i="11" s="1"/>
  <c r="AO133" i="11" s="1"/>
  <c r="AM15" i="8"/>
  <c r="AS117" i="11" s="1"/>
  <c r="AS114" i="11" s="1"/>
  <c r="AM19" i="8"/>
  <c r="AN16" i="8" s="1"/>
  <c r="AL135" i="11"/>
  <c r="AL134" i="11"/>
  <c r="AL137" i="11" s="1"/>
  <c r="AJ14" i="9"/>
  <c r="AN135" i="11"/>
  <c r="AM135" i="11"/>
  <c r="AP53" i="10" l="1"/>
  <c r="AP55" i="10" s="1"/>
  <c r="AM134" i="11"/>
  <c r="AM137" i="11" s="1"/>
  <c r="AJ16" i="9"/>
  <c r="AJ18" i="9" s="1"/>
  <c r="AP113" i="11" s="1"/>
  <c r="AP110" i="11" s="1"/>
  <c r="AK14" i="9"/>
  <c r="AO135" i="11"/>
  <c r="AN15" i="8"/>
  <c r="AT117" i="11" s="1"/>
  <c r="AT114" i="11" s="1"/>
  <c r="AN19" i="8"/>
  <c r="AO16" i="8" s="1"/>
  <c r="AN134" i="11" l="1"/>
  <c r="AN137" i="11" s="1"/>
  <c r="AK16" i="9"/>
  <c r="AK18" i="9" s="1"/>
  <c r="AQ113" i="11" s="1"/>
  <c r="AQ110" i="11" s="1"/>
  <c r="AQ133" i="11" s="1"/>
  <c r="AL14" i="9"/>
  <c r="AO19" i="8"/>
  <c r="AP16" i="8" s="1"/>
  <c r="AO15" i="8"/>
  <c r="AU117" i="11" s="1"/>
  <c r="AU114" i="11" s="1"/>
  <c r="AP133" i="11"/>
  <c r="AQ53" i="10"/>
  <c r="AQ55" i="10" s="1"/>
  <c r="AO134" i="11" l="1"/>
  <c r="AO137" i="11" s="1"/>
  <c r="AR53" i="10"/>
  <c r="AR55" i="10" s="1"/>
  <c r="AM14" i="9"/>
  <c r="AL16" i="9"/>
  <c r="AL18" i="9" s="1"/>
  <c r="AR113" i="11" s="1"/>
  <c r="AR110" i="11" s="1"/>
  <c r="AP19" i="8"/>
  <c r="AQ16" i="8" s="1"/>
  <c r="AP15" i="8"/>
  <c r="AV117" i="11" s="1"/>
  <c r="AQ135" i="11"/>
  <c r="AP135" i="11"/>
  <c r="AP134" i="11" l="1"/>
  <c r="AP137" i="11" s="1"/>
  <c r="AR133" i="11"/>
  <c r="AS53" i="10"/>
  <c r="AS55" i="10" s="1"/>
  <c r="AN14" i="9"/>
  <c r="AM16" i="9"/>
  <c r="AM18" i="9" s="1"/>
  <c r="AS113" i="11" s="1"/>
  <c r="AS110" i="11" s="1"/>
  <c r="AV114" i="11"/>
  <c r="AQ19" i="8"/>
  <c r="AR16" i="8" s="1"/>
  <c r="AQ15" i="8"/>
  <c r="AW117" i="11" s="1"/>
  <c r="AW114" i="11" s="1"/>
  <c r="AQ134" i="11" l="1"/>
  <c r="AQ137" i="11" s="1"/>
  <c r="AN16" i="9"/>
  <c r="AN18" i="9" s="1"/>
  <c r="AT113" i="11" s="1"/>
  <c r="AT110" i="11" s="1"/>
  <c r="AU53" i="10" s="1"/>
  <c r="AU55" i="10" s="1"/>
  <c r="AS133" i="11"/>
  <c r="AT53" i="10"/>
  <c r="AT55" i="10" s="1"/>
  <c r="AO14" i="9"/>
  <c r="AR19" i="8"/>
  <c r="AS16" i="8" s="1"/>
  <c r="AR15" i="8"/>
  <c r="AX117" i="11" s="1"/>
  <c r="AX114" i="11" s="1"/>
  <c r="AR135" i="11"/>
  <c r="AR134" i="11" l="1"/>
  <c r="AR137" i="11" s="1"/>
  <c r="AT133" i="11"/>
  <c r="AT135" i="11" s="1"/>
  <c r="AS19" i="8"/>
  <c r="AT16" i="8" s="1"/>
  <c r="AS15" i="8"/>
  <c r="AY117" i="11" s="1"/>
  <c r="AS135" i="11"/>
  <c r="AO16" i="9"/>
  <c r="AO18" i="9" s="1"/>
  <c r="AU113" i="11" s="1"/>
  <c r="AU110" i="11" s="1"/>
  <c r="AP14" i="9"/>
  <c r="AS134" i="11" l="1"/>
  <c r="AS137" i="11" s="1"/>
  <c r="AU133" i="11"/>
  <c r="AV53" i="10"/>
  <c r="AV55" i="10" s="1"/>
  <c r="AP16" i="9"/>
  <c r="AP18" i="9" s="1"/>
  <c r="AV113" i="11" s="1"/>
  <c r="AV110" i="11" s="1"/>
  <c r="AY114" i="11"/>
  <c r="AQ14" i="9"/>
  <c r="AT15" i="8"/>
  <c r="AZ117" i="11" s="1"/>
  <c r="AZ114" i="11" s="1"/>
  <c r="AT19" i="8"/>
  <c r="AU16" i="8" s="1"/>
  <c r="AT134" i="11" l="1"/>
  <c r="AT137" i="11" s="1"/>
  <c r="AR14" i="9"/>
  <c r="AU19" i="8"/>
  <c r="AV16" i="8" s="1"/>
  <c r="AU15" i="8"/>
  <c r="BA117" i="11" s="1"/>
  <c r="BA114" i="11" s="1"/>
  <c r="AU135" i="11"/>
  <c r="AQ16" i="9"/>
  <c r="AQ18" i="9" s="1"/>
  <c r="AW113" i="11" s="1"/>
  <c r="AW110" i="11" s="1"/>
  <c r="AU134" i="11" l="1"/>
  <c r="AU137" i="11" s="1"/>
  <c r="AR16" i="9"/>
  <c r="AR18" i="9" s="1"/>
  <c r="AX113" i="11" s="1"/>
  <c r="AX110" i="11" s="1"/>
  <c r="AX133" i="11" s="1"/>
  <c r="AV15" i="8"/>
  <c r="BB117" i="11" s="1"/>
  <c r="BB114" i="11" s="1"/>
  <c r="AV19" i="8"/>
  <c r="AW16" i="8" s="1"/>
  <c r="AV133" i="11"/>
  <c r="AW53" i="10"/>
  <c r="AW55" i="10" s="1"/>
  <c r="AW133" i="11"/>
  <c r="AX53" i="10"/>
  <c r="AX55" i="10" s="1"/>
  <c r="AS14" i="9"/>
  <c r="AY53" i="10" l="1"/>
  <c r="AY55" i="10" s="1"/>
  <c r="AV135" i="11"/>
  <c r="AV134" i="11"/>
  <c r="AV137" i="11" s="1"/>
  <c r="AS16" i="9"/>
  <c r="AS18" i="9" s="1"/>
  <c r="AY113" i="11" s="1"/>
  <c r="AX135" i="11"/>
  <c r="AW15" i="8"/>
  <c r="BC117" i="11" s="1"/>
  <c r="BC114" i="11" s="1"/>
  <c r="AW19" i="8"/>
  <c r="AX16" i="8" s="1"/>
  <c r="AT14" i="9"/>
  <c r="AW135" i="11"/>
  <c r="AW134" i="11" l="1"/>
  <c r="AW137" i="11" s="1"/>
  <c r="AY110" i="11"/>
  <c r="AU14" i="9"/>
  <c r="AX19" i="8"/>
  <c r="AY16" i="8" s="1"/>
  <c r="AX15" i="8"/>
  <c r="BD117" i="11" s="1"/>
  <c r="BD114" i="11" s="1"/>
  <c r="AT16" i="9"/>
  <c r="AT18" i="9" s="1"/>
  <c r="AZ113" i="11" s="1"/>
  <c r="AZ110" i="11" s="1"/>
  <c r="AU16" i="9" l="1"/>
  <c r="AU18" i="9" s="1"/>
  <c r="BA113" i="11" s="1"/>
  <c r="AX134" i="11"/>
  <c r="AX137" i="11" s="1"/>
  <c r="AY133" i="11"/>
  <c r="AZ53" i="10"/>
  <c r="AZ55" i="10" s="1"/>
  <c r="AZ133" i="11"/>
  <c r="BA53" i="10"/>
  <c r="BA55" i="10" s="1"/>
  <c r="AV14" i="9"/>
  <c r="AY19" i="8"/>
  <c r="AZ16" i="8" s="1"/>
  <c r="AY15" i="8"/>
  <c r="BE117" i="11" s="1"/>
  <c r="BE114" i="11" s="1"/>
  <c r="AW14" i="9" l="1"/>
  <c r="AZ135" i="11"/>
  <c r="AZ19" i="8"/>
  <c r="BA16" i="8" s="1"/>
  <c r="AZ15" i="8"/>
  <c r="BF117" i="11" s="1"/>
  <c r="BF114" i="11" s="1"/>
  <c r="BA110" i="11"/>
  <c r="AV16" i="9"/>
  <c r="AV18" i="9" s="1"/>
  <c r="BB113" i="11" s="1"/>
  <c r="BB110" i="11" s="1"/>
  <c r="AY134" i="11"/>
  <c r="AY137" i="11" s="1"/>
  <c r="AY135" i="11"/>
  <c r="AW16" i="9" l="1"/>
  <c r="AW18" i="9" s="1"/>
  <c r="BC113" i="11" s="1"/>
  <c r="BC110" i="11" s="1"/>
  <c r="AZ134" i="11"/>
  <c r="AZ137" i="11" s="1"/>
  <c r="BB133" i="11"/>
  <c r="BC53" i="10"/>
  <c r="BC55" i="10" s="1"/>
  <c r="BA19" i="8"/>
  <c r="BB16" i="8" s="1"/>
  <c r="BA15" i="8"/>
  <c r="BG117" i="11" s="1"/>
  <c r="BG114" i="11" s="1"/>
  <c r="BA133" i="11"/>
  <c r="BB53" i="10"/>
  <c r="BB55" i="10" s="1"/>
  <c r="AX14" i="9"/>
  <c r="BC133" i="11" l="1"/>
  <c r="BD53" i="10"/>
  <c r="BD55" i="10" s="1"/>
  <c r="BB135" i="11"/>
  <c r="AX16" i="9"/>
  <c r="AX18" i="9" s="1"/>
  <c r="BD113" i="11" s="1"/>
  <c r="BD110" i="11" s="1"/>
  <c r="AY14" i="9"/>
  <c r="BA135" i="11"/>
  <c r="BA134" i="11"/>
  <c r="BA137" i="11" s="1"/>
  <c r="BB19" i="8"/>
  <c r="BC16" i="8" s="1"/>
  <c r="BB15" i="8"/>
  <c r="BH117" i="11" s="1"/>
  <c r="AY16" i="9" l="1"/>
  <c r="AY18" i="9" s="1"/>
  <c r="BE113" i="11" s="1"/>
  <c r="BE110" i="11" s="1"/>
  <c r="BC135" i="11"/>
  <c r="AZ14" i="9"/>
  <c r="BC19" i="8"/>
  <c r="BD16" i="8" s="1"/>
  <c r="BC15" i="8"/>
  <c r="BI117" i="11" s="1"/>
  <c r="BI114" i="11" s="1"/>
  <c r="BH114" i="11"/>
  <c r="BD133" i="11"/>
  <c r="BE53" i="10"/>
  <c r="BE55" i="10" s="1"/>
  <c r="BB134" i="11"/>
  <c r="BB137" i="11" s="1"/>
  <c r="AZ16" i="9" l="1"/>
  <c r="AZ18" i="9" s="1"/>
  <c r="BF113" i="11" s="1"/>
  <c r="BF110" i="11" s="1"/>
  <c r="BF133" i="11" s="1"/>
  <c r="BC134" i="11"/>
  <c r="BC137" i="11" s="1"/>
  <c r="BD15" i="8"/>
  <c r="BJ117" i="11" s="1"/>
  <c r="BD19" i="8"/>
  <c r="BE16" i="8" s="1"/>
  <c r="BE133" i="11"/>
  <c r="BF53" i="10"/>
  <c r="BF55" i="10" s="1"/>
  <c r="BD135" i="11"/>
  <c r="BA14" i="9"/>
  <c r="BG53" i="10" l="1"/>
  <c r="BG55" i="10" s="1"/>
  <c r="BA16" i="9"/>
  <c r="BA18" i="9" s="1"/>
  <c r="BG113" i="11" s="1"/>
  <c r="BG110" i="11" s="1"/>
  <c r="BG133" i="11" s="1"/>
  <c r="BJ114" i="11"/>
  <c r="BB14" i="9"/>
  <c r="BD134" i="11"/>
  <c r="BD137" i="11" s="1"/>
  <c r="BF135" i="11"/>
  <c r="BE135" i="11"/>
  <c r="BE19" i="8"/>
  <c r="BF16" i="8" s="1"/>
  <c r="BE15" i="8"/>
  <c r="BK117" i="11" s="1"/>
  <c r="BK114" i="11" s="1"/>
  <c r="BH53" i="10" l="1"/>
  <c r="BH55" i="10" s="1"/>
  <c r="BF15" i="8"/>
  <c r="BL117" i="11" s="1"/>
  <c r="BL114" i="11" s="1"/>
  <c r="BF19" i="8"/>
  <c r="BG16" i="8" s="1"/>
  <c r="BG135" i="11"/>
  <c r="BC14" i="9"/>
  <c r="BB16" i="9"/>
  <c r="BB18" i="9" s="1"/>
  <c r="BH113" i="11" s="1"/>
  <c r="BE134" i="11"/>
  <c r="BD14" i="9" l="1"/>
  <c r="BH110" i="11"/>
  <c r="BE137" i="11"/>
  <c r="BF134" i="11"/>
  <c r="BG15" i="8"/>
  <c r="BM117" i="11" s="1"/>
  <c r="BM114" i="11" s="1"/>
  <c r="BG19" i="8"/>
  <c r="BH16" i="8" s="1"/>
  <c r="BC16" i="9"/>
  <c r="BC18" i="9" s="1"/>
  <c r="BI113" i="11" s="1"/>
  <c r="BI110" i="11" s="1"/>
  <c r="BH15" i="8" l="1"/>
  <c r="BN117" i="11" s="1"/>
  <c r="BN114" i="11" s="1"/>
  <c r="BH19" i="8"/>
  <c r="BI16" i="8" s="1"/>
  <c r="BF137" i="11"/>
  <c r="BG134" i="11"/>
  <c r="BG137" i="11" s="1"/>
  <c r="BH133" i="11"/>
  <c r="BI53" i="10"/>
  <c r="BI55" i="10" s="1"/>
  <c r="BE14" i="9"/>
  <c r="BI133" i="11"/>
  <c r="BJ53" i="10"/>
  <c r="BJ55" i="10" s="1"/>
  <c r="BD16" i="9"/>
  <c r="BD18" i="9" s="1"/>
  <c r="BJ113" i="11" s="1"/>
  <c r="BJ110" i="11" s="1"/>
  <c r="BE16" i="9" l="1"/>
  <c r="BE18" i="9" s="1"/>
  <c r="BK113" i="11" s="1"/>
  <c r="BK110" i="11" s="1"/>
  <c r="BK133" i="11" s="1"/>
  <c r="BH134" i="11"/>
  <c r="BH137" i="11" s="1"/>
  <c r="BH135" i="11"/>
  <c r="BF14" i="9"/>
  <c r="BJ133" i="11"/>
  <c r="BK53" i="10"/>
  <c r="BK55" i="10" s="1"/>
  <c r="BI135" i="11"/>
  <c r="BI19" i="8"/>
  <c r="BJ16" i="8" s="1"/>
  <c r="BI15" i="8"/>
  <c r="BO117" i="11" s="1"/>
  <c r="BO114" i="11" s="1"/>
  <c r="BI134" i="11" l="1"/>
  <c r="BI137" i="11" s="1"/>
  <c r="BL53" i="10"/>
  <c r="BL55" i="10" s="1"/>
  <c r="BJ135" i="11"/>
  <c r="BG14" i="9"/>
  <c r="BK135" i="11"/>
  <c r="BF16" i="9"/>
  <c r="BF18" i="9" s="1"/>
  <c r="BL113" i="11" s="1"/>
  <c r="BL110" i="11" s="1"/>
  <c r="BJ15" i="8"/>
  <c r="BP117" i="11" s="1"/>
  <c r="BP114" i="11" s="1"/>
  <c r="BJ19" i="8"/>
  <c r="BK16" i="8" s="1"/>
  <c r="BJ134" i="11" l="1"/>
  <c r="BJ137" i="11" s="1"/>
  <c r="BK15" i="8"/>
  <c r="BQ117" i="11" s="1"/>
  <c r="BQ114" i="11" s="1"/>
  <c r="BK19" i="8"/>
  <c r="BL16" i="8" s="1"/>
  <c r="BG16" i="9"/>
  <c r="BG18" i="9" s="1"/>
  <c r="BM113" i="11" s="1"/>
  <c r="BM110" i="11" s="1"/>
  <c r="BH14" i="9"/>
  <c r="BL133" i="11"/>
  <c r="BM53" i="10"/>
  <c r="BM55" i="10" s="1"/>
  <c r="BK134" i="11" l="1"/>
  <c r="BK137" i="11" s="1"/>
  <c r="BH16" i="9"/>
  <c r="BH18" i="9" s="1"/>
  <c r="BN113" i="11" s="1"/>
  <c r="BN110" i="11" s="1"/>
  <c r="BI14" i="9"/>
  <c r="BL135" i="11"/>
  <c r="BL19" i="8"/>
  <c r="BM16" i="8" s="1"/>
  <c r="BL15" i="8"/>
  <c r="BR117" i="11" s="1"/>
  <c r="BR114" i="11" s="1"/>
  <c r="BM133" i="11"/>
  <c r="BN53" i="10"/>
  <c r="BN55" i="10" s="1"/>
  <c r="BL134" i="11" l="1"/>
  <c r="BL137" i="11" s="1"/>
  <c r="BI16" i="9"/>
  <c r="BI18" i="9" s="1"/>
  <c r="BO113" i="11" s="1"/>
  <c r="BO110" i="11" s="1"/>
  <c r="BP53" i="10" s="1"/>
  <c r="BP55" i="10" s="1"/>
  <c r="BM19" i="8"/>
  <c r="BM15" i="8"/>
  <c r="BS117" i="11" s="1"/>
  <c r="BM135" i="11"/>
  <c r="BJ14" i="9"/>
  <c r="BN133" i="11"/>
  <c r="BO53" i="10"/>
  <c r="BO55" i="10" s="1"/>
  <c r="BM134" i="11" l="1"/>
  <c r="BM137" i="11" s="1"/>
  <c r="BO133" i="11"/>
  <c r="BO135" i="11" s="1"/>
  <c r="BS114" i="11"/>
  <c r="F117" i="11"/>
  <c r="G117" i="11"/>
  <c r="H117" i="11"/>
  <c r="I117" i="11"/>
  <c r="J117" i="11"/>
  <c r="BK14" i="9"/>
  <c r="BJ16" i="9"/>
  <c r="BJ18" i="9" s="1"/>
  <c r="BP113" i="11" s="1"/>
  <c r="BP110" i="11" s="1"/>
  <c r="BN135" i="11"/>
  <c r="BN134" i="11" l="1"/>
  <c r="BN137" i="11" s="1"/>
  <c r="BL14" i="9"/>
  <c r="BK16" i="9"/>
  <c r="BK18" i="9" s="1"/>
  <c r="BQ113" i="11" s="1"/>
  <c r="BQ110" i="11" s="1"/>
  <c r="E117" i="11"/>
  <c r="BP133" i="11"/>
  <c r="BQ53" i="10"/>
  <c r="BQ55" i="10" s="1"/>
  <c r="F114" i="11"/>
  <c r="G114" i="11"/>
  <c r="H114" i="11"/>
  <c r="I114" i="11"/>
  <c r="J114" i="11"/>
  <c r="BO134" i="11" l="1"/>
  <c r="BO137" i="11" s="1"/>
  <c r="BP135" i="11"/>
  <c r="BQ133" i="11"/>
  <c r="BR53" i="10"/>
  <c r="BR55" i="10" s="1"/>
  <c r="BL16" i="9"/>
  <c r="BL18" i="9" s="1"/>
  <c r="BR113" i="11" s="1"/>
  <c r="BR110" i="11" s="1"/>
  <c r="BM14" i="9"/>
  <c r="E114" i="11"/>
  <c r="BP134" i="11" l="1"/>
  <c r="BP137" i="11" s="1"/>
  <c r="BM16" i="9"/>
  <c r="BM18" i="9" s="1"/>
  <c r="BS113" i="11" s="1"/>
  <c r="BR133" i="11"/>
  <c r="BS53" i="10"/>
  <c r="BS55" i="10" s="1"/>
  <c r="BQ135" i="11"/>
  <c r="BQ134" i="11" l="1"/>
  <c r="BQ137" i="11" s="1"/>
  <c r="BS110" i="11"/>
  <c r="F113" i="11"/>
  <c r="G113" i="11"/>
  <c r="H113" i="11"/>
  <c r="I113" i="11"/>
  <c r="J113" i="11"/>
  <c r="BR135" i="11"/>
  <c r="BR134" i="11" l="1"/>
  <c r="BR137" i="11" s="1"/>
  <c r="BS133" i="11"/>
  <c r="D5" i="12" s="1"/>
  <c r="BT53" i="10"/>
  <c r="BT55" i="10" s="1"/>
  <c r="F110" i="11"/>
  <c r="G110" i="11"/>
  <c r="G133" i="11" s="1"/>
  <c r="H110" i="11"/>
  <c r="H133" i="11" s="1"/>
  <c r="I110" i="11"/>
  <c r="I133" i="11" s="1"/>
  <c r="J110" i="11"/>
  <c r="J133" i="11" s="1"/>
  <c r="E113" i="11"/>
  <c r="F133" i="11" l="1"/>
  <c r="E110" i="11"/>
  <c r="BS135" i="11"/>
  <c r="BS134" i="11"/>
  <c r="BS137" i="11" s="1"/>
  <c r="D6" i="12" s="1"/>
  <c r="B53" i="12"/>
  <c r="I11" i="12"/>
  <c r="I14" i="12" s="1"/>
  <c r="J135" i="11"/>
  <c r="I135" i="11"/>
  <c r="H11" i="12"/>
  <c r="H14" i="12" s="1"/>
  <c r="H135" i="11"/>
  <c r="G11" i="12"/>
  <c r="G14" i="12" s="1"/>
  <c r="G135" i="11"/>
  <c r="F11" i="12"/>
  <c r="F14" i="12" s="1"/>
  <c r="E133" i="11" l="1"/>
  <c r="F135" i="11"/>
  <c r="E135" i="11" s="1"/>
  <c r="F134" i="11"/>
  <c r="G134" i="11" s="1"/>
  <c r="H134" i="11" s="1"/>
  <c r="I134" i="11" s="1"/>
  <c r="J134" i="11" s="1"/>
  <c r="E134" i="11" s="1"/>
  <c r="E11" i="12"/>
  <c r="E14" i="12" s="1"/>
  <c r="D4" i="12" s="1"/>
  <c r="E15" i="12" l="1"/>
  <c r="F15" i="12" s="1"/>
  <c r="G15" i="12" s="1"/>
  <c r="H15" i="12" l="1"/>
  <c r="I15" i="12" s="1"/>
  <c r="L127" i="11" l="1"/>
  <c r="M43" i="10"/>
  <c r="L123" i="11" l="1"/>
  <c r="L129" i="11" s="1"/>
  <c r="L130" i="11" l="1"/>
  <c r="M108" i="11" s="1"/>
  <c r="N52" i="10" l="1"/>
  <c r="M126" i="11"/>
  <c r="N7" i="10" l="1"/>
  <c r="N56" i="10"/>
  <c r="N44" i="10" l="1"/>
  <c r="N31" i="10"/>
  <c r="N57" i="10"/>
  <c r="N58" i="10" s="1"/>
  <c r="N60" i="10" s="1"/>
  <c r="N61" i="10" s="1"/>
  <c r="N45" i="10" s="1"/>
  <c r="M127" i="11" l="1"/>
  <c r="N30" i="10"/>
  <c r="N43" i="10"/>
  <c r="M123" i="11" l="1"/>
  <c r="M129" i="11" l="1"/>
  <c r="M130" i="11" l="1"/>
  <c r="N108" i="11" s="1"/>
  <c r="O52" i="10" l="1"/>
  <c r="N126" i="11"/>
  <c r="O56" i="10" l="1"/>
  <c r="O7" i="10"/>
  <c r="O31" i="10" l="1"/>
  <c r="O44" i="10"/>
  <c r="O57" i="10"/>
  <c r="O58" i="10" s="1"/>
  <c r="O60" i="10" s="1"/>
  <c r="O61" i="10" s="1"/>
  <c r="O45" i="10" s="1"/>
  <c r="N127" i="11" l="1"/>
  <c r="O43" i="10"/>
  <c r="O30" i="10"/>
  <c r="N123" i="11" l="1"/>
  <c r="N129" i="11" l="1"/>
  <c r="N130" i="11" l="1"/>
  <c r="O108" i="11" s="1"/>
  <c r="P52" i="10" l="1"/>
  <c r="O126" i="11"/>
  <c r="P7" i="10" l="1"/>
  <c r="P56" i="10"/>
  <c r="P57" i="10" l="1"/>
  <c r="P58" i="10" s="1"/>
  <c r="P60" i="10" s="1"/>
  <c r="P61" i="10" s="1"/>
  <c r="P45" i="10" s="1"/>
  <c r="P44" i="10"/>
  <c r="P31" i="10"/>
  <c r="O127" i="11" l="1"/>
  <c r="P30" i="10"/>
  <c r="P43" i="10"/>
  <c r="O123" i="11" l="1"/>
  <c r="O129" i="11" l="1"/>
  <c r="O130" i="11" l="1"/>
  <c r="P108" i="11" s="1"/>
  <c r="Q52" i="10" l="1"/>
  <c r="P126" i="11"/>
  <c r="Q7" i="10" l="1"/>
  <c r="Q56" i="10"/>
  <c r="Q57" i="10" l="1"/>
  <c r="Q58" i="10" s="1"/>
  <c r="Q60" i="10" s="1"/>
  <c r="Q61" i="10" s="1"/>
  <c r="Q45" i="10" s="1"/>
  <c r="Q44" i="10"/>
  <c r="Q31" i="10"/>
  <c r="Q30" i="10" l="1"/>
  <c r="Q43" i="10"/>
  <c r="P127" i="11"/>
  <c r="P123" i="11" l="1"/>
  <c r="P129" i="11" l="1"/>
  <c r="P130" i="11" l="1"/>
  <c r="Q108" i="11" s="1"/>
  <c r="R52" i="10" l="1"/>
  <c r="Q126" i="11"/>
  <c r="R7" i="10" l="1"/>
  <c r="R56" i="10"/>
  <c r="R57" i="10" l="1"/>
  <c r="R58" i="10" s="1"/>
  <c r="R60" i="10" s="1"/>
  <c r="R61" i="10" s="1"/>
  <c r="R45" i="10" s="1"/>
  <c r="R31" i="10"/>
  <c r="R44" i="10"/>
  <c r="R43" i="10" l="1"/>
  <c r="Q127" i="11"/>
  <c r="Q123" i="11" s="1"/>
  <c r="Q129" i="11" s="1"/>
  <c r="Q130" i="11" s="1"/>
  <c r="R108" i="11" s="1"/>
  <c r="R30" i="10"/>
  <c r="S52" i="10" l="1"/>
  <c r="R126" i="11"/>
  <c r="S7" i="10" l="1"/>
  <c r="S56" i="10"/>
  <c r="S31" i="10" l="1"/>
  <c r="S30" i="10" s="1"/>
  <c r="S44" i="10"/>
  <c r="S57" i="10"/>
  <c r="S58" i="10" s="1"/>
  <c r="S60" i="10" s="1"/>
  <c r="S61" i="10" s="1"/>
  <c r="S45" i="10" s="1"/>
  <c r="R127" i="11" s="1"/>
  <c r="R123" i="11" s="1"/>
  <c r="R129" i="11" s="1"/>
  <c r="R130" i="11" s="1"/>
  <c r="S108" i="11" s="1"/>
  <c r="S43" i="10" l="1"/>
  <c r="T52" i="10"/>
  <c r="S126" i="11"/>
  <c r="T7" i="10" l="1"/>
  <c r="T56" i="10"/>
  <c r="T31" i="10" l="1"/>
  <c r="T30" i="10" s="1"/>
  <c r="T44" i="10"/>
  <c r="T57" i="10"/>
  <c r="T58" i="10" s="1"/>
  <c r="T60" i="10" s="1"/>
  <c r="T61" i="10" s="1"/>
  <c r="T45" i="10" s="1"/>
  <c r="S127" i="11" s="1"/>
  <c r="S123" i="11" s="1"/>
  <c r="S129" i="11" s="1"/>
  <c r="S130" i="11" s="1"/>
  <c r="T108" i="11" s="1"/>
  <c r="U52" i="10" l="1"/>
  <c r="T126" i="11"/>
  <c r="T43" i="10"/>
  <c r="U7" i="10" l="1"/>
  <c r="U56" i="10"/>
  <c r="U44" i="10" l="1"/>
  <c r="U31" i="10"/>
  <c r="U30" i="10" s="1"/>
  <c r="U57" i="10"/>
  <c r="U58" i="10" s="1"/>
  <c r="U60" i="10" s="1"/>
  <c r="U61" i="10" s="1"/>
  <c r="U45" i="10" s="1"/>
  <c r="T127" i="11" s="1"/>
  <c r="T123" i="11" s="1"/>
  <c r="T129" i="11" s="1"/>
  <c r="T130" i="11" s="1"/>
  <c r="U108" i="11" s="1"/>
  <c r="U43" i="10" l="1"/>
  <c r="V52" i="10"/>
  <c r="U126" i="11"/>
  <c r="V7" i="10" l="1"/>
  <c r="V56" i="10"/>
  <c r="V31" i="10" l="1"/>
  <c r="V30" i="10" s="1"/>
  <c r="V44" i="10"/>
  <c r="V57" i="10"/>
  <c r="V58" i="10" s="1"/>
  <c r="V60" i="10" s="1"/>
  <c r="V61" i="10" s="1"/>
  <c r="V45" i="10" s="1"/>
  <c r="U127" i="11" s="1"/>
  <c r="U123" i="11" s="1"/>
  <c r="U129" i="11" s="1"/>
  <c r="U130" i="11" s="1"/>
  <c r="V108" i="11" s="1"/>
  <c r="W52" i="10" l="1"/>
  <c r="V126" i="11"/>
  <c r="V43" i="10"/>
  <c r="W7" i="10" l="1"/>
  <c r="W56" i="10"/>
  <c r="W57" i="10" l="1"/>
  <c r="W58" i="10" s="1"/>
  <c r="W60" i="10" s="1"/>
  <c r="W61" i="10" s="1"/>
  <c r="W45" i="10" s="1"/>
  <c r="V127" i="11" s="1"/>
  <c r="V123" i="11" s="1"/>
  <c r="V129" i="11" s="1"/>
  <c r="V130" i="11" s="1"/>
  <c r="W108" i="11" s="1"/>
  <c r="W44" i="10"/>
  <c r="W31" i="10"/>
  <c r="W30" i="10" s="1"/>
  <c r="W43" i="10" l="1"/>
  <c r="X52" i="10"/>
  <c r="W126" i="11"/>
  <c r="X7" i="10" l="1"/>
  <c r="X56" i="10"/>
  <c r="X31" i="10" l="1"/>
  <c r="X30" i="10" s="1"/>
  <c r="X44" i="10"/>
  <c r="X57" i="10"/>
  <c r="X58" i="10" s="1"/>
  <c r="X60" i="10" s="1"/>
  <c r="X61" i="10" s="1"/>
  <c r="X45" i="10" s="1"/>
  <c r="W127" i="11" s="1"/>
  <c r="W123" i="11" s="1"/>
  <c r="W129" i="11" s="1"/>
  <c r="W130" i="11" s="1"/>
  <c r="X108" i="11" s="1"/>
  <c r="Y52" i="10" l="1"/>
  <c r="X126" i="11"/>
  <c r="X43" i="10"/>
  <c r="Y7" i="10" l="1"/>
  <c r="Y56" i="10"/>
  <c r="Y57" i="10" l="1"/>
  <c r="Y58" i="10" s="1"/>
  <c r="Y60" i="10" s="1"/>
  <c r="Y61" i="10" s="1"/>
  <c r="Y45" i="10" s="1"/>
  <c r="Y31" i="10"/>
  <c r="Y44" i="10"/>
  <c r="Y43" i="10" l="1"/>
  <c r="Y30" i="10"/>
  <c r="X127" i="11"/>
  <c r="X123" i="11" l="1"/>
  <c r="X129" i="11" l="1"/>
  <c r="X130" i="11" l="1"/>
  <c r="Y108" i="11" s="1"/>
  <c r="Z52" i="10" l="1"/>
  <c r="Y126" i="11"/>
  <c r="Z7" i="10" l="1"/>
  <c r="Z56" i="10"/>
  <c r="Z57" i="10" l="1"/>
  <c r="Z58" i="10" s="1"/>
  <c r="Z60" i="10" s="1"/>
  <c r="Z61" i="10" s="1"/>
  <c r="Z45" i="10" s="1"/>
  <c r="Z31" i="10"/>
  <c r="Z44" i="10"/>
  <c r="Z43" i="10" l="1"/>
  <c r="Z30" i="10"/>
  <c r="Y127" i="11"/>
  <c r="Y123" i="11" l="1"/>
  <c r="Y129" i="11" l="1"/>
  <c r="Y130" i="11" l="1"/>
  <c r="Z108" i="11" s="1"/>
  <c r="AA52" i="10" l="1"/>
  <c r="Z126" i="11"/>
  <c r="AA7" i="10" l="1"/>
  <c r="AA56" i="10"/>
  <c r="AA57" i="10" l="1"/>
  <c r="AA58" i="10" s="1"/>
  <c r="AA60" i="10" s="1"/>
  <c r="AA61" i="10" s="1"/>
  <c r="AA45" i="10" s="1"/>
  <c r="AA31" i="10"/>
  <c r="AA44" i="10"/>
  <c r="AA43" i="10" l="1"/>
  <c r="AA30" i="10"/>
  <c r="Z127" i="11"/>
  <c r="Z123" i="11" l="1"/>
  <c r="Z129" i="11" l="1"/>
  <c r="Z130" i="11" l="1"/>
  <c r="AA108" i="11" s="1"/>
  <c r="AB52" i="10" l="1"/>
  <c r="AA126" i="11"/>
  <c r="AB7" i="10" l="1"/>
  <c r="AB56" i="10"/>
  <c r="AB57" i="10" l="1"/>
  <c r="AB58" i="10" s="1"/>
  <c r="AB60" i="10" s="1"/>
  <c r="AB61" i="10" s="1"/>
  <c r="AB45" i="10" s="1"/>
  <c r="AB44" i="10"/>
  <c r="AB31" i="10"/>
  <c r="AB30" i="10" l="1"/>
  <c r="AA127" i="11"/>
  <c r="AB43" i="10"/>
  <c r="AA123" i="11" l="1"/>
  <c r="AA129" i="11" l="1"/>
  <c r="AA130" i="11" l="1"/>
  <c r="AB108" i="11" s="1"/>
  <c r="AC52" i="10" l="1"/>
  <c r="AB126" i="11"/>
  <c r="AC7" i="10" l="1"/>
  <c r="AC56" i="10"/>
  <c r="AC57" i="10" l="1"/>
  <c r="AC58" i="10" s="1"/>
  <c r="AC60" i="10" s="1"/>
  <c r="AC61" i="10" s="1"/>
  <c r="AC45" i="10" s="1"/>
  <c r="AC31" i="10"/>
  <c r="AC44" i="10"/>
  <c r="AC43" i="10" l="1"/>
  <c r="AC30" i="10"/>
  <c r="AB127" i="11"/>
  <c r="AB123" i="11" l="1"/>
  <c r="AB129" i="11" l="1"/>
  <c r="AB130" i="11" l="1"/>
  <c r="AC108" i="11" s="1"/>
  <c r="AD52" i="10" l="1"/>
  <c r="AC126" i="11"/>
  <c r="AD7" i="10" l="1"/>
  <c r="AD56" i="10"/>
  <c r="AD44" i="10" l="1"/>
  <c r="AD31" i="10"/>
  <c r="AD30" i="10" s="1"/>
  <c r="AD57" i="10"/>
  <c r="AD58" i="10" s="1"/>
  <c r="AD60" i="10" s="1"/>
  <c r="AD61" i="10" s="1"/>
  <c r="AD45" i="10" s="1"/>
  <c r="AC127" i="11" s="1"/>
  <c r="AC123" i="11" s="1"/>
  <c r="AC129" i="11" s="1"/>
  <c r="AC130" i="11" s="1"/>
  <c r="AD108" i="11" s="1"/>
  <c r="AE52" i="10" l="1"/>
  <c r="AD126" i="11"/>
  <c r="AD43" i="10"/>
  <c r="AE7" i="10" l="1"/>
  <c r="AE56" i="10"/>
  <c r="AE31" i="10" l="1"/>
  <c r="AE30" i="10" s="1"/>
  <c r="AE44" i="10"/>
  <c r="AE57" i="10"/>
  <c r="AE58" i="10" s="1"/>
  <c r="AE60" i="10" s="1"/>
  <c r="AE61" i="10" s="1"/>
  <c r="AE45" i="10" s="1"/>
  <c r="AD127" i="11" s="1"/>
  <c r="AD123" i="11" s="1"/>
  <c r="AD129" i="11" s="1"/>
  <c r="AD130" i="11" s="1"/>
  <c r="AE108" i="11" s="1"/>
  <c r="AF52" i="10" l="1"/>
  <c r="AE126" i="11"/>
  <c r="AE43" i="10"/>
  <c r="AF7" i="10" l="1"/>
  <c r="AF56" i="10"/>
  <c r="AF31" i="10" l="1"/>
  <c r="AF30" i="10" s="1"/>
  <c r="AF44" i="10"/>
  <c r="AF57" i="10"/>
  <c r="AF58" i="10" s="1"/>
  <c r="AF60" i="10" s="1"/>
  <c r="AF61" i="10" s="1"/>
  <c r="AF45" i="10" s="1"/>
  <c r="AE127" i="11" s="1"/>
  <c r="AE123" i="11" s="1"/>
  <c r="AE129" i="11" s="1"/>
  <c r="AE130" i="11" s="1"/>
  <c r="AF108" i="11" s="1"/>
  <c r="AG52" i="10" l="1"/>
  <c r="AF126" i="11"/>
  <c r="AF43" i="10"/>
  <c r="AG7" i="10" l="1"/>
  <c r="AG56" i="10"/>
  <c r="AG57" i="10" l="1"/>
  <c r="AG58" i="10" s="1"/>
  <c r="AG60" i="10" s="1"/>
  <c r="AG61" i="10" s="1"/>
  <c r="AG45" i="10" s="1"/>
  <c r="AF127" i="11" s="1"/>
  <c r="AF123" i="11" s="1"/>
  <c r="AF129" i="11" s="1"/>
  <c r="AF130" i="11" s="1"/>
  <c r="AG108" i="11" s="1"/>
  <c r="AG44" i="10"/>
  <c r="AG31" i="10"/>
  <c r="AG30" i="10" s="1"/>
  <c r="AG43" i="10" l="1"/>
  <c r="AH52" i="10"/>
  <c r="AG126" i="11"/>
  <c r="AH7" i="10" l="1"/>
  <c r="AH56" i="10"/>
  <c r="AH44" i="10" l="1"/>
  <c r="AH31" i="10"/>
  <c r="AH30" i="10" s="1"/>
  <c r="AH57" i="10"/>
  <c r="AH58" i="10" s="1"/>
  <c r="AH60" i="10" s="1"/>
  <c r="AH61" i="10" s="1"/>
  <c r="AH45" i="10" s="1"/>
  <c r="AG127" i="11" s="1"/>
  <c r="AG123" i="11" s="1"/>
  <c r="AG129" i="11" s="1"/>
  <c r="AG130" i="11" s="1"/>
  <c r="AH108" i="11" s="1"/>
  <c r="AH43" i="10" l="1"/>
  <c r="AI52" i="10"/>
  <c r="AH126" i="11"/>
  <c r="AI7" i="10" l="1"/>
  <c r="AI56" i="10"/>
  <c r="AI44" i="10" l="1"/>
  <c r="AI31" i="10"/>
  <c r="AI30" i="10" s="1"/>
  <c r="AI57" i="10"/>
  <c r="AI58" i="10" s="1"/>
  <c r="AI60" i="10" s="1"/>
  <c r="AI61" i="10" s="1"/>
  <c r="AI45" i="10" s="1"/>
  <c r="AH127" i="11" s="1"/>
  <c r="AH123" i="11" s="1"/>
  <c r="AH129" i="11" s="1"/>
  <c r="AH130" i="11" s="1"/>
  <c r="AI108" i="11" s="1"/>
  <c r="AJ52" i="10" l="1"/>
  <c r="AI126" i="11"/>
  <c r="AI43" i="10"/>
  <c r="AJ7" i="10" l="1"/>
  <c r="AJ56" i="10"/>
  <c r="AJ31" i="10" l="1"/>
  <c r="AJ30" i="10" s="1"/>
  <c r="AJ44" i="10"/>
  <c r="AJ57" i="10"/>
  <c r="AJ58" i="10" s="1"/>
  <c r="AJ60" i="10" s="1"/>
  <c r="AJ61" i="10" l="1"/>
  <c r="AJ45" i="10" s="1"/>
  <c r="AI127" i="11" s="1"/>
  <c r="AI123" i="11" s="1"/>
  <c r="AI129" i="11" s="1"/>
  <c r="AI130" i="11" s="1"/>
  <c r="AJ108" i="11" s="1"/>
  <c r="AK52" i="10" l="1"/>
  <c r="AK56" i="10" s="1"/>
  <c r="AJ126" i="11"/>
  <c r="AK7" i="10" s="1"/>
  <c r="AJ43" i="10"/>
  <c r="AK44" i="10" l="1"/>
  <c r="AK31" i="10"/>
  <c r="AK57" i="10"/>
  <c r="AK58" i="10" s="1"/>
  <c r="AK60" i="10" s="1"/>
  <c r="AK61" i="10" s="1"/>
  <c r="AK45" i="10" s="1"/>
  <c r="AJ127" i="11" l="1"/>
  <c r="AK30" i="10"/>
  <c r="AK43" i="10"/>
  <c r="AJ123" i="11" l="1"/>
  <c r="AJ129" i="11" l="1"/>
  <c r="AJ130" i="11" l="1"/>
  <c r="AK108" i="11" s="1"/>
  <c r="AL52" i="10" l="1"/>
  <c r="AK126" i="11"/>
  <c r="AL7" i="10" l="1"/>
  <c r="AL56" i="10"/>
  <c r="AL57" i="10" l="1"/>
  <c r="AL58" i="10" s="1"/>
  <c r="AL60" i="10" s="1"/>
  <c r="AL61" i="10" s="1"/>
  <c r="AL45" i="10" s="1"/>
  <c r="AL31" i="10"/>
  <c r="AL44" i="10"/>
  <c r="AK127" i="11" l="1"/>
  <c r="AL43" i="10"/>
  <c r="AL30" i="10"/>
  <c r="AK123" i="11" l="1"/>
  <c r="AK129" i="11" l="1"/>
  <c r="AK130" i="11" l="1"/>
  <c r="AL108" i="11" s="1"/>
  <c r="AM52" i="10" l="1"/>
  <c r="AL126" i="11"/>
  <c r="AM7" i="10" l="1"/>
  <c r="AM56" i="10"/>
  <c r="AM57" i="10" l="1"/>
  <c r="AM58" i="10" s="1"/>
  <c r="AM60" i="10" s="1"/>
  <c r="AM61" i="10" s="1"/>
  <c r="AM45" i="10" s="1"/>
  <c r="AM44" i="10"/>
  <c r="AM31" i="10"/>
  <c r="AL127" i="11" l="1"/>
  <c r="AM30" i="10"/>
  <c r="AM43" i="10"/>
  <c r="AL123" i="11" l="1"/>
  <c r="AL129" i="11" l="1"/>
  <c r="AL130" i="11" l="1"/>
  <c r="AM108" i="11" s="1"/>
  <c r="AN52" i="10" l="1"/>
  <c r="AM126" i="11"/>
  <c r="AN7" i="10" l="1"/>
  <c r="AN56" i="10"/>
  <c r="AN57" i="10" l="1"/>
  <c r="AN58" i="10" s="1"/>
  <c r="AN60" i="10" s="1"/>
  <c r="AN61" i="10" s="1"/>
  <c r="AN45" i="10" s="1"/>
  <c r="AN44" i="10"/>
  <c r="AN31" i="10"/>
  <c r="AN43" i="10" l="1"/>
  <c r="AN30" i="10"/>
  <c r="AM127" i="11"/>
  <c r="AM123" i="11" l="1"/>
  <c r="AM129" i="11" l="1"/>
  <c r="AM130" i="11" l="1"/>
  <c r="AN108" i="11" s="1"/>
  <c r="AO52" i="10" l="1"/>
  <c r="AN126" i="11"/>
  <c r="AO7" i="10" l="1"/>
  <c r="AO56" i="10"/>
  <c r="AO57" i="10" l="1"/>
  <c r="AO58" i="10" s="1"/>
  <c r="AO60" i="10" s="1"/>
  <c r="AO61" i="10" s="1"/>
  <c r="AO45" i="10" s="1"/>
  <c r="AO31" i="10"/>
  <c r="AO44" i="10"/>
  <c r="AO43" i="10" l="1"/>
  <c r="AO30" i="10"/>
  <c r="AN127" i="11"/>
  <c r="AN123" i="11" l="1"/>
  <c r="AN129" i="11" l="1"/>
  <c r="AN130" i="11" l="1"/>
  <c r="AO108" i="11" s="1"/>
  <c r="AP52" i="10" l="1"/>
  <c r="AO126" i="11"/>
  <c r="AP7" i="10" l="1"/>
  <c r="AP56" i="10"/>
  <c r="AP57" i="10" l="1"/>
  <c r="AP58" i="10" s="1"/>
  <c r="AP60" i="10" s="1"/>
  <c r="AP61" i="10" s="1"/>
  <c r="AP45" i="10" s="1"/>
  <c r="AO127" i="11" s="1"/>
  <c r="AO123" i="11" s="1"/>
  <c r="AO129" i="11" s="1"/>
  <c r="AO130" i="11" s="1"/>
  <c r="AP108" i="11" s="1"/>
  <c r="AP31" i="10"/>
  <c r="AP30" i="10" s="1"/>
  <c r="AP44" i="10"/>
  <c r="AP43" i="10" l="1"/>
  <c r="AQ52" i="10"/>
  <c r="AP126" i="11"/>
  <c r="AQ7" i="10" l="1"/>
  <c r="AQ56" i="10"/>
  <c r="AQ44" i="10" l="1"/>
  <c r="AQ31" i="10"/>
  <c r="AQ30" i="10" s="1"/>
  <c r="AQ57" i="10"/>
  <c r="AQ58" i="10" s="1"/>
  <c r="AQ60" i="10" s="1"/>
  <c r="AQ61" i="10" s="1"/>
  <c r="AQ45" i="10" s="1"/>
  <c r="AP127" i="11" s="1"/>
  <c r="AP123" i="11" s="1"/>
  <c r="AP129" i="11" s="1"/>
  <c r="AP130" i="11" s="1"/>
  <c r="AQ108" i="11" s="1"/>
  <c r="AQ43" i="10" l="1"/>
  <c r="AR52" i="10"/>
  <c r="AQ126" i="11"/>
  <c r="AR7" i="10" l="1"/>
  <c r="AR56" i="10"/>
  <c r="AR57" i="10" l="1"/>
  <c r="AR58" i="10" s="1"/>
  <c r="AR60" i="10" s="1"/>
  <c r="AR61" i="10" s="1"/>
  <c r="AR45" i="10" s="1"/>
  <c r="AQ127" i="11" s="1"/>
  <c r="AQ123" i="11" s="1"/>
  <c r="AQ129" i="11" s="1"/>
  <c r="AQ130" i="11" s="1"/>
  <c r="AR108" i="11" s="1"/>
  <c r="AR31" i="10"/>
  <c r="AR30" i="10" s="1"/>
  <c r="AR44" i="10"/>
  <c r="AR43" i="10" l="1"/>
  <c r="AS52" i="10"/>
  <c r="AR126" i="11"/>
  <c r="AS7" i="10" l="1"/>
  <c r="AS56" i="10"/>
  <c r="AS31" i="10" l="1"/>
  <c r="AS30" i="10" s="1"/>
  <c r="AS44" i="10"/>
  <c r="AS57" i="10"/>
  <c r="AS58" i="10" s="1"/>
  <c r="AS60" i="10" s="1"/>
  <c r="AS61" i="10" s="1"/>
  <c r="AS45" i="10" s="1"/>
  <c r="AR127" i="11" s="1"/>
  <c r="AR123" i="11" s="1"/>
  <c r="AR129" i="11" s="1"/>
  <c r="AR130" i="11" s="1"/>
  <c r="AS108" i="11" s="1"/>
  <c r="AT52" i="10" l="1"/>
  <c r="AS126" i="11"/>
  <c r="AS43" i="10"/>
  <c r="AT56" i="10" l="1"/>
  <c r="AT7" i="10"/>
  <c r="AT57" i="10" l="1"/>
  <c r="AT58" i="10" s="1"/>
  <c r="AT60" i="10" s="1"/>
  <c r="AT61" i="10" s="1"/>
  <c r="AT45" i="10" s="1"/>
  <c r="AS127" i="11" s="1"/>
  <c r="AS123" i="11" s="1"/>
  <c r="AS129" i="11" s="1"/>
  <c r="AS130" i="11" s="1"/>
  <c r="AT108" i="11" s="1"/>
  <c r="AT44" i="10"/>
  <c r="AT31" i="10"/>
  <c r="AT30" i="10" s="1"/>
  <c r="AT43" i="10" l="1"/>
  <c r="AU52" i="10"/>
  <c r="AT126" i="11"/>
  <c r="AU7" i="10" l="1"/>
  <c r="AU56" i="10"/>
  <c r="AU44" i="10" l="1"/>
  <c r="AU31" i="10"/>
  <c r="AU30" i="10" s="1"/>
  <c r="AU57" i="10"/>
  <c r="AU58" i="10" s="1"/>
  <c r="AU60" i="10" s="1"/>
  <c r="AU61" i="10" s="1"/>
  <c r="AU45" i="10" s="1"/>
  <c r="AT127" i="11" s="1"/>
  <c r="AT123" i="11" s="1"/>
  <c r="AT129" i="11" s="1"/>
  <c r="AT130" i="11" s="1"/>
  <c r="AU108" i="11" s="1"/>
  <c r="AV52" i="10" l="1"/>
  <c r="AU126" i="11"/>
  <c r="AU43" i="10"/>
  <c r="AV7" i="10" l="1"/>
  <c r="AV56" i="10"/>
  <c r="AV57" i="10" l="1"/>
  <c r="AV58" i="10" s="1"/>
  <c r="AV60" i="10" s="1"/>
  <c r="AV61" i="10" s="1"/>
  <c r="AV45" i="10" s="1"/>
  <c r="AU127" i="11" s="1"/>
  <c r="AU123" i="11" s="1"/>
  <c r="AU129" i="11" s="1"/>
  <c r="AU130" i="11" s="1"/>
  <c r="AV108" i="11" s="1"/>
  <c r="AV44" i="10"/>
  <c r="AV31" i="10"/>
  <c r="AV30" i="10" s="1"/>
  <c r="AV43" i="10" l="1"/>
  <c r="AW52" i="10"/>
  <c r="AV126" i="11"/>
  <c r="AW7" i="10" l="1"/>
  <c r="AW56" i="10"/>
  <c r="AW31" i="10" l="1"/>
  <c r="AW44" i="10"/>
  <c r="AW57" i="10"/>
  <c r="AW58" i="10" s="1"/>
  <c r="AW60" i="10" s="1"/>
  <c r="AW61" i="10" s="1"/>
  <c r="AW45" i="10" s="1"/>
  <c r="AV127" i="11" l="1"/>
  <c r="AW43" i="10"/>
  <c r="AW30" i="10"/>
  <c r="AV123" i="11" l="1"/>
  <c r="AV129" i="11" l="1"/>
  <c r="AV130" i="11" l="1"/>
  <c r="AW108" i="11" s="1"/>
  <c r="AX52" i="10" l="1"/>
  <c r="AW126" i="11"/>
  <c r="AX7" i="10" l="1"/>
  <c r="AX56" i="10"/>
  <c r="AX44" i="10" l="1"/>
  <c r="AX31" i="10"/>
  <c r="AX57" i="10"/>
  <c r="AX58" i="10" s="1"/>
  <c r="AX60" i="10" s="1"/>
  <c r="AX61" i="10" s="1"/>
  <c r="AX45" i="10" s="1"/>
  <c r="AW127" i="11" l="1"/>
  <c r="AX30" i="10"/>
  <c r="AX43" i="10"/>
  <c r="AW123" i="11" l="1"/>
  <c r="AW129" i="11" l="1"/>
  <c r="AW130" i="11" l="1"/>
  <c r="AX108" i="11" s="1"/>
  <c r="AY52" i="10" l="1"/>
  <c r="AX126" i="11"/>
  <c r="AY7" i="10" l="1"/>
  <c r="AY56" i="10"/>
  <c r="AY57" i="10" l="1"/>
  <c r="AY58" i="10" s="1"/>
  <c r="AY60" i="10" s="1"/>
  <c r="AY61" i="10" s="1"/>
  <c r="AY45" i="10" s="1"/>
  <c r="AY31" i="10"/>
  <c r="AY44" i="10"/>
  <c r="AY43" i="10" l="1"/>
  <c r="AY30" i="10"/>
  <c r="AX127" i="11"/>
  <c r="AX123" i="11" l="1"/>
  <c r="AX129" i="11" l="1"/>
  <c r="AX130" i="11" l="1"/>
  <c r="AY108" i="11" s="1"/>
  <c r="AZ52" i="10" l="1"/>
  <c r="AY126" i="11"/>
  <c r="AZ56" i="10" l="1"/>
  <c r="AZ7" i="10"/>
  <c r="AZ44" i="10" l="1"/>
  <c r="AZ31" i="10"/>
  <c r="AZ57" i="10"/>
  <c r="AZ58" i="10" s="1"/>
  <c r="AZ60" i="10" s="1"/>
  <c r="AZ61" i="10" s="1"/>
  <c r="AZ45" i="10" s="1"/>
  <c r="AY127" i="11" l="1"/>
  <c r="AZ30" i="10"/>
  <c r="AZ43" i="10"/>
  <c r="AY123" i="11" l="1"/>
  <c r="AY129" i="11" l="1"/>
  <c r="AY130" i="11" l="1"/>
  <c r="AZ108" i="11" s="1"/>
  <c r="BA52" i="10" l="1"/>
  <c r="AZ126" i="11"/>
  <c r="BA7" i="10" l="1"/>
  <c r="BA56" i="10"/>
  <c r="BA57" i="10" l="1"/>
  <c r="BA58" i="10" s="1"/>
  <c r="BA60" i="10" s="1"/>
  <c r="BA61" i="10" s="1"/>
  <c r="BA45" i="10" s="1"/>
  <c r="BA31" i="10"/>
  <c r="BA44" i="10"/>
  <c r="BA43" i="10" l="1"/>
  <c r="AZ127" i="11"/>
  <c r="BA30" i="10"/>
  <c r="AZ123" i="11" l="1"/>
  <c r="AZ129" i="11" l="1"/>
  <c r="AZ130" i="11" l="1"/>
  <c r="BA108" i="11" s="1"/>
  <c r="BB52" i="10" l="1"/>
  <c r="BA126" i="11"/>
  <c r="BB7" i="10" l="1"/>
  <c r="BB56" i="10"/>
  <c r="BB57" i="10" l="1"/>
  <c r="BB58" i="10" s="1"/>
  <c r="BB60" i="10" s="1"/>
  <c r="BB61" i="10" s="1"/>
  <c r="BB45" i="10" s="1"/>
  <c r="BA127" i="11" s="1"/>
  <c r="BA123" i="11" s="1"/>
  <c r="BA129" i="11" s="1"/>
  <c r="BA130" i="11" s="1"/>
  <c r="BB108" i="11" s="1"/>
  <c r="BB31" i="10"/>
  <c r="BB30" i="10" s="1"/>
  <c r="BB44" i="10"/>
  <c r="BB43" i="10" l="1"/>
  <c r="BC52" i="10"/>
  <c r="BB126" i="11"/>
  <c r="BC7" i="10" l="1"/>
  <c r="BC56" i="10"/>
  <c r="BC44" i="10" l="1"/>
  <c r="BC31" i="10"/>
  <c r="BC30" i="10" s="1"/>
  <c r="BC57" i="10"/>
  <c r="BC58" i="10" s="1"/>
  <c r="BC60" i="10" s="1"/>
  <c r="BC61" i="10" s="1"/>
  <c r="BC45" i="10" s="1"/>
  <c r="BB127" i="11" s="1"/>
  <c r="BB123" i="11" s="1"/>
  <c r="BB129" i="11" s="1"/>
  <c r="BB130" i="11" s="1"/>
  <c r="BC108" i="11" s="1"/>
  <c r="BD52" i="10" l="1"/>
  <c r="BC126" i="11"/>
  <c r="BC43" i="10"/>
  <c r="BD56" i="10" l="1"/>
  <c r="BD7" i="10"/>
  <c r="BD31" i="10" l="1"/>
  <c r="BD30" i="10" s="1"/>
  <c r="BD44" i="10"/>
  <c r="BD57" i="10"/>
  <c r="BD58" i="10" s="1"/>
  <c r="BD60" i="10" s="1"/>
  <c r="BD61" i="10" s="1"/>
  <c r="BD45" i="10" s="1"/>
  <c r="BC127" i="11" s="1"/>
  <c r="BC123" i="11" s="1"/>
  <c r="BC129" i="11" s="1"/>
  <c r="BC130" i="11" s="1"/>
  <c r="BD108" i="11" s="1"/>
  <c r="BE52" i="10" l="1"/>
  <c r="BD126" i="11"/>
  <c r="BD43" i="10"/>
  <c r="BE56" i="10" l="1"/>
  <c r="BE7" i="10"/>
  <c r="BE44" i="10" l="1"/>
  <c r="BE31" i="10"/>
  <c r="BE30" i="10" s="1"/>
  <c r="BE57" i="10"/>
  <c r="BE58" i="10" s="1"/>
  <c r="BE60" i="10" s="1"/>
  <c r="BE61" i="10" s="1"/>
  <c r="BE45" i="10" s="1"/>
  <c r="BD127" i="11" s="1"/>
  <c r="BD123" i="11" s="1"/>
  <c r="BD129" i="11" s="1"/>
  <c r="BD130" i="11" s="1"/>
  <c r="BE108" i="11" s="1"/>
  <c r="BF52" i="10" l="1"/>
  <c r="BE126" i="11"/>
  <c r="BE43" i="10"/>
  <c r="BF56" i="10" l="1"/>
  <c r="BF7" i="10"/>
  <c r="BF57" i="10" l="1"/>
  <c r="BF58" i="10" s="1"/>
  <c r="BF60" i="10" s="1"/>
  <c r="BF61" i="10" s="1"/>
  <c r="BF45" i="10" s="1"/>
  <c r="BE127" i="11" s="1"/>
  <c r="BE123" i="11" s="1"/>
  <c r="BE129" i="11" s="1"/>
  <c r="BE130" i="11" s="1"/>
  <c r="BF108" i="11" s="1"/>
  <c r="BF31" i="10"/>
  <c r="BF30" i="10" s="1"/>
  <c r="BF44" i="10"/>
  <c r="BF43" i="10" l="1"/>
  <c r="BG52" i="10"/>
  <c r="BF126" i="11"/>
  <c r="BG7" i="10" l="1"/>
  <c r="BG56" i="10"/>
  <c r="BG31" i="10" l="1"/>
  <c r="BG30" i="10" s="1"/>
  <c r="BG44" i="10"/>
  <c r="BG57" i="10"/>
  <c r="BG58" i="10" s="1"/>
  <c r="BG60" i="10" s="1"/>
  <c r="BG61" i="10" s="1"/>
  <c r="BG45" i="10" s="1"/>
  <c r="BF127" i="11" s="1"/>
  <c r="BF123" i="11" s="1"/>
  <c r="BF129" i="11" s="1"/>
  <c r="BF130" i="11" s="1"/>
  <c r="BG108" i="11" s="1"/>
  <c r="BG43" i="10" l="1"/>
  <c r="BH52" i="10"/>
  <c r="BG126" i="11"/>
  <c r="BH7" i="10" l="1"/>
  <c r="BH56" i="10"/>
  <c r="BH31" i="10" l="1"/>
  <c r="BH30" i="10" s="1"/>
  <c r="BH44" i="10"/>
  <c r="BH57" i="10"/>
  <c r="BH58" i="10" s="1"/>
  <c r="BH60" i="10" s="1"/>
  <c r="BH61" i="10" s="1"/>
  <c r="BH45" i="10" s="1"/>
  <c r="BG127" i="11" s="1"/>
  <c r="BG123" i="11" s="1"/>
  <c r="BG129" i="11" s="1"/>
  <c r="BG130" i="11" s="1"/>
  <c r="BH108" i="11" s="1"/>
  <c r="BI52" i="10" l="1"/>
  <c r="BH126" i="11"/>
  <c r="BH43" i="10"/>
  <c r="BI7" i="10" l="1"/>
  <c r="BI56" i="10"/>
  <c r="BI57" i="10" l="1"/>
  <c r="BI58" i="10" s="1"/>
  <c r="BI60" i="10" s="1"/>
  <c r="BI61" i="10" s="1"/>
  <c r="BI45" i="10" s="1"/>
  <c r="BI31" i="10"/>
  <c r="BI44" i="10"/>
  <c r="BI43" i="10" l="1"/>
  <c r="BI30" i="10"/>
  <c r="BH127" i="11"/>
  <c r="BH123" i="11" l="1"/>
  <c r="BH129" i="11" l="1"/>
  <c r="BH130" i="11" l="1"/>
  <c r="BI108" i="11" s="1"/>
  <c r="BJ52" i="10" l="1"/>
  <c r="BI126" i="11"/>
  <c r="BJ56" i="10" l="1"/>
  <c r="BJ7" i="10"/>
  <c r="BJ57" i="10" l="1"/>
  <c r="BJ58" i="10" s="1"/>
  <c r="BJ60" i="10" s="1"/>
  <c r="BJ61" i="10" s="1"/>
  <c r="BJ45" i="10" s="1"/>
  <c r="BJ31" i="10"/>
  <c r="BJ44" i="10"/>
  <c r="BI127" i="11" l="1"/>
  <c r="BJ43" i="10"/>
  <c r="BJ30" i="10"/>
  <c r="BI123" i="11" l="1"/>
  <c r="BI129" i="11" l="1"/>
  <c r="BI130" i="11" l="1"/>
  <c r="BJ108" i="11" s="1"/>
  <c r="BK52" i="10" l="1"/>
  <c r="BJ126" i="11"/>
  <c r="BK56" i="10" l="1"/>
  <c r="BK7" i="10"/>
  <c r="BK31" i="10" l="1"/>
  <c r="BK44" i="10"/>
  <c r="BK57" i="10"/>
  <c r="BK58" i="10" s="1"/>
  <c r="BK60" i="10" s="1"/>
  <c r="BK61" i="10" s="1"/>
  <c r="BK45" i="10" s="1"/>
  <c r="BJ127" i="11" l="1"/>
  <c r="BK43" i="10"/>
  <c r="BK30" i="10"/>
  <c r="BJ123" i="11" l="1"/>
  <c r="BJ129" i="11" l="1"/>
  <c r="BJ130" i="11" l="1"/>
  <c r="BK108" i="11" s="1"/>
  <c r="BL52" i="10" l="1"/>
  <c r="BK126" i="11"/>
  <c r="BL7" i="10" l="1"/>
  <c r="BL56" i="10"/>
  <c r="BL57" i="10" l="1"/>
  <c r="BL58" i="10" s="1"/>
  <c r="BL60" i="10" s="1"/>
  <c r="BL61" i="10" s="1"/>
  <c r="BL45" i="10" s="1"/>
  <c r="BL44" i="10"/>
  <c r="BL31" i="10"/>
  <c r="BL30" i="10" l="1"/>
  <c r="BK127" i="11"/>
  <c r="BL43" i="10"/>
  <c r="BK123" i="11" l="1"/>
  <c r="BK129" i="11" l="1"/>
  <c r="BK130" i="11" l="1"/>
  <c r="BL108" i="11" s="1"/>
  <c r="BM52" i="10" l="1"/>
  <c r="BL126" i="11"/>
  <c r="BM56" i="10" l="1"/>
  <c r="BM7" i="10"/>
  <c r="BM57" i="10" l="1"/>
  <c r="BM58" i="10" s="1"/>
  <c r="BM60" i="10" s="1"/>
  <c r="BM61" i="10" s="1"/>
  <c r="BM45" i="10" s="1"/>
  <c r="BM31" i="10"/>
  <c r="BM44" i="10"/>
  <c r="BL127" i="11" l="1"/>
  <c r="BM43" i="10"/>
  <c r="BM30" i="10"/>
  <c r="BL123" i="11" l="1"/>
  <c r="BL129" i="11" l="1"/>
  <c r="BL130" i="11" l="1"/>
  <c r="BM108" i="11" s="1"/>
  <c r="BN52" i="10" l="1"/>
  <c r="BM126" i="11"/>
  <c r="BN56" i="10" l="1"/>
  <c r="BN7" i="10"/>
  <c r="BN57" i="10" l="1"/>
  <c r="BN58" i="10" s="1"/>
  <c r="BN60" i="10" s="1"/>
  <c r="BN61" i="10" s="1"/>
  <c r="BN45" i="10" s="1"/>
  <c r="BM127" i="11" s="1"/>
  <c r="BM123" i="11" s="1"/>
  <c r="BM129" i="11" s="1"/>
  <c r="BM130" i="11" s="1"/>
  <c r="BN108" i="11" s="1"/>
  <c r="BN31" i="10"/>
  <c r="BN30" i="10" s="1"/>
  <c r="BN44" i="10"/>
  <c r="BN43" i="10" l="1"/>
  <c r="BO52" i="10"/>
  <c r="BN126" i="11"/>
  <c r="BO7" i="10" l="1"/>
  <c r="BO56" i="10"/>
  <c r="BO31" i="10" l="1"/>
  <c r="BO30" i="10" s="1"/>
  <c r="BO44" i="10"/>
  <c r="BO57" i="10"/>
  <c r="BO58" i="10" s="1"/>
  <c r="BO60" i="10" s="1"/>
  <c r="BO61" i="10" s="1"/>
  <c r="BO45" i="10" s="1"/>
  <c r="BN127" i="11" s="1"/>
  <c r="BN123" i="11" s="1"/>
  <c r="BN129" i="11" s="1"/>
  <c r="BN130" i="11" s="1"/>
  <c r="BO108" i="11" s="1"/>
  <c r="BP52" i="10" l="1"/>
  <c r="BO126" i="11"/>
  <c r="BO43" i="10"/>
  <c r="BP7" i="10" l="1"/>
  <c r="BP56" i="10"/>
  <c r="BP44" i="10" l="1"/>
  <c r="BP31" i="10"/>
  <c r="BP30" i="10" s="1"/>
  <c r="BP57" i="10"/>
  <c r="BP58" i="10" s="1"/>
  <c r="BP60" i="10" s="1"/>
  <c r="BP61" i="10" s="1"/>
  <c r="BP45" i="10" s="1"/>
  <c r="BO127" i="11" s="1"/>
  <c r="BO123" i="11" s="1"/>
  <c r="BO129" i="11" s="1"/>
  <c r="BO130" i="11" s="1"/>
  <c r="BP108" i="11" s="1"/>
  <c r="BQ52" i="10" l="1"/>
  <c r="BP126" i="11"/>
  <c r="BP43" i="10"/>
  <c r="BQ7" i="10" l="1"/>
  <c r="BQ56" i="10"/>
  <c r="BQ31" i="10" l="1"/>
  <c r="BQ30" i="10" s="1"/>
  <c r="BQ44" i="10"/>
  <c r="BQ57" i="10"/>
  <c r="BQ58" i="10" s="1"/>
  <c r="BQ60" i="10" s="1"/>
  <c r="BQ61" i="10" s="1"/>
  <c r="BQ45" i="10" s="1"/>
  <c r="BP127" i="11" s="1"/>
  <c r="BP123" i="11" s="1"/>
  <c r="BP129" i="11" s="1"/>
  <c r="BP130" i="11" s="1"/>
  <c r="BQ108" i="11" s="1"/>
  <c r="BQ43" i="10" l="1"/>
  <c r="BR52" i="10"/>
  <c r="BQ126" i="11"/>
  <c r="BR7" i="10" l="1"/>
  <c r="BR56" i="10"/>
  <c r="BR31" i="10" l="1"/>
  <c r="BR30" i="10" s="1"/>
  <c r="BR44" i="10"/>
  <c r="BR57" i="10"/>
  <c r="BR58" i="10" s="1"/>
  <c r="BR60" i="10" s="1"/>
  <c r="BR61" i="10" s="1"/>
  <c r="BR45" i="10" s="1"/>
  <c r="BQ127" i="11" s="1"/>
  <c r="BQ123" i="11" s="1"/>
  <c r="BQ129" i="11" s="1"/>
  <c r="BQ130" i="11" s="1"/>
  <c r="BR108" i="11" s="1"/>
  <c r="BS52" i="10" l="1"/>
  <c r="BR126" i="11"/>
  <c r="BR43" i="10"/>
  <c r="BS7" i="10" l="1"/>
  <c r="BS56" i="10"/>
  <c r="BS31" i="10" l="1"/>
  <c r="BS30" i="10" s="1"/>
  <c r="BS44" i="10"/>
  <c r="BS57" i="10"/>
  <c r="BS58" i="10" s="1"/>
  <c r="BS60" i="10" s="1"/>
  <c r="BS61" i="10" s="1"/>
  <c r="BS45" i="10" s="1"/>
  <c r="BR127" i="11" s="1"/>
  <c r="BR123" i="11" s="1"/>
  <c r="BR129" i="11" s="1"/>
  <c r="BR130" i="11" s="1"/>
  <c r="BS108" i="11" s="1"/>
  <c r="BT52" i="10" l="1"/>
  <c r="BS126" i="11"/>
  <c r="BS43" i="10"/>
  <c r="BT7" i="10" l="1"/>
  <c r="F126" i="11"/>
  <c r="G126" i="11"/>
  <c r="D65" i="12" s="1"/>
  <c r="H126" i="11"/>
  <c r="E65" i="12" s="1"/>
  <c r="I126" i="11"/>
  <c r="F65" i="12" s="1"/>
  <c r="J126" i="11"/>
  <c r="G65" i="12" s="1"/>
  <c r="BT56" i="10"/>
  <c r="BT57" i="10" s="1"/>
  <c r="BT58" i="10" s="1"/>
  <c r="BT60" i="10" s="1"/>
  <c r="BT61" i="10" s="1"/>
  <c r="BT45" i="10" s="1"/>
  <c r="BS127" i="11" l="1"/>
  <c r="G45" i="10"/>
  <c r="H45" i="10"/>
  <c r="I45" i="10"/>
  <c r="J45" i="10"/>
  <c r="K45" i="10"/>
  <c r="C65" i="12"/>
  <c r="E126" i="11"/>
  <c r="D3" i="12" s="1"/>
  <c r="BT31" i="10"/>
  <c r="BT44" i="10"/>
  <c r="G7" i="10"/>
  <c r="H7" i="10"/>
  <c r="I7" i="10"/>
  <c r="J7" i="10"/>
  <c r="K7" i="10"/>
  <c r="F7" i="10" l="1"/>
  <c r="F36" i="10" s="1"/>
  <c r="BT43" i="10"/>
  <c r="G44" i="10"/>
  <c r="H44" i="10"/>
  <c r="I44" i="10"/>
  <c r="J44" i="10"/>
  <c r="K44" i="10"/>
  <c r="F45" i="10"/>
  <c r="BT30" i="10"/>
  <c r="G31" i="10"/>
  <c r="H31" i="10"/>
  <c r="I31" i="10"/>
  <c r="J31" i="10"/>
  <c r="K31" i="10"/>
  <c r="F127" i="11"/>
  <c r="G127" i="11"/>
  <c r="H127" i="11"/>
  <c r="I127" i="11"/>
  <c r="J127" i="11"/>
  <c r="BS123" i="11"/>
  <c r="BS129" i="11" l="1"/>
  <c r="I129" i="11" s="1"/>
  <c r="F123" i="11"/>
  <c r="G123" i="11"/>
  <c r="H123" i="11"/>
  <c r="I123" i="11"/>
  <c r="J123" i="11"/>
  <c r="E127" i="11"/>
  <c r="F44" i="10"/>
  <c r="F31" i="10"/>
  <c r="G43" i="10"/>
  <c r="H43" i="10"/>
  <c r="I43" i="10"/>
  <c r="J43" i="10"/>
  <c r="K43" i="10"/>
  <c r="G30" i="10"/>
  <c r="H30" i="10"/>
  <c r="I30" i="10"/>
  <c r="J30" i="10"/>
  <c r="K30" i="10"/>
  <c r="F13" i="10"/>
  <c r="F48" i="10" l="1"/>
  <c r="F38" i="10"/>
  <c r="F30" i="10"/>
  <c r="F43" i="10"/>
  <c r="E123" i="11"/>
  <c r="F129" i="11"/>
  <c r="G129" i="11"/>
  <c r="H129" i="11"/>
  <c r="J129" i="11"/>
  <c r="BS130" i="11"/>
  <c r="F18" i="10" l="1"/>
  <c r="F47" i="10"/>
  <c r="F17" i="10" s="1"/>
  <c r="E129" i="11"/>
  <c r="F130" i="11"/>
  <c r="G108" i="11" s="1"/>
  <c r="G130" i="11" s="1"/>
  <c r="H108" i="11" s="1"/>
  <c r="H130" i="11" s="1"/>
  <c r="I108" i="11" s="1"/>
  <c r="I130" i="11" s="1"/>
  <c r="J108" i="11" s="1"/>
  <c r="J130" i="11" s="1"/>
  <c r="E130" i="11" s="1"/>
</calcChain>
</file>

<file path=xl/sharedStrings.xml><?xml version="1.0" encoding="utf-8"?>
<sst xmlns="http://schemas.openxmlformats.org/spreadsheetml/2006/main" count="1770" uniqueCount="463">
  <si>
    <t>Финансовая модель</t>
  </si>
  <si>
    <t>СОДЕРЖАНИЕ</t>
  </si>
  <si>
    <t>Вводные данные</t>
  </si>
  <si>
    <t>Вводные</t>
  </si>
  <si>
    <t>Исходные данные и допущения</t>
  </si>
  <si>
    <t>Штат</t>
  </si>
  <si>
    <t>Расчетные листы</t>
  </si>
  <si>
    <t>Выручка</t>
  </si>
  <si>
    <t xml:space="preserve">Прогноз объемов реализации, цен и выручки </t>
  </si>
  <si>
    <t>Затраты</t>
  </si>
  <si>
    <t>Прогноз производственных, административных и капитальных затрат</t>
  </si>
  <si>
    <t>Налоги</t>
  </si>
  <si>
    <t>Прогноз налогов</t>
  </si>
  <si>
    <t>Оборотный капитал</t>
  </si>
  <si>
    <t>Прогноз собственного оборотного капитала</t>
  </si>
  <si>
    <t>Презентационные листы</t>
  </si>
  <si>
    <t>Отчетность</t>
  </si>
  <si>
    <t>Прогнозный отчет о прибылях и убытках и отчет о движении денежных средств</t>
  </si>
  <si>
    <t>Резюме</t>
  </si>
  <si>
    <t>Краткая информация о Проекте, ключевые показатели Проекта</t>
  </si>
  <si>
    <t>CF инвестора</t>
  </si>
  <si>
    <t>Описание модели заработка инвестора</t>
  </si>
  <si>
    <t>ЦВЕТОВЫЕ ОБОЗНАЧЕНИЯ</t>
  </si>
  <si>
    <t>Ячейка для ручного ввода данных</t>
  </si>
  <si>
    <t>ИНСТРУКЦИЯ</t>
  </si>
  <si>
    <t>&lt;&lt;</t>
  </si>
  <si>
    <t xml:space="preserve">ВВОДНЫЕ ДАННЫЕ </t>
  </si>
  <si>
    <t>- Ячейка для ручного ввода данных</t>
  </si>
  <si>
    <t>Номер периода</t>
  </si>
  <si>
    <t>Ед.изм.</t>
  </si>
  <si>
    <t>Комментарий/источник</t>
  </si>
  <si>
    <t>Факт/
Норматив</t>
  </si>
  <si>
    <t>Год 1</t>
  </si>
  <si>
    <t>Год 2</t>
  </si>
  <si>
    <t>Год 3</t>
  </si>
  <si>
    <t>Год 4</t>
  </si>
  <si>
    <t>Год 5</t>
  </si>
  <si>
    <t>Макроэкономика и налоги</t>
  </si>
  <si>
    <t>Начало прогноза</t>
  </si>
  <si>
    <t>Год</t>
  </si>
  <si>
    <t>Х</t>
  </si>
  <si>
    <t>Месяц</t>
  </si>
  <si>
    <t>Дата начала прогноза</t>
  </si>
  <si>
    <t>Инфляция</t>
  </si>
  <si>
    <t>% в год</t>
  </si>
  <si>
    <t>Министерство экономического развития РФ</t>
  </si>
  <si>
    <t>Индекс инфляции</t>
  </si>
  <si>
    <t>расчет</t>
  </si>
  <si>
    <t>Индексация заработной платы</t>
  </si>
  <si>
    <t>%</t>
  </si>
  <si>
    <t>данные Инициатора проекта</t>
  </si>
  <si>
    <t>Индекс роста ФОТ</t>
  </si>
  <si>
    <t>Ставки налогов</t>
  </si>
  <si>
    <t>Текущая система налогообложения</t>
  </si>
  <si>
    <t>выбрать</t>
  </si>
  <si>
    <t>УСН</t>
  </si>
  <si>
    <t>Единый налог (УСН)</t>
  </si>
  <si>
    <t>Единый налог (УСН) для "переходного" периода</t>
  </si>
  <si>
    <t>НК РФ</t>
  </si>
  <si>
    <t>Лимит по выручке для "переходного" периода (УСН)</t>
  </si>
  <si>
    <t>тыс. руб.</t>
  </si>
  <si>
    <t>ОСНО</t>
  </si>
  <si>
    <t>Налог на прибыль</t>
  </si>
  <si>
    <t xml:space="preserve">НДС </t>
  </si>
  <si>
    <t>Лимит по выручке для перехода с УСН на ОСНО</t>
  </si>
  <si>
    <t>Страховые взносы</t>
  </si>
  <si>
    <t xml:space="preserve">НК РФ </t>
  </si>
  <si>
    <t xml:space="preserve">  </t>
  </si>
  <si>
    <t>Капитальные затраты и нематериальные активы (НМА)</t>
  </si>
  <si>
    <t>Фактические вложения в проект</t>
  </si>
  <si>
    <t>на начало прогноза</t>
  </si>
  <si>
    <t>НМА м ОС</t>
  </si>
  <si>
    <t>Investment</t>
  </si>
  <si>
    <t>Предстоящие расходы на доработку продукта, в т.ч.:</t>
  </si>
  <si>
    <t>Опытные образцы и расходы на НИОКР, испытания</t>
  </si>
  <si>
    <t>тыс. руб. с НДС, помимо расходов на ФОТ</t>
  </si>
  <si>
    <t xml:space="preserve">Оборудование (ОС) </t>
  </si>
  <si>
    <t>тыс. руб. с НДС</t>
  </si>
  <si>
    <t>Патент</t>
  </si>
  <si>
    <t>Транспортные средства (газели)</t>
  </si>
  <si>
    <t>тыс. руб. с НДС/1 машина</t>
  </si>
  <si>
    <t>Автомобиль для офиса</t>
  </si>
  <si>
    <t>Динамика распределения капитальных расходов по месяцам</t>
  </si>
  <si>
    <t xml:space="preserve">1-й месяц </t>
  </si>
  <si>
    <t>% от годового объема</t>
  </si>
  <si>
    <t xml:space="preserve">2-й месяц </t>
  </si>
  <si>
    <t xml:space="preserve">3-й месяц </t>
  </si>
  <si>
    <t xml:space="preserve">4-й месяц </t>
  </si>
  <si>
    <t xml:space="preserve">5-й месяц </t>
  </si>
  <si>
    <t xml:space="preserve">6-й месяц </t>
  </si>
  <si>
    <t xml:space="preserve">7-й месяц </t>
  </si>
  <si>
    <t xml:space="preserve">8-й месяц </t>
  </si>
  <si>
    <t xml:space="preserve">9-й месяц </t>
  </si>
  <si>
    <t xml:space="preserve">10-й месяц </t>
  </si>
  <si>
    <t xml:space="preserve">11-й месяц </t>
  </si>
  <si>
    <t xml:space="preserve">12-й месяц </t>
  </si>
  <si>
    <t>Нематериальные активы</t>
  </si>
  <si>
    <t>Срок полезного использования НМА</t>
  </si>
  <si>
    <t>мес.</t>
  </si>
  <si>
    <t>Остаточная стоимость НМА на момент начала прогноза</t>
  </si>
  <si>
    <t>Основные средства</t>
  </si>
  <si>
    <t>1. Продажа оборудования, 2. Сдача оборудования в аренду, 3. Оказание услуг по отделке</t>
  </si>
  <si>
    <t>Срок полезного использования ОС</t>
  </si>
  <si>
    <t>Остаточная стоимость ОС на момент начала прогноза</t>
  </si>
  <si>
    <t>Прогноз продаж</t>
  </si>
  <si>
    <t>1.</t>
  </si>
  <si>
    <t>Продажа оборудования</t>
  </si>
  <si>
    <t>Модель Штурн 1</t>
  </si>
  <si>
    <t>ед./в год</t>
  </si>
  <si>
    <t>Модель Штурн 2</t>
  </si>
  <si>
    <t>Модель Штурн 3</t>
  </si>
  <si>
    <t>2.</t>
  </si>
  <si>
    <t>Сдача оборудования в аренду</t>
  </si>
  <si>
    <t>ед. нового оборудования, которое сдается в аренду/в мес.</t>
  </si>
  <si>
    <t>3.</t>
  </si>
  <si>
    <t>Оказание услуг по отделке</t>
  </si>
  <si>
    <t>ед. нового оборудования, с помощью которого оказываются услуги по отделке</t>
  </si>
  <si>
    <t>Количество кв. метров, которые может обслужить 1 бригада при максимальной загрузке</t>
  </si>
  <si>
    <t>м.кв./день</t>
  </si>
  <si>
    <t>Количество кв.метров, которое обслужат бригады по услугам отделки</t>
  </si>
  <si>
    <t>тыс. кв. м./год</t>
  </si>
  <si>
    <t>Справочно: расчет кол-ва по направлениям монетизации</t>
  </si>
  <si>
    <t>ед., которые сдают в аренду в течение года</t>
  </si>
  <si>
    <t>ед., с помощью которых оказываются услуги по отделке</t>
  </si>
  <si>
    <t>Справочно: расчет кол-ва нового оборудования по типам Моделей</t>
  </si>
  <si>
    <t>Календарный план продаж</t>
  </si>
  <si>
    <t>1-й месяц  с начала прогноза</t>
  </si>
  <si>
    <t>% от годового плана</t>
  </si>
  <si>
    <t>прогноз</t>
  </si>
  <si>
    <t>2-й месяц  с начала прогноза</t>
  </si>
  <si>
    <t>3-й месяц  с начала прогноза</t>
  </si>
  <si>
    <t>4-й месяц  с начала прогноза</t>
  </si>
  <si>
    <t>5-й месяц  с начала прогноза</t>
  </si>
  <si>
    <t>6-й месяц  с начала прогноза</t>
  </si>
  <si>
    <t>7-й месяц  с начала прогноза</t>
  </si>
  <si>
    <t>8-й месяц  с начала прогноза</t>
  </si>
  <si>
    <t>9-й месяц  с начала прогноза</t>
  </si>
  <si>
    <t>10-й месяц  с начала прогноза</t>
  </si>
  <si>
    <t>11-й месяц  с начала прогноза</t>
  </si>
  <si>
    <t>12-й месяц  с начала прогноза</t>
  </si>
  <si>
    <t>Загрузка по услуге сдачи в аренду оборудования</t>
  </si>
  <si>
    <t>Январь</t>
  </si>
  <si>
    <t>% от имеющегося кол-ва оборудования для сдачи в аренду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</si>
  <si>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</si>
  <si>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</si>
  <si>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</si>
  <si>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</si>
  <si>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</si>
  <si>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</si>
  <si>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</si>
  <si>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</si>
  <si>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</si>
  <si>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</si>
  <si>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</si>
  <si>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Загрузка по оказанию услуг по отделке</t>
  </si>
  <si>
    <t>% от кол-ва оборудования, с помощью которого оказываются услуги по отделке</t>
  </si>
  <si>
    <t>Сезонность: для услуги сдачи оборудования в аренду и оказания услуг по отделке</t>
  </si>
  <si>
    <t>% от кол-ва оборудования, с помощью которого оказываются услуги по отделке и оборудования, которое сдается в аренду</t>
  </si>
  <si>
    <t>Цены</t>
  </si>
  <si>
    <t>Стоимость оборудования/услуг (по направлениям)</t>
  </si>
  <si>
    <t>тыс. руб./ед., с НДС без учета инфляции</t>
  </si>
  <si>
    <t>тыс. руб./ед./день, с НДС без учета инфляции</t>
  </si>
  <si>
    <t>руб./1 кв. м.</t>
  </si>
  <si>
    <t>Себестоимость / прямые расходы - COGS</t>
  </si>
  <si>
    <t>Себестоимость комплектующих</t>
  </si>
  <si>
    <t>Модель Штурн 1 (миксер, насос, компрессор, рельсы, ШТУРН 1)</t>
  </si>
  <si>
    <t>Модель Штурн 2  (+ ШТУРН 2)</t>
  </si>
  <si>
    <t>Модель Штурн 3 (+ ШТУРН 3)</t>
  </si>
  <si>
    <t>Аренда производственного помещения</t>
  </si>
  <si>
    <t>тыс. руб./мес.с НДС, без учета инфляции</t>
  </si>
  <si>
    <t>Гарантийное обслуживание проданного оборудования</t>
  </si>
  <si>
    <t>% от выручки Продажа оборудования</t>
  </si>
  <si>
    <t>Логистика (доставка бригад)</t>
  </si>
  <si>
    <t>Норматив: затраты на топливо</t>
  </si>
  <si>
    <t>тыс. руб./мес./1 машина с НДС, без учета инфляции</t>
  </si>
  <si>
    <t>Коммерческие, общие и административные расходы - SG&amp;A</t>
  </si>
  <si>
    <t>Коммерческие расходы</t>
  </si>
  <si>
    <t>Реклама и маркетинг</t>
  </si>
  <si>
    <t>Бонусы с продаж</t>
  </si>
  <si>
    <t>% от выручки</t>
  </si>
  <si>
    <t>Общие и административные расходы</t>
  </si>
  <si>
    <t>Аренда офиса</t>
  </si>
  <si>
    <t>Аутсортинговые услуги</t>
  </si>
  <si>
    <t>Программное обеспечение</t>
  </si>
  <si>
    <t>Патентование (пошлина)</t>
  </si>
  <si>
    <t>Тех.обслуживание машин</t>
  </si>
  <si>
    <t>тыс. руб./год/1 машина с НДС, без учета инфляции</t>
  </si>
  <si>
    <t>ОСАГО</t>
  </si>
  <si>
    <t>Банковские комиссии</t>
  </si>
  <si>
    <t>Прочие расходы</t>
  </si>
  <si>
    <t>Персонал</t>
  </si>
  <si>
    <t>Штатное расписание</t>
  </si>
  <si>
    <t>Генеральный директор</t>
  </si>
  <si>
    <t>расчет, см. вкладку "Штат"</t>
  </si>
  <si>
    <t>Административные расходы</t>
  </si>
  <si>
    <t>Исполнительный директор</t>
  </si>
  <si>
    <t>Коммерческий директор</t>
  </si>
  <si>
    <t>Директор по развитию</t>
  </si>
  <si>
    <t>Программист</t>
  </si>
  <si>
    <t>Бухгалтер</t>
  </si>
  <si>
    <t>Юрист</t>
  </si>
  <si>
    <t>Менеджер по продажам</t>
  </si>
  <si>
    <t>Инженер-проектировщик</t>
  </si>
  <si>
    <t>R&amp;D</t>
  </si>
  <si>
    <t>Инженер-сборщик</t>
  </si>
  <si>
    <t>Инженер-наладчик</t>
  </si>
  <si>
    <t>Прораб</t>
  </si>
  <si>
    <t>Себестоимость</t>
  </si>
  <si>
    <t>Оператор комбайна</t>
  </si>
  <si>
    <t>Водитель</t>
  </si>
  <si>
    <t>Оператор склада</t>
  </si>
  <si>
    <t>Офисный водитель</t>
  </si>
  <si>
    <t>Оператор производства</t>
  </si>
  <si>
    <t>Грузчик</t>
  </si>
  <si>
    <t>Прочий персонал</t>
  </si>
  <si>
    <t>Итого персонал:</t>
  </si>
  <si>
    <t>Оклады (gross)</t>
  </si>
  <si>
    <t>ЗП на начало прогноза</t>
  </si>
  <si>
    <t>тыс. руб. в мес. с НДФЛ, без соцвзносов, без учета индексации</t>
  </si>
  <si>
    <t>Расчеты с клиентами</t>
  </si>
  <si>
    <t>КЗ</t>
  </si>
  <si>
    <t>Средняя доля предоплаты</t>
  </si>
  <si>
    <t>ДЗ</t>
  </si>
  <si>
    <t>Средняя доля постоплаты</t>
  </si>
  <si>
    <t>Средний срок предоплаты</t>
  </si>
  <si>
    <t>дней</t>
  </si>
  <si>
    <t>Средний срок постоплаты</t>
  </si>
  <si>
    <t>Расчеты с поставщиками</t>
  </si>
  <si>
    <t>% от выплат поставщикам</t>
  </si>
  <si>
    <t>Запасы готовой продукции на складе</t>
  </si>
  <si>
    <t>тыс. руб. на конец года</t>
  </si>
  <si>
    <t>Норматив по величине товарных запасов на конец года</t>
  </si>
  <si>
    <t>Запас на 1й месяц прогноза, тыс.руб.</t>
  </si>
  <si>
    <t>Запасы сырья и комплектующих на складе</t>
  </si>
  <si>
    <t>Норматив по величине запасов на конец года</t>
  </si>
  <si>
    <t>% от годовой выручки</t>
  </si>
  <si>
    <t>Входящие показатели на начало прогноза</t>
  </si>
  <si>
    <t>Дебиторская задолженность на начало прогноза</t>
  </si>
  <si>
    <t>Кредиторская задолженность на начало прогноза</t>
  </si>
  <si>
    <t>Товарные запасы на начало прогноза</t>
  </si>
  <si>
    <t>Денежные средства и эквиваленты на начало прогноза</t>
  </si>
  <si>
    <t>Прогноз показателей для расчёта эффективности проекта</t>
  </si>
  <si>
    <t>Ставка дисконтирования</t>
  </si>
  <si>
    <t>Источник</t>
  </si>
  <si>
    <t>в т.ч.:</t>
  </si>
  <si>
    <t xml:space="preserve">Ставка рефинансирования ЦБ РФ </t>
  </si>
  <si>
    <t>Премия за риск</t>
  </si>
  <si>
    <t>Инвестиции для интенсификации производства</t>
  </si>
  <si>
    <t>Низкий 3-5%</t>
  </si>
  <si>
    <t>Повышение объема продаж продукции</t>
  </si>
  <si>
    <t>Средний 8-10%</t>
  </si>
  <si>
    <t>Риск продвижения на рынок нового вида продукции</t>
  </si>
  <si>
    <t>Высокий 11-15%</t>
  </si>
  <si>
    <t>Научно-исследовательские затраты</t>
  </si>
  <si>
    <t>Очень высокий 16-20%</t>
  </si>
  <si>
    <t>Постпрогнозный темп роста денежного потока</t>
  </si>
  <si>
    <t>Предлагаемые условия для инвестора</t>
  </si>
  <si>
    <t>Модель выхода (экзита)</t>
  </si>
  <si>
    <t>Срок нахождения в проекте</t>
  </si>
  <si>
    <t>Минимально приемлемая доходность по итогам экзита</t>
  </si>
  <si>
    <t>% годовых</t>
  </si>
  <si>
    <t>Предполагаемая доля инвестора</t>
  </si>
  <si>
    <t>% от УК</t>
  </si>
  <si>
    <t>EV/EBITDA для оценки</t>
  </si>
  <si>
    <t>x</t>
  </si>
  <si>
    <t>оценка</t>
  </si>
  <si>
    <t>EV/Sales для оценки</t>
  </si>
  <si>
    <t>Дивидендная модель</t>
  </si>
  <si>
    <t>Доля инвестора в проекте</t>
  </si>
  <si>
    <t>% в УК</t>
  </si>
  <si>
    <t>Доля чистой прибыли к распределению</t>
  </si>
  <si>
    <t xml:space="preserve">% </t>
  </si>
  <si>
    <t>Конец вводных данных</t>
  </si>
  <si>
    <t>ШТАТНОЕ РАСПИСАНИЕ</t>
  </si>
  <si>
    <t>ИТОГО</t>
  </si>
  <si>
    <t>Факт</t>
  </si>
  <si>
    <t>Флаги</t>
  </si>
  <si>
    <t>Номер года</t>
  </si>
  <si>
    <t>вспом.</t>
  </si>
  <si>
    <t>Номер месяца в пределах года</t>
  </si>
  <si>
    <t>Численность персонала</t>
  </si>
  <si>
    <t>На начало прогноза</t>
  </si>
  <si>
    <t>План найма сотрудников, чел.</t>
  </si>
  <si>
    <t>чел.</t>
  </si>
  <si>
    <t>внести вручную</t>
  </si>
  <si>
    <t>ИТОГО штат (нарастающим итогом)</t>
  </si>
  <si>
    <t>Оклады gross</t>
  </si>
  <si>
    <t>тыс. руб./мес. с учетом индексации и соц.взносами</t>
  </si>
  <si>
    <t>тыс. руб./день/1 бригада. с учетом индексации и соц.взносами</t>
  </si>
  <si>
    <t>Фонд оплаты труда</t>
  </si>
  <si>
    <t>ИТОГО ФОТ</t>
  </si>
  <si>
    <t>ДОХОДЫ (с НДС)</t>
  </si>
  <si>
    <t xml:space="preserve">Месяц 1 </t>
  </si>
  <si>
    <t>Месяц 2</t>
  </si>
  <si>
    <t>Месяц 3</t>
  </si>
  <si>
    <t>Месяц 4</t>
  </si>
  <si>
    <t>Месяц 5</t>
  </si>
  <si>
    <t>Месяц 6</t>
  </si>
  <si>
    <t>Месяц 7</t>
  </si>
  <si>
    <t>Месяц 8</t>
  </si>
  <si>
    <t>Месяц 9</t>
  </si>
  <si>
    <t>Месяц 10</t>
  </si>
  <si>
    <t>Месяц 11</t>
  </si>
  <si>
    <t>Месяц 12</t>
  </si>
  <si>
    <t>Месяц 1</t>
  </si>
  <si>
    <t>Кол-во дней</t>
  </si>
  <si>
    <t>План продаж</t>
  </si>
  <si>
    <t>шт. в мес.</t>
  </si>
  <si>
    <t>кв.метров/мес.</t>
  </si>
  <si>
    <t>Доходы</t>
  </si>
  <si>
    <t>ИТОГО доходы от продаж</t>
  </si>
  <si>
    <t>Справочно: кол-во нового оборудования для аренды и услуг по отделке</t>
  </si>
  <si>
    <t>Аренда и для оказания услуг по отделке</t>
  </si>
  <si>
    <t>РАСХОДЫ (с НДС)</t>
  </si>
  <si>
    <t>Себестоимость/COGS (кроме ФОТ)</t>
  </si>
  <si>
    <t>Коммерческие, общие и административные расходы/SG&amp;A</t>
  </si>
  <si>
    <t>тыс. руб. без НДС</t>
  </si>
  <si>
    <t>ИТОГО операционные расходы</t>
  </si>
  <si>
    <t>Капитальные затраты - CAPEX</t>
  </si>
  <si>
    <t>НМА, капитализируемые расходы на разработку</t>
  </si>
  <si>
    <t>ИТОГО капитальные расходы</t>
  </si>
  <si>
    <t>Расчет амортизационных отчислений</t>
  </si>
  <si>
    <t>Итого амортизационные отчисления</t>
  </si>
  <si>
    <t>Справочно:</t>
  </si>
  <si>
    <t>Количество машин для работающих бригад</t>
  </si>
  <si>
    <t>ед.</t>
  </si>
  <si>
    <t>Покупка машин</t>
  </si>
  <si>
    <t>Покупка автомобиля для офиса</t>
  </si>
  <si>
    <t>НАЛОГИ</t>
  </si>
  <si>
    <t>НДС</t>
  </si>
  <si>
    <t>Флаг перехода на ОСНО</t>
  </si>
  <si>
    <t>Полученный НДС от контрагентов</t>
  </si>
  <si>
    <t>Уплаченный НДС контрагентам</t>
  </si>
  <si>
    <t>уплаченный НДС (операционный)</t>
  </si>
  <si>
    <t>уплаченный НДС (капитальный)</t>
  </si>
  <si>
    <t>Уплаченный НДС в бюджет</t>
  </si>
  <si>
    <t>Остаток на начало НДС к возмещению</t>
  </si>
  <si>
    <t xml:space="preserve">Уплаченный НДС </t>
  </si>
  <si>
    <t>Полученный НДС</t>
  </si>
  <si>
    <t>Остаток на конец НДС к возмещению</t>
  </si>
  <si>
    <t>Сумма налога к уплате</t>
  </si>
  <si>
    <t>Сумма налога на прибыль</t>
  </si>
  <si>
    <t>Накопленный налог на прибыль</t>
  </si>
  <si>
    <t>Начисленный налог на прибыль</t>
  </si>
  <si>
    <t>Налог на прибыль к уплате</t>
  </si>
  <si>
    <t>СОБСТВЕННЫЙ ОБОРОТНЫЙ КАПИТАЛ</t>
  </si>
  <si>
    <t>Дебиторская задолженность</t>
  </si>
  <si>
    <t>Кредиторская задолженность</t>
  </si>
  <si>
    <t>Товарные запасы</t>
  </si>
  <si>
    <t>Потребность в оборотном капитале</t>
  </si>
  <si>
    <t>Изменение в оборотном капитале</t>
  </si>
  <si>
    <t>ОТЧЕТ О ДВИЖЕНИИ ДЕНЕЖНЫХ СРЕДСТВ ИНВЕСТОРА</t>
  </si>
  <si>
    <t>Модель выхода (экзит)</t>
  </si>
  <si>
    <t>Потребность проекта в инвестициях</t>
  </si>
  <si>
    <t>ИТОГОВОЕ ПРЕДЛОЖЕНИЕ ИНВЕСТОРУ</t>
  </si>
  <si>
    <t>Модель заработка</t>
  </si>
  <si>
    <t>Сумма вложений в капитал</t>
  </si>
  <si>
    <t>Оценка компании на момент экзита</t>
  </si>
  <si>
    <t>Доля инвестора</t>
  </si>
  <si>
    <t>ROI инвестора</t>
  </si>
  <si>
    <t>IRR инвестора</t>
  </si>
  <si>
    <t>Модели заработка инвестора</t>
  </si>
  <si>
    <t>Средняя прогнозная оценка на момент выхода</t>
  </si>
  <si>
    <t>по мультипликатору EV/Sales</t>
  </si>
  <si>
    <t>по мультипликатору EV/EBITDA</t>
  </si>
  <si>
    <t>Денежный поток инвестора</t>
  </si>
  <si>
    <t>Инвестиции в проект</t>
  </si>
  <si>
    <t>Продажа доли в проекте (экзит)</t>
  </si>
  <si>
    <t>Целевая доходность инвестора на момент выхода (ROI)</t>
  </si>
  <si>
    <t>Оценка доли инвестора на момент выхода исходя из суммы инвестиций и ROI</t>
  </si>
  <si>
    <t>Расчетная доля инвестора исходя из суммы инвестиций</t>
  </si>
  <si>
    <t>Получение дивидендов</t>
  </si>
  <si>
    <t>Справочно: расчеты для избежания кассовых разрывов при выплате Дивидендов</t>
  </si>
  <si>
    <t>Денежные средства на начало периода</t>
  </si>
  <si>
    <t>Денежный поток от операционной деятельности</t>
  </si>
  <si>
    <t>Денежный поток от инвестиционной деятельности</t>
  </si>
  <si>
    <t>FCFF</t>
  </si>
  <si>
    <t>Потребность в инвестициях (без выплат Дивидендов)</t>
  </si>
  <si>
    <t>Чистый денежный поток</t>
  </si>
  <si>
    <t>Денежные средства на конец периода</t>
  </si>
  <si>
    <t>Дивиденды по проекту</t>
  </si>
  <si>
    <t>Денежные средства на конец периода после выплат Дивидендов, расчетно</t>
  </si>
  <si>
    <t>Есть ли возможность выплатить Дивиденды без кассовых разрывов</t>
  </si>
  <si>
    <t>ПРОГНОЗНАЯ ОТЧЕТНОСТЬ</t>
  </si>
  <si>
    <t>ОТЧЕТ О ФИНАНСОВЫХ РЕЗУЛЬТАТАХ (без НДС)</t>
  </si>
  <si>
    <t>Темп прироста выручки</t>
  </si>
  <si>
    <t>n/a</t>
  </si>
  <si>
    <t>ФОТ производственного персонала</t>
  </si>
  <si>
    <t>Валовая прибыль</t>
  </si>
  <si>
    <t>Валовая маржа</t>
  </si>
  <si>
    <t>ФОТ прочего коммерческого персонала</t>
  </si>
  <si>
    <t>R&amp;D (ФОТ)</t>
  </si>
  <si>
    <t>ФОТ административного персонала</t>
  </si>
  <si>
    <t>EBITDA</t>
  </si>
  <si>
    <t>EBITDA маржа</t>
  </si>
  <si>
    <t>Амортизация</t>
  </si>
  <si>
    <t>EBIT</t>
  </si>
  <si>
    <t>Проценты к уплате</t>
  </si>
  <si>
    <t>Чистая прибыль</t>
  </si>
  <si>
    <t>Чистая маржа</t>
  </si>
  <si>
    <t>ОТЧЕТ О ДВИЖЕНИИ ДЕНЕЖНЫХ СРЕДСТВ (с НДС)</t>
  </si>
  <si>
    <t>+</t>
  </si>
  <si>
    <t>-</t>
  </si>
  <si>
    <t>Изменения в оборотном капитале</t>
  </si>
  <si>
    <t>НДС к уплате</t>
  </si>
  <si>
    <t>Уплаченный НДС контрагентам (операционный)</t>
  </si>
  <si>
    <t>Капитальные вложения</t>
  </si>
  <si>
    <t>Денежный поток от финансовой деятельности</t>
  </si>
  <si>
    <t>Привлечение / погашение кредитов</t>
  </si>
  <si>
    <t>Выплаченные проценты по кредитам и займам</t>
  </si>
  <si>
    <t>Потребность в инвестициях</t>
  </si>
  <si>
    <t>Выплата дивидендов акционерам</t>
  </si>
  <si>
    <t>Free Cash Flow to Firm (FCFF)</t>
  </si>
  <si>
    <t>Накопленный FCFF</t>
  </si>
  <si>
    <t>Free Cash Flow to Equity (FCFE)</t>
  </si>
  <si>
    <t>Флаг для расчета окупаемости</t>
  </si>
  <si>
    <t>ЭФФЕКТИВНОСТЬ ПРОЕКТА</t>
  </si>
  <si>
    <t>Сценарий:</t>
  </si>
  <si>
    <t>Чистая приведенная стоимость (NPV)</t>
  </si>
  <si>
    <t>Внутренняя норма доходности проекта (IRR)</t>
  </si>
  <si>
    <t>Срок окупаемости инвестиций (PP)</t>
  </si>
  <si>
    <t>лет</t>
  </si>
  <si>
    <t>Дисконтированный денежный поток проекта</t>
  </si>
  <si>
    <t>Фактор текущей стоимости</t>
  </si>
  <si>
    <t>DFCF</t>
  </si>
  <si>
    <t>Накопленный DFCF</t>
  </si>
  <si>
    <t>Финансовые показатели проекта</t>
  </si>
  <si>
    <t>,</t>
  </si>
  <si>
    <t>млн. руб.</t>
  </si>
  <si>
    <t>Выручка, млн руб.</t>
  </si>
  <si>
    <t>EBITDA, млн руб.</t>
  </si>
  <si>
    <t>Маржинальность по EBITDA</t>
  </si>
  <si>
    <t>Маржинальность по EBITDA, %</t>
  </si>
  <si>
    <t>Чистая прибыль, млн руб.</t>
  </si>
  <si>
    <t>Чистая маржинальность</t>
  </si>
  <si>
    <t>Чистая маржинальность, %</t>
  </si>
  <si>
    <t>АНАЛИЗ ЧУВСТВИТЕЛЬНОСТИ ПРОЕКТА</t>
  </si>
  <si>
    <t>Управление параметрами</t>
  </si>
  <si>
    <t>Средний чек</t>
  </si>
  <si>
    <t>Кол-во продаж</t>
  </si>
  <si>
    <t>Чувствительность доходности (IRR) проекта к изменению ключевых вводных</t>
  </si>
  <si>
    <t>Потребность в инвестициях, млн руб.</t>
  </si>
  <si>
    <t>Остаточная стоимость ОС</t>
  </si>
  <si>
    <t>данные Инициатора проекта/расчет по годам</t>
  </si>
  <si>
    <t>Данная финансовая модель предназначена для планирования стратегии развития проекта на 5 лет.
- Исходные данные для расчета вносятся на листы "Вводные" исключительно в ячейки с желтой заливкой.
- Вкладки "Выручка", "Затраты", "Налоги", "Оборотный капитал" предназначены для промежуточных расчетов, данные рассчитываются автоматически.
- Вкладки "Отчетность", "Резюме" и "CashFlow Инвестора"  - это итоговые отчеты, сформированные на основе промежуточных расчетов. Данные в них также рассчитываются автоматически.
Данная финансовая модель НЕ СОДЕРЖИТ макросы, или элементы управления, которым требуется поддержка макроязыка.</t>
  </si>
  <si>
    <t>кол-во купленных атомобилей для офиса</t>
  </si>
  <si>
    <t>кол-во купленных газелей</t>
  </si>
  <si>
    <t>шт.</t>
  </si>
  <si>
    <t>Справочно: доля выручки по направлениям</t>
  </si>
  <si>
    <t>Справочно: доля затрат в выручке</t>
  </si>
  <si>
    <t>Амортизация оборудования (Штурны), которое на балансе (сдаем в аренду и оказываем с его помощью услуги)</t>
  </si>
  <si>
    <t>Расчет стоимости оборудования для сдачи в аренду и для оказания услуг (для расчета амортизации)</t>
  </si>
  <si>
    <t>Новое оборудование для аренды и оказания услуг (для расчета ост. Стоимости)</t>
  </si>
  <si>
    <t>ед. нового оборудования (для аренды или для использования для услуг по отделке)</t>
  </si>
  <si>
    <t>Доставка оборудования (при продаже)</t>
  </si>
  <si>
    <t>тыс. руб./ед. с НДС, без учета инфляции</t>
  </si>
  <si>
    <t>% от себестоимости (только по оборудованию в аренду и оборудованию для оказания услуг по отделке)</t>
  </si>
  <si>
    <t>ед./год нового оборудования</t>
  </si>
  <si>
    <t>сколько шт. сдаем в течение мес.</t>
  </si>
  <si>
    <t>на сколько дней в месяце брали оборудование в аренду, с учетом загрузки, сезонности и всего оборудования, взятого в аренду</t>
  </si>
  <si>
    <t>тыс. руб./год, без учета инфляции</t>
  </si>
  <si>
    <t>Себестоимость/COGS</t>
  </si>
  <si>
    <t>Структура расходов за 5 лет,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</si>
</sst>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164" formatCode="_-* #,##0.00_-;\-* #,##0.00_-;_-* &quot;-&quot;??_-;_-@_-"/>
    <numFmt numFmtId="165" formatCode="[$-409]mmm\-yy"/>
    <numFmt numFmtId="166" formatCode="m/d/yyyy"/>
    <numFmt numFmtId="167" formatCode="0.0%"/>
    <numFmt numFmtId="168" formatCode="#,##0&quot;   &quot;"/>
    <numFmt numFmtId="169" formatCode="#,##0\ _₽"/>
    <numFmt numFmtId="170" formatCode="mmm\-yy"/>
    <numFmt numFmtId="171" formatCode="#,##0_р_.;[Red]\-#,##0_р_."/>
    <numFmt numFmtId="172" formatCode="mmm"/>
    <numFmt numFmtId="173" formatCode="#,##0.0"/>
    <numFmt numFmtId="174" formatCode="#,##0.00000"/>
    <numFmt numFmtId="175" formatCode="#,##0.00&quot;   &quot;"/>
    <numFmt numFmtId="176" formatCode="\ * #,##0&quot;    &quot;;\-* #,##0&quot;    &quot;;\ * \-#&quot;    &quot;;\ @"/>
    <numFmt numFmtId="177" formatCode="\ * #,##0.0\ ;\ * \(#,##0.0\);\ * \-#\ ;\ @\ "/>
    <numFmt numFmtId="178" formatCode="\ * #,##0\ ;\ * \(#,##0\);\ * \-#\ ;\ @\ "/>
    <numFmt numFmtId="179" formatCode="#,##0\ ;[Red]\-#,##0\ "/>
    <numFmt numFmtId="180" formatCode="#,##0&quot;   &quot;;[Red]\-#,##0&quot;   &quot;"/>
    <numFmt numFmtId="181" formatCode="#,##0_ ;[Red]\-#,##0\ "/>
    <numFmt numFmtId="182" formatCode="#,##0_ ;\-#,##0\ "/>
    <numFmt numFmtId="183" formatCode="#,##0_);[Red]\!\(#,##0\!\)"/>
    <numFmt numFmtId="184" formatCode="\ * #,##0\ ;\-* #,##0\ ;\ * \-#\ ;\ @\ "/>
    <numFmt numFmtId="185" formatCode="0.0"/>
    <numFmt numFmtId="186" formatCode="_-* #,##0_-;\-* #,##0_-;_-* &quot;-&quot;??_-;_-@_-"/>
  </numFmts>
  <fonts count="93" x14ac:knownFonts="1">
    <font>
      <sz val="11"/>
      <name val="Calibri"/>
    </font>
    <font>
      <sz val="8"/>
      <color rgb="FF000000"/>
      <name val="Bahnschrift"/>
      <family val="2"/>
      <charset val="204"/>
    </font>
    <font>
      <sz val="11"/>
      <color rgb="FF000000"/>
      <name val="Bahnschrift"/>
      <family val="2"/>
      <charset val="204"/>
    </font>
    <font>
      <sz val="10"/>
      <color rgb="FF000000"/>
      <name val="Bahnschrift"/>
      <family val="2"/>
      <charset val="204"/>
    </font>
    <font>
      <sz val="10"/>
      <color rgb="FF002060"/>
      <name val="Bahnschrift"/>
      <family val="2"/>
      <charset val="204"/>
    </font>
    <font>
      <sz val="8"/>
      <color rgb="FF002060"/>
      <name val="Bahnschrift"/>
      <family val="2"/>
      <charset val="204"/>
    </font>
    <font>
      <b/>
      <sz val="10"/>
      <color rgb="FF002060"/>
      <name val="Bahnschrift"/>
      <family val="2"/>
      <charset val="204"/>
    </font>
    <font>
      <sz val="11"/>
      <color rgb="FF002060"/>
      <name val="Bahnschrift"/>
      <family val="2"/>
      <charset val="204"/>
    </font>
    <font>
      <b/>
      <sz val="72"/>
      <color rgb="FF002060"/>
      <name val="Bahnschrift"/>
      <family val="2"/>
      <charset val="204"/>
    </font>
    <font>
      <b/>
      <sz val="18"/>
      <color rgb="FFFFFFFF"/>
      <name val="Bahnschrift"/>
      <family val="2"/>
      <charset val="204"/>
    </font>
    <font>
      <b/>
      <sz val="16"/>
      <color rgb="FFFFFFFF"/>
      <name val="Bahnschrift"/>
      <family val="2"/>
      <charset val="204"/>
    </font>
    <font>
      <sz val="9"/>
      <color rgb="FF002060"/>
      <name val="Bahnschrift"/>
      <family val="2"/>
      <charset val="204"/>
    </font>
    <font>
      <sz val="9"/>
      <color rgb="FF000000"/>
      <name val="Bahnschrift"/>
      <family val="2"/>
      <charset val="204"/>
    </font>
    <font>
      <b/>
      <sz val="16"/>
      <color rgb="FF002060"/>
      <name val="Bahnschrift"/>
      <family val="2"/>
      <charset val="204"/>
    </font>
    <font>
      <b/>
      <sz val="12"/>
      <color rgb="FF002060"/>
      <name val="Bahnschrift"/>
      <family val="2"/>
      <charset val="204"/>
    </font>
    <font>
      <sz val="8"/>
      <color rgb="FF220066"/>
      <name val="Bahnschrift"/>
      <family val="2"/>
      <charset val="204"/>
    </font>
    <font>
      <b/>
      <sz val="11"/>
      <color rgb="FF220066"/>
      <name val="Bahnschrift"/>
      <family val="2"/>
      <charset val="204"/>
    </font>
    <font>
      <b/>
      <sz val="10"/>
      <color rgb="FF220066"/>
      <name val="Bahnschrift"/>
      <family val="2"/>
      <charset val="204"/>
    </font>
    <font>
      <sz val="10"/>
      <color rgb="FF220066"/>
      <name val="Bahnschrift"/>
      <family val="2"/>
      <charset val="204"/>
    </font>
    <font>
      <u/>
      <sz val="10"/>
      <color rgb="FF0070C0"/>
      <name val="Bahnschrift"/>
      <family val="2"/>
      <charset val="204"/>
    </font>
    <font>
      <u/>
      <sz val="10"/>
      <color rgb="FF220066"/>
      <name val="Bahnschrift"/>
      <family val="2"/>
      <charset val="204"/>
    </font>
    <font>
      <sz val="9"/>
      <color rgb="FF220066"/>
      <name val="Bahnschrift"/>
      <family val="2"/>
      <charset val="204"/>
    </font>
    <font>
      <i/>
      <sz val="8"/>
      <color rgb="FF220066"/>
      <name val="Bahnschrift"/>
      <family val="2"/>
      <charset val="204"/>
    </font>
    <font>
      <sz val="11"/>
      <color rgb="FF220066"/>
      <name val="Bahnschrift"/>
      <family val="2"/>
      <charset val="204"/>
    </font>
    <font>
      <b/>
      <sz val="8"/>
      <color rgb="FF000000"/>
      <name val="Bahnschrift"/>
      <family val="2"/>
      <charset val="204"/>
    </font>
    <font>
      <b/>
      <u/>
      <sz val="11"/>
      <color rgb="FF220066"/>
      <name val="Bahnschrift"/>
      <family val="2"/>
      <charset val="204"/>
    </font>
    <font>
      <b/>
      <sz val="12"/>
      <color rgb="FF220066"/>
      <name val="Bahnschrift"/>
      <family val="2"/>
      <charset val="204"/>
    </font>
    <font>
      <b/>
      <sz val="9"/>
      <color rgb="FF220066"/>
      <name val="Bahnschrift"/>
      <family val="2"/>
      <charset val="204"/>
    </font>
    <font>
      <i/>
      <sz val="9"/>
      <color rgb="FF220066"/>
      <name val="Bahnschrift"/>
      <family val="2"/>
      <charset val="204"/>
    </font>
    <font>
      <b/>
      <sz val="10"/>
      <color rgb="FFFFFFFF"/>
      <name val="Bahnschrift"/>
      <family val="2"/>
      <charset val="204"/>
    </font>
    <font>
      <b/>
      <sz val="9"/>
      <color rgb="FFFFFFFF"/>
      <name val="Bahnschrift"/>
      <family val="2"/>
      <charset val="204"/>
    </font>
    <font>
      <i/>
      <sz val="10"/>
      <color rgb="FF220066"/>
      <name val="Bahnschrift"/>
      <family val="2"/>
      <charset val="204"/>
    </font>
    <font>
      <b/>
      <u/>
      <sz val="10"/>
      <color rgb="FF220066"/>
      <name val="Bahnschrift"/>
      <family val="2"/>
      <charset val="204"/>
    </font>
    <font>
      <u/>
      <sz val="9"/>
      <color rgb="FF0000FF"/>
      <name val="Bahnschrift"/>
      <family val="2"/>
      <charset val="204"/>
    </font>
    <font>
      <sz val="10"/>
      <color rgb="FFFF0000"/>
      <name val="Bahnschrift"/>
      <family val="2"/>
      <charset val="204"/>
    </font>
    <font>
      <b/>
      <u/>
      <sz val="10"/>
      <color rgb="FFFFFFFF"/>
      <name val="Bahnschrift"/>
      <family val="2"/>
      <charset val="204"/>
    </font>
    <font>
      <sz val="11"/>
      <color rgb="FF000000"/>
      <name val="Calibri"/>
      <family val="2"/>
      <charset val="204"/>
    </font>
    <font>
      <sz val="10"/>
      <color rgb="FFFFFFFF"/>
      <name val="Bahnschrift"/>
      <family val="2"/>
      <charset val="204"/>
    </font>
    <font>
      <sz val="10"/>
      <color rgb="FFF2F2F2"/>
      <name val="Bahnschrift"/>
      <family val="2"/>
      <charset val="204"/>
    </font>
    <font>
      <sz val="9"/>
      <color rgb="FFFF0000"/>
      <name val="Bahnschrift"/>
      <family val="2"/>
      <charset val="204"/>
    </font>
    <font>
      <sz val="10"/>
      <color rgb="FFD9D9D9"/>
      <name val="Bahnschrift"/>
      <family val="2"/>
      <charset val="204"/>
    </font>
    <font>
      <b/>
      <sz val="10"/>
      <color rgb="FFC00000"/>
      <name val="Bahnschrift"/>
      <family val="2"/>
      <charset val="204"/>
    </font>
    <font>
      <b/>
      <u/>
      <sz val="12"/>
      <color rgb="FF002060"/>
      <name val="Bahnschrift"/>
      <family val="2"/>
      <charset val="204"/>
    </font>
    <font>
      <b/>
      <sz val="11"/>
      <color rgb="FFFFFFFF"/>
      <name val="Bahnschrift"/>
      <family val="2"/>
      <charset val="204"/>
    </font>
    <font>
      <i/>
      <sz val="9"/>
      <color rgb="FF002060"/>
      <name val="Bahnschrift"/>
      <family val="2"/>
      <charset val="204"/>
    </font>
    <font>
      <i/>
      <sz val="9"/>
      <color rgb="FFD9D9D9"/>
      <name val="Bahnschrift"/>
      <family val="2"/>
      <charset val="204"/>
    </font>
    <font>
      <b/>
      <i/>
      <sz val="9"/>
      <color rgb="FF002060"/>
      <name val="Bahnschrift"/>
      <family val="2"/>
      <charset val="204"/>
    </font>
    <font>
      <sz val="9"/>
      <color rgb="FFD9D9D9"/>
      <name val="Bahnschrift"/>
      <family val="2"/>
      <charset val="204"/>
    </font>
    <font>
      <b/>
      <sz val="10"/>
      <color rgb="FFD9D9D9"/>
      <name val="Bahnschrift"/>
      <family val="2"/>
      <charset val="204"/>
    </font>
    <font>
      <i/>
      <sz val="10"/>
      <color rgb="FFFFFFFF"/>
      <name val="Bahnschrift"/>
      <family val="2"/>
      <charset val="204"/>
    </font>
    <font>
      <b/>
      <i/>
      <sz val="10"/>
      <color rgb="FF220066"/>
      <name val="Bahnschrift"/>
      <family val="2"/>
      <charset val="204"/>
    </font>
    <font>
      <sz val="10"/>
      <color rgb="FF595959"/>
      <name val="Bahnschrift"/>
      <family val="2"/>
      <charset val="204"/>
    </font>
    <font>
      <b/>
      <sz val="10"/>
      <color rgb="FF595959"/>
      <name val="Bahnschrift"/>
      <family val="2"/>
      <charset val="204"/>
    </font>
    <font>
      <b/>
      <sz val="10"/>
      <color rgb="FF000000"/>
      <name val="Bahnschrift"/>
      <family val="2"/>
      <charset val="204"/>
    </font>
    <font>
      <sz val="10"/>
      <color rgb="FF808080"/>
      <name val="Bahnschrift"/>
      <family val="2"/>
      <charset val="204"/>
    </font>
    <font>
      <b/>
      <sz val="10"/>
      <color rgb="FF808080"/>
      <name val="Bahnschrift"/>
      <family val="2"/>
      <charset val="204"/>
    </font>
    <font>
      <sz val="11"/>
      <color rgb="FF000000"/>
      <name val="Calibri"/>
      <family val="2"/>
      <charset val="204"/>
    </font>
    <font>
      <i/>
      <sz val="10"/>
      <color rgb="FFD9D9D9"/>
      <name val="Bahnschrift"/>
      <family val="2"/>
      <charset val="204"/>
    </font>
    <font>
      <i/>
      <sz val="10"/>
      <color rgb="FF000000"/>
      <name val="Bahnschrift"/>
      <family val="2"/>
      <charset val="204"/>
    </font>
    <font>
      <sz val="10"/>
      <color rgb="FFD8D8D8"/>
      <name val="Bahnschrift"/>
      <family val="2"/>
      <charset val="204"/>
    </font>
    <font>
      <b/>
      <u/>
      <sz val="10"/>
      <color rgb="FF595959"/>
      <name val="Bahnschrift"/>
      <family val="2"/>
      <charset val="204"/>
    </font>
    <font>
      <sz val="11"/>
      <color rgb="FF808080"/>
      <name val="Bahnschrift"/>
      <family val="2"/>
      <charset val="204"/>
    </font>
    <font>
      <sz val="11"/>
      <color rgb="FF0070C0"/>
      <name val="Bahnschrift"/>
      <family val="2"/>
      <charset val="204"/>
    </font>
    <font>
      <i/>
      <sz val="10"/>
      <color rgb="FF0070C0"/>
      <name val="Bahnschrift"/>
      <family val="2"/>
      <charset val="204"/>
    </font>
    <font>
      <b/>
      <i/>
      <sz val="9"/>
      <color rgb="FF595959"/>
      <name val="Bahnschrift"/>
      <family val="2"/>
      <charset val="204"/>
    </font>
    <font>
      <i/>
      <sz val="9"/>
      <color rgb="FF595959"/>
      <name val="Bahnschrift"/>
      <family val="2"/>
      <charset val="204"/>
    </font>
    <font>
      <i/>
      <sz val="9"/>
      <color rgb="FF0070C0"/>
      <name val="Bahnschrift"/>
      <family val="2"/>
      <charset val="204"/>
    </font>
    <font>
      <sz val="9"/>
      <color rgb="FF0070C0"/>
      <name val="Bahnschrift"/>
      <family val="2"/>
      <charset val="204"/>
    </font>
    <font>
      <b/>
      <sz val="9"/>
      <color rgb="FF595959"/>
      <name val="Bahnschrift"/>
      <family val="2"/>
      <charset val="204"/>
    </font>
    <font>
      <sz val="9"/>
      <color rgb="FF595959"/>
      <name val="Bahnschrift"/>
      <family val="2"/>
      <charset val="204"/>
    </font>
    <font>
      <b/>
      <i/>
      <sz val="10"/>
      <color rgb="FF002060"/>
      <name val="Bahnschrift"/>
      <family val="2"/>
      <charset val="204"/>
    </font>
    <font>
      <sz val="10"/>
      <color rgb="FFBFBFBF"/>
      <name val="Bahnschrift"/>
      <family val="2"/>
      <charset val="204"/>
    </font>
    <font>
      <i/>
      <sz val="10"/>
      <color rgb="FF002060"/>
      <name val="Bahnschrift"/>
      <family val="2"/>
      <charset val="204"/>
    </font>
    <font>
      <b/>
      <sz val="10"/>
      <color rgb="FFF3F3F3"/>
      <name val="Bahnschrift"/>
      <family val="2"/>
      <charset val="204"/>
    </font>
    <font>
      <u/>
      <sz val="11"/>
      <color rgb="FF0000FF"/>
      <name val="Calibri"/>
      <family val="2"/>
      <charset val="204"/>
    </font>
    <font>
      <sz val="11"/>
      <color rgb="FF000000"/>
      <name val="Calibri"/>
      <family val="2"/>
      <charset val="204"/>
    </font>
    <font>
      <sz val="10"/>
      <name val="Arial"/>
      <family val="2"/>
      <charset val="204"/>
    </font>
    <font>
      <i/>
      <sz val="11"/>
      <color rgb="FF000000"/>
      <name val="Bahnschrift"/>
      <family val="2"/>
      <charset val="204"/>
    </font>
    <font>
      <i/>
      <sz val="11"/>
      <name val="Calibri"/>
      <family val="2"/>
      <charset val="204"/>
    </font>
    <font>
      <sz val="10"/>
      <color rgb="FFC00000"/>
      <name val="Bahnschrift"/>
      <family val="2"/>
      <charset val="204"/>
    </font>
    <font>
      <sz val="9"/>
      <color rgb="FFC00000"/>
      <name val="Bahnschrift"/>
      <family val="2"/>
      <charset val="204"/>
    </font>
    <font>
      <sz val="10"/>
      <color theme="0" tint="-4.9989318521683403E-2"/>
      <name val="Bahnschrift"/>
      <family val="2"/>
      <charset val="204"/>
    </font>
    <font>
      <b/>
      <sz val="10"/>
      <color theme="0" tint="-4.9989318521683403E-2"/>
      <name val="Bahnschrift"/>
      <family val="2"/>
      <charset val="204"/>
    </font>
    <font>
      <sz val="11"/>
      <color theme="0" tint="-4.9989318521683403E-2"/>
      <name val="Bahnschrift"/>
      <family val="2"/>
      <charset val="204"/>
    </font>
    <font>
      <sz val="11"/>
      <color theme="0" tint="-4.9989318521683403E-2"/>
      <name val="Calibri"/>
      <family val="2"/>
      <charset val="204"/>
    </font>
    <font>
      <sz val="11"/>
      <name val="Calibri"/>
      <family val="2"/>
      <charset val="204"/>
    </font>
    <font>
      <b/>
      <sz val="9"/>
      <color rgb="FF002060"/>
      <name val="Bahnschrift"/>
      <family val="2"/>
      <charset val="204"/>
    </font>
    <font>
      <sz val="10"/>
      <color theme="0" tint="-0.34998626667073579"/>
      <name val="Bahnschrift"/>
      <family val="2"/>
      <charset val="204"/>
    </font>
    <font>
      <b/>
      <i/>
      <sz val="9"/>
      <color rgb="FF220066"/>
      <name val="Bahnschrift"/>
      <family val="2"/>
      <charset val="204"/>
    </font>
    <font>
      <b/>
      <sz val="9"/>
      <color rgb="FF000000"/>
      <name val="Bahnschrift"/>
      <family val="2"/>
      <charset val="204"/>
    </font>
    <font>
      <sz val="9"/>
      <color rgb="FF808080"/>
      <name val="Bahnschrift"/>
      <family val="2"/>
      <charset val="204"/>
    </font>
    <font>
      <sz val="9"/>
      <color theme="0" tint="-4.9989318521683403E-2"/>
      <name val="Bahnschrift"/>
      <family val="2"/>
      <charset val="204"/>
    </font>
    <font>
      <sz val="9"/>
      <color rgb="FFBFBFBF"/>
      <name val="Bahnschrift"/>
      <family val="2"/>
      <charset val="204"/>
    </font>
  </fonts>
  <fills count="15">
    <fill>
      <patternFill patternType="none"/>
    </fill>
    <fill>
      <patternFill patternType="gray125"/>
    </fill>
    <fill>
      <patternFill patternType="solid">
        <fgColor rgb="FFBFBFBF"/>
        <bgColor rgb="FFB2B2B2"/>
      </patternFill>
    </fill>
    <fill>
      <patternFill patternType="solid">
        <fgColor rgb="FFD9D9D9"/>
        <bgColor rgb="FFD8D8D8"/>
      </patternFill>
    </fill>
    <fill>
      <patternFill patternType="solid">
        <fgColor rgb="FFFFFFFF"/>
        <bgColor rgb="FFF3F3F3"/>
      </patternFill>
    </fill>
    <fill>
      <patternFill patternType="solid">
        <fgColor rgb="FFFFFFCC"/>
        <bgColor rgb="FFFFFFFF"/>
      </patternFill>
    </fill>
    <fill>
      <patternFill patternType="solid">
        <fgColor rgb="FFA6A6A6"/>
        <bgColor rgb="FFB2B2B2"/>
      </patternFill>
    </fill>
    <fill>
      <patternFill patternType="solid">
        <fgColor rgb="FF404040"/>
        <bgColor rgb="FF3F3F3F"/>
      </patternFill>
    </fill>
    <fill>
      <patternFill patternType="solid">
        <fgColor rgb="FF3F3F3F"/>
        <bgColor rgb="FF404040"/>
      </patternFill>
    </fill>
    <fill>
      <patternFill patternType="solid">
        <fgColor rgb="FFD8D8D8"/>
        <bgColor rgb="FFD9D9D9"/>
      </patternFill>
    </fill>
    <fill>
      <patternFill patternType="solid">
        <fgColor rgb="FFFFFFFF"/>
        <bgColor rgb="FFFFFFFF"/>
      </patternFill>
    </fill>
    <fill>
      <patternFill patternType="solid">
        <fgColor rgb="FFF3F3F3"/>
        <bgColor rgb="FFF2F2F2"/>
      </patternFill>
    </fill>
    <fill>
      <patternFill patternType="solid">
        <fgColor theme="4" tint="-0.249977111117893"/>
        <bgColor rgb="FFB2B2B2"/>
      </patternFill>
    </fill>
    <fill>
      <patternFill patternType="solid">
        <fgColor theme="8" tint="0.79998168889431442"/>
        <bgColor rgb="FFF3F3F3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/>
      <top/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 diagonalUp="1" diagonalDown="1">
      <left/>
      <right/>
      <top/>
      <bottom/>
      <diagonal style="thin">
        <color rgb="FFBFBFBF"/>
      </diagonal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>
      <alignment vertical="center"/>
    </xf>
    <xf numFmtId="0" fontId="56" fillId="0" borderId="0">
      <protection locked="0"/>
    </xf>
    <xf numFmtId="0" fontId="74" fillId="0" borderId="0">
      <protection locked="0"/>
    </xf>
    <xf numFmtId="0" fontId="56" fillId="0" borderId="0">
      <protection locked="0"/>
    </xf>
    <xf numFmtId="9" fontId="75" fillId="0" borderId="0">
      <protection locked="0"/>
    </xf>
    <xf numFmtId="0" fontId="74" fillId="0" borderId="0">
      <protection locked="0"/>
    </xf>
    <xf numFmtId="0" fontId="76" fillId="0" borderId="0">
      <protection locked="0"/>
    </xf>
    <xf numFmtId="9" fontId="75" fillId="0" borderId="0">
      <protection locked="0"/>
    </xf>
    <xf numFmtId="164" fontId="85" fillId="0" borderId="0" applyFont="0" applyFill="0" applyBorder="0" applyAlignment="0" applyProtection="0"/>
  </cellStyleXfs>
  <cellXfs count="566">
    <xf numFmtId="0" fontId="0" fillId="0" borderId="0" xfId="0">
      <alignment vertical="center"/>
    </xf>
    <xf numFmtId="0" fontId="1" fillId="2" borderId="0" xfId="1" applyFont="1" applyFill="1" applyProtection="1"/>
    <xf numFmtId="0" fontId="1" fillId="3" borderId="0" xfId="1" applyFont="1" applyFill="1" applyProtection="1"/>
    <xf numFmtId="0" fontId="2" fillId="3" borderId="0" xfId="1" applyFont="1" applyFill="1" applyProtection="1"/>
    <xf numFmtId="0" fontId="4" fillId="2" borderId="0" xfId="1" applyFont="1" applyFill="1" applyProtection="1"/>
    <xf numFmtId="0" fontId="5" fillId="2" borderId="0" xfId="1" applyFont="1" applyFill="1" applyProtection="1"/>
    <xf numFmtId="0" fontId="2" fillId="2" borderId="0" xfId="1" applyFont="1" applyFill="1" applyProtection="1"/>
    <xf numFmtId="0" fontId="7" fillId="2" borderId="0" xfId="1" applyFont="1" applyFill="1" applyProtection="1"/>
    <xf numFmtId="49" fontId="8" fillId="2" borderId="0" xfId="1" applyNumberFormat="1" applyFont="1" applyFill="1" applyAlignment="1" applyProtection="1">
      <alignment vertical="center"/>
    </xf>
    <xf numFmtId="0" fontId="6" fillId="2" borderId="0" xfId="1" applyFont="1" applyFill="1" applyAlignment="1" applyProtection="1">
      <alignment horizontal="left" vertical="center"/>
    </xf>
    <xf numFmtId="0" fontId="11" fillId="2" borderId="0" xfId="1" applyFont="1" applyFill="1" applyProtection="1"/>
    <xf numFmtId="0" fontId="12" fillId="2" borderId="0" xfId="1" applyFont="1" applyFill="1" applyProtection="1"/>
    <xf numFmtId="0" fontId="12" fillId="3" borderId="0" xfId="1" applyFont="1" applyFill="1" applyProtection="1"/>
    <xf numFmtId="0" fontId="3" fillId="2" borderId="0" xfId="1" applyFont="1" applyFill="1" applyProtection="1"/>
    <xf numFmtId="49" fontId="13" fillId="2" borderId="0" xfId="1" applyNumberFormat="1" applyFont="1" applyFill="1" applyAlignment="1" applyProtection="1">
      <alignment horizontal="left" vertical="center"/>
    </xf>
    <xf numFmtId="0" fontId="7" fillId="3" borderId="0" xfId="1" applyFont="1" applyFill="1" applyProtection="1"/>
    <xf numFmtId="0" fontId="4" fillId="2" borderId="0" xfId="1" applyFont="1" applyFill="1" applyAlignment="1" applyProtection="1">
      <alignment vertical="top" wrapText="1"/>
    </xf>
    <xf numFmtId="0" fontId="5" fillId="2" borderId="0" xfId="1" applyFont="1" applyFill="1" applyAlignment="1" applyProtection="1">
      <alignment vertical="top" wrapText="1"/>
    </xf>
    <xf numFmtId="0" fontId="5" fillId="3" borderId="0" xfId="1" applyFont="1" applyFill="1" applyProtection="1"/>
    <xf numFmtId="0" fontId="14" fillId="2" borderId="0" xfId="1" applyFont="1" applyFill="1" applyAlignment="1" applyProtection="1">
      <alignment vertical="center"/>
    </xf>
    <xf numFmtId="0" fontId="2" fillId="4" borderId="0" xfId="0" applyFont="1" applyFill="1" applyAlignment="1"/>
    <xf numFmtId="0" fontId="1" fillId="4" borderId="0" xfId="0" applyFont="1" applyFill="1" applyAlignment="1"/>
    <xf numFmtId="0" fontId="15" fillId="4" borderId="0" xfId="0" applyFont="1" applyFill="1" applyAlignment="1"/>
    <xf numFmtId="49" fontId="16" fillId="4" borderId="0" xfId="0" applyNumberFormat="1" applyFont="1" applyFill="1" applyAlignment="1">
      <alignment horizontal="left" vertical="center"/>
    </xf>
    <xf numFmtId="49" fontId="17" fillId="4" borderId="0" xfId="0" applyNumberFormat="1" applyFont="1" applyFill="1" applyAlignment="1">
      <alignment horizontal="left" vertical="center"/>
    </xf>
    <xf numFmtId="0" fontId="3" fillId="4" borderId="0" xfId="0" applyFont="1" applyFill="1" applyAlignment="1"/>
    <xf numFmtId="0" fontId="18" fillId="4" borderId="0" xfId="0" applyFont="1" applyFill="1" applyAlignment="1"/>
    <xf numFmtId="0" fontId="18" fillId="5" borderId="0" xfId="0" applyFont="1" applyFill="1" applyAlignment="1"/>
    <xf numFmtId="0" fontId="17" fillId="4" borderId="0" xfId="0" applyFont="1" applyFill="1" applyAlignment="1">
      <alignment horizontal="left" vertical="center"/>
    </xf>
    <xf numFmtId="0" fontId="19" fillId="4" borderId="0" xfId="0" applyFont="1" applyFill="1" applyAlignment="1">
      <alignment horizontal="left" vertical="center"/>
    </xf>
    <xf numFmtId="0" fontId="18" fillId="4" borderId="0" xfId="0" applyFont="1" applyFill="1" applyAlignment="1">
      <alignment vertical="center" wrapText="1"/>
    </xf>
    <xf numFmtId="0" fontId="18" fillId="6" borderId="0" xfId="0" applyFont="1" applyFill="1" applyAlignment="1"/>
    <xf numFmtId="0" fontId="20" fillId="4" borderId="0" xfId="0" applyFont="1" applyFill="1" applyAlignment="1">
      <alignment horizontal="left" vertical="center"/>
    </xf>
    <xf numFmtId="0" fontId="18" fillId="7" borderId="0" xfId="0" applyFont="1" applyFill="1" applyAlignment="1"/>
    <xf numFmtId="3" fontId="17" fillId="5" borderId="1" xfId="0" applyNumberFormat="1" applyFont="1" applyFill="1" applyBorder="1" applyAlignment="1">
      <alignment horizontal="center"/>
    </xf>
    <xf numFmtId="0" fontId="3" fillId="4" borderId="0" xfId="0" applyFont="1" applyFill="1" applyAlignment="1">
      <alignment horizontal="left"/>
    </xf>
    <xf numFmtId="0" fontId="18" fillId="4" borderId="0" xfId="0" applyFont="1" applyFill="1" applyAlignment="1">
      <alignment horizontal="left" vertical="center" wrapText="1"/>
    </xf>
    <xf numFmtId="0" fontId="12" fillId="4" borderId="0" xfId="0" applyFont="1" applyFill="1" applyAlignment="1"/>
    <xf numFmtId="0" fontId="21" fillId="4" borderId="0" xfId="0" applyFont="1" applyFill="1" applyAlignment="1"/>
    <xf numFmtId="0" fontId="21" fillId="4" borderId="0" xfId="0" applyFont="1" applyFill="1" applyAlignment="1">
      <alignment horizontal="left" vertical="top" wrapText="1"/>
    </xf>
    <xf numFmtId="0" fontId="23" fillId="4" borderId="0" xfId="0" applyFont="1" applyFill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1" fillId="4" borderId="0" xfId="0" applyFont="1" applyFill="1" applyAlignment="1">
      <alignment vertical="top" wrapText="1"/>
    </xf>
    <xf numFmtId="0" fontId="24" fillId="4" borderId="0" xfId="0" applyFont="1" applyFill="1" applyAlignment="1">
      <alignment horizontal="center"/>
    </xf>
    <xf numFmtId="0" fontId="21" fillId="4" borderId="0" xfId="0" applyFont="1" applyFill="1" applyAlignment="1">
      <alignment horizontal="left"/>
    </xf>
    <xf numFmtId="0" fontId="18" fillId="4" borderId="0" xfId="0" applyFont="1" applyFill="1" applyAlignment="1">
      <alignment horizontal="left"/>
    </xf>
    <xf numFmtId="0" fontId="25" fillId="4" borderId="0" xfId="0" applyFont="1" applyFill="1" applyAlignment="1"/>
    <xf numFmtId="0" fontId="26" fillId="4" borderId="0" xfId="0" applyFont="1" applyFill="1" applyAlignment="1"/>
    <xf numFmtId="0" fontId="27" fillId="5" borderId="1" xfId="0" applyFont="1" applyFill="1" applyBorder="1" applyAlignment="1">
      <alignment horizontal="center"/>
    </xf>
    <xf numFmtId="0" fontId="28" fillId="4" borderId="0" xfId="0" applyFont="1" applyFill="1" applyAlignment="1">
      <alignment horizontal="left" vertical="center"/>
    </xf>
    <xf numFmtId="0" fontId="15" fillId="4" borderId="0" xfId="0" applyFont="1" applyFill="1" applyAlignment="1">
      <alignment horizontal="left" vertical="center" wrapText="1"/>
    </xf>
    <xf numFmtId="0" fontId="18" fillId="4" borderId="0" xfId="0" applyFont="1" applyFill="1" applyAlignment="1">
      <alignment horizontal="right"/>
    </xf>
    <xf numFmtId="0" fontId="27" fillId="4" borderId="0" xfId="0" applyFont="1" applyFill="1" applyAlignment="1">
      <alignment horizontal="left" vertical="center"/>
    </xf>
    <xf numFmtId="0" fontId="21" fillId="4" borderId="0" xfId="0" applyFont="1" applyFill="1" applyAlignment="1">
      <alignment horizontal="left" vertical="center"/>
    </xf>
    <xf numFmtId="0" fontId="18" fillId="4" borderId="0" xfId="0" applyFont="1" applyFill="1" applyAlignment="1">
      <alignment horizontal="center" vertical="center"/>
    </xf>
    <xf numFmtId="0" fontId="18" fillId="4" borderId="0" xfId="0" applyFont="1" applyFill="1" applyAlignment="1">
      <alignment horizontal="left" vertical="center"/>
    </xf>
    <xf numFmtId="165" fontId="18" fillId="4" borderId="2" xfId="0" applyNumberFormat="1" applyFont="1" applyFill="1" applyBorder="1" applyAlignment="1">
      <alignment horizontal="center" vertical="center"/>
    </xf>
    <xf numFmtId="165" fontId="30" fillId="8" borderId="3" xfId="0" applyNumberFormat="1" applyFont="1" applyFill="1" applyBorder="1" applyAlignment="1">
      <alignment horizontal="center" vertical="center"/>
    </xf>
    <xf numFmtId="165" fontId="29" fillId="8" borderId="3" xfId="0" applyNumberFormat="1" applyFont="1" applyFill="1" applyBorder="1" applyAlignment="1">
      <alignment horizontal="center" vertical="center" wrapText="1"/>
    </xf>
    <xf numFmtId="165" fontId="29" fillId="4" borderId="3" xfId="0" applyNumberFormat="1" applyFont="1" applyFill="1" applyBorder="1" applyAlignment="1">
      <alignment horizontal="center" vertical="center"/>
    </xf>
    <xf numFmtId="165" fontId="17" fillId="4" borderId="4" xfId="0" applyNumberFormat="1" applyFont="1" applyFill="1" applyBorder="1" applyAlignment="1">
      <alignment horizontal="center" vertical="center"/>
    </xf>
    <xf numFmtId="165" fontId="18" fillId="4" borderId="4" xfId="0" applyNumberFormat="1" applyFont="1" applyFill="1" applyBorder="1" applyAlignment="1">
      <alignment horizontal="center" vertical="center"/>
    </xf>
    <xf numFmtId="0" fontId="18" fillId="4" borderId="0" xfId="0" applyFont="1" applyFill="1">
      <alignment vertical="center"/>
    </xf>
    <xf numFmtId="0" fontId="17" fillId="4" borderId="0" xfId="0" applyFont="1" applyFill="1">
      <alignment vertical="center"/>
    </xf>
    <xf numFmtId="0" fontId="31" fillId="4" borderId="0" xfId="0" applyFont="1" applyFill="1" applyAlignment="1">
      <alignment horizontal="left" vertical="center"/>
    </xf>
    <xf numFmtId="0" fontId="17" fillId="9" borderId="0" xfId="0" applyFont="1" applyFill="1" applyAlignment="1"/>
    <xf numFmtId="0" fontId="18" fillId="9" borderId="0" xfId="0" applyFont="1" applyFill="1" applyAlignment="1"/>
    <xf numFmtId="0" fontId="21" fillId="9" borderId="0" xfId="0" applyFont="1" applyFill="1" applyAlignment="1">
      <alignment horizontal="left"/>
    </xf>
    <xf numFmtId="0" fontId="18" fillId="9" borderId="0" xfId="0" applyFont="1" applyFill="1" applyAlignment="1">
      <alignment horizontal="left"/>
    </xf>
    <xf numFmtId="0" fontId="32" fillId="4" borderId="0" xfId="0" applyFont="1" applyFill="1">
      <alignment vertical="center"/>
    </xf>
    <xf numFmtId="0" fontId="18" fillId="0" borderId="0" xfId="0" applyFont="1" applyAlignment="1">
      <alignment horizontal="left" vertical="center"/>
    </xf>
    <xf numFmtId="0" fontId="17" fillId="5" borderId="1" xfId="0" applyFont="1" applyFill="1" applyBorder="1" applyAlignment="1">
      <alignment horizontal="center"/>
    </xf>
    <xf numFmtId="166" fontId="18" fillId="0" borderId="1" xfId="0" applyNumberFormat="1" applyFont="1" applyBorder="1" applyAlignment="1">
      <alignment horizontal="center"/>
    </xf>
    <xf numFmtId="0" fontId="33" fillId="4" borderId="0" xfId="2" applyFont="1" applyFill="1" applyAlignment="1" applyProtection="1">
      <alignment vertical="center" wrapText="1"/>
    </xf>
    <xf numFmtId="167" fontId="17" fillId="5" borderId="1" xfId="0" applyNumberFormat="1" applyFont="1" applyFill="1" applyBorder="1" applyAlignment="1">
      <alignment horizontal="center" vertical="center"/>
    </xf>
    <xf numFmtId="2" fontId="18" fillId="0" borderId="1" xfId="0" applyNumberFormat="1" applyFont="1" applyBorder="1" applyAlignment="1">
      <alignment horizontal="center"/>
    </xf>
    <xf numFmtId="9" fontId="18" fillId="4" borderId="0" xfId="0" applyNumberFormat="1" applyFont="1" applyFill="1" applyAlignment="1">
      <alignment horizontal="left"/>
    </xf>
    <xf numFmtId="0" fontId="18" fillId="4" borderId="0" xfId="0" applyFont="1" applyFill="1" applyAlignment="1">
      <alignment horizontal="right" vertical="center"/>
    </xf>
    <xf numFmtId="0" fontId="17" fillId="4" borderId="0" xfId="0" applyFont="1" applyFill="1" applyAlignment="1">
      <alignment horizontal="left"/>
    </xf>
    <xf numFmtId="9" fontId="17" fillId="5" borderId="1" xfId="0" applyNumberFormat="1" applyFont="1" applyFill="1" applyBorder="1" applyAlignment="1">
      <alignment horizontal="center"/>
    </xf>
    <xf numFmtId="9" fontId="17" fillId="10" borderId="1" xfId="0" applyNumberFormat="1" applyFont="1" applyFill="1" applyBorder="1" applyAlignment="1">
      <alignment horizontal="center"/>
    </xf>
    <xf numFmtId="3" fontId="17" fillId="5" borderId="1" xfId="0" applyNumberFormat="1" applyFont="1" applyFill="1" applyBorder="1" applyAlignment="1">
      <alignment horizontal="center" vertical="center"/>
    </xf>
    <xf numFmtId="0" fontId="4" fillId="4" borderId="0" xfId="0" applyFont="1" applyFill="1" applyAlignment="1"/>
    <xf numFmtId="0" fontId="11" fillId="4" borderId="0" xfId="0" applyFont="1" applyFill="1" applyAlignment="1"/>
    <xf numFmtId="0" fontId="34" fillId="4" borderId="0" xfId="0" applyFont="1" applyFill="1" applyAlignment="1"/>
    <xf numFmtId="167" fontId="17" fillId="5" borderId="1" xfId="0" applyNumberFormat="1" applyFont="1" applyFill="1" applyBorder="1" applyAlignment="1">
      <alignment horizontal="center"/>
    </xf>
    <xf numFmtId="0" fontId="17" fillId="4" borderId="0" xfId="0" applyFont="1" applyFill="1" applyAlignment="1"/>
    <xf numFmtId="168" fontId="17" fillId="5" borderId="1" xfId="0" applyNumberFormat="1" applyFont="1" applyFill="1" applyBorder="1" applyAlignment="1">
      <alignment horizontal="center"/>
    </xf>
    <xf numFmtId="0" fontId="35" fillId="4" borderId="0" xfId="0" applyFont="1" applyFill="1">
      <alignment vertical="center"/>
    </xf>
    <xf numFmtId="3" fontId="6" fillId="0" borderId="1" xfId="0" applyNumberFormat="1" applyFont="1" applyBorder="1" applyAlignment="1">
      <alignment horizontal="center"/>
    </xf>
    <xf numFmtId="0" fontId="18" fillId="4" borderId="0" xfId="0" applyFont="1" applyFill="1" applyAlignment="1">
      <alignment horizontal="left" vertical="center" indent="1"/>
    </xf>
    <xf numFmtId="3" fontId="6" fillId="5" borderId="1" xfId="0" applyNumberFormat="1" applyFont="1" applyFill="1" applyBorder="1" applyAlignment="1">
      <alignment horizontal="center" vertical="center"/>
    </xf>
    <xf numFmtId="3" fontId="17" fillId="0" borderId="1" xfId="0" applyNumberFormat="1" applyFont="1" applyBorder="1" applyAlignment="1">
      <alignment horizontal="center" vertical="center"/>
    </xf>
    <xf numFmtId="0" fontId="34" fillId="4" borderId="0" xfId="0" applyFont="1" applyFill="1" applyAlignment="1">
      <alignment horizontal="left" vertical="center"/>
    </xf>
    <xf numFmtId="0" fontId="36" fillId="4" borderId="0" xfId="0" applyFont="1" applyFill="1" applyAlignment="1">
      <alignment wrapText="1"/>
    </xf>
    <xf numFmtId="0" fontId="18" fillId="4" borderId="0" xfId="0" applyFont="1" applyFill="1" applyAlignment="1">
      <alignment horizontal="left" vertical="center" indent="3"/>
    </xf>
    <xf numFmtId="3" fontId="6" fillId="10" borderId="1" xfId="0" applyNumberFormat="1" applyFont="1" applyFill="1" applyBorder="1" applyAlignment="1">
      <alignment horizontal="center" vertical="center"/>
    </xf>
    <xf numFmtId="9" fontId="17" fillId="0" borderId="1" xfId="0" applyNumberFormat="1" applyFont="1" applyBorder="1" applyAlignment="1">
      <alignment horizontal="center"/>
    </xf>
    <xf numFmtId="0" fontId="37" fillId="4" borderId="0" xfId="0" applyFont="1" applyFill="1">
      <alignment vertical="center"/>
    </xf>
    <xf numFmtId="168" fontId="18" fillId="4" borderId="0" xfId="0" applyNumberFormat="1" applyFont="1" applyFill="1" applyAlignment="1">
      <alignment horizontal="left" vertical="center"/>
    </xf>
    <xf numFmtId="168" fontId="18" fillId="4" borderId="0" xfId="0" applyNumberFormat="1" applyFont="1" applyFill="1" applyAlignment="1">
      <alignment horizontal="center" vertical="center"/>
    </xf>
    <xf numFmtId="168" fontId="6" fillId="5" borderId="1" xfId="0" applyNumberFormat="1" applyFont="1" applyFill="1" applyBorder="1" applyAlignment="1">
      <alignment horizontal="center"/>
    </xf>
    <xf numFmtId="0" fontId="18" fillId="0" borderId="0" xfId="0" applyFont="1" applyAlignment="1"/>
    <xf numFmtId="168" fontId="38" fillId="4" borderId="0" xfId="0" applyNumberFormat="1" applyFont="1" applyFill="1" applyAlignment="1">
      <alignment horizontal="left" vertical="center"/>
    </xf>
    <xf numFmtId="166" fontId="18" fillId="0" borderId="0" xfId="0" applyNumberFormat="1" applyFont="1" applyAlignment="1">
      <alignment horizontal="left"/>
    </xf>
    <xf numFmtId="168" fontId="18" fillId="4" borderId="0" xfId="0" applyNumberFormat="1" applyFont="1" applyFill="1" applyAlignment="1">
      <alignment horizontal="center"/>
    </xf>
    <xf numFmtId="0" fontId="17" fillId="4" borderId="0" xfId="0" applyFont="1" applyFill="1" applyAlignment="1">
      <alignment horizontal="center"/>
    </xf>
    <xf numFmtId="3" fontId="6" fillId="5" borderId="1" xfId="0" applyNumberFormat="1" applyFont="1" applyFill="1" applyBorder="1" applyAlignment="1">
      <alignment horizontal="center"/>
    </xf>
    <xf numFmtId="0" fontId="6" fillId="4" borderId="0" xfId="0" applyFont="1" applyFill="1" applyAlignment="1">
      <alignment horizontal="center"/>
    </xf>
    <xf numFmtId="3" fontId="17" fillId="0" borderId="1" xfId="0" applyNumberFormat="1" applyFont="1" applyBorder="1" applyAlignment="1">
      <alignment horizontal="center"/>
    </xf>
    <xf numFmtId="0" fontId="17" fillId="4" borderId="0" xfId="0" applyFont="1" applyFill="1" applyAlignment="1">
      <alignment horizontal="left" vertical="center" indent="1"/>
    </xf>
    <xf numFmtId="0" fontId="18" fillId="4" borderId="0" xfId="0" applyFont="1" applyFill="1" applyAlignment="1">
      <alignment horizontal="center" wrapText="1"/>
    </xf>
    <xf numFmtId="3" fontId="18" fillId="4" borderId="0" xfId="0" applyNumberFormat="1" applyFont="1" applyFill="1" applyAlignment="1">
      <alignment horizontal="center"/>
    </xf>
    <xf numFmtId="0" fontId="34" fillId="4" borderId="0" xfId="0" applyFont="1" applyFill="1" applyAlignment="1">
      <alignment horizontal="left"/>
    </xf>
    <xf numFmtId="0" fontId="37" fillId="4" borderId="0" xfId="0" applyFont="1" applyFill="1" applyAlignment="1"/>
    <xf numFmtId="0" fontId="39" fillId="4" borderId="0" xfId="0" applyFont="1" applyFill="1" applyAlignment="1">
      <alignment horizontal="left"/>
    </xf>
    <xf numFmtId="0" fontId="17" fillId="4" borderId="0" xfId="0" applyFont="1" applyFill="1" applyAlignment="1">
      <alignment horizontal="left" indent="1"/>
    </xf>
    <xf numFmtId="0" fontId="18" fillId="4" borderId="0" xfId="0" applyFont="1" applyFill="1" applyAlignment="1">
      <alignment horizontal="left" vertical="center" indent="2"/>
    </xf>
    <xf numFmtId="167" fontId="6" fillId="5" borderId="1" xfId="0" applyNumberFormat="1" applyFont="1" applyFill="1" applyBorder="1" applyAlignment="1">
      <alignment horizontal="center"/>
    </xf>
    <xf numFmtId="0" fontId="20" fillId="4" borderId="0" xfId="0" applyFont="1" applyFill="1" applyAlignment="1">
      <alignment horizontal="left"/>
    </xf>
    <xf numFmtId="0" fontId="18" fillId="4" borderId="0" xfId="0" applyFont="1" applyFill="1" applyAlignment="1">
      <alignment horizontal="left" indent="1"/>
    </xf>
    <xf numFmtId="0" fontId="18" fillId="4" borderId="0" xfId="0" applyFont="1" applyFill="1" applyAlignment="1">
      <alignment wrapText="1"/>
    </xf>
    <xf numFmtId="168" fontId="27" fillId="5" borderId="1" xfId="0" applyNumberFormat="1" applyFont="1" applyFill="1" applyBorder="1" applyAlignment="1">
      <alignment horizontal="center" vertical="center"/>
    </xf>
    <xf numFmtId="3" fontId="18" fillId="4" borderId="0" xfId="0" applyNumberFormat="1" applyFont="1" applyFill="1" applyAlignment="1">
      <alignment horizontal="left"/>
    </xf>
    <xf numFmtId="0" fontId="27" fillId="4" borderId="0" xfId="0" applyFont="1" applyFill="1" applyAlignment="1">
      <alignment horizontal="left"/>
    </xf>
    <xf numFmtId="10" fontId="21" fillId="4" borderId="0" xfId="0" applyNumberFormat="1" applyFont="1" applyFill="1">
      <alignment vertical="center"/>
    </xf>
    <xf numFmtId="10" fontId="21" fillId="4" borderId="0" xfId="0" applyNumberFormat="1" applyFont="1" applyFill="1" applyAlignment="1">
      <alignment horizontal="left" vertical="center"/>
    </xf>
    <xf numFmtId="10" fontId="18" fillId="4" borderId="0" xfId="0" applyNumberFormat="1" applyFont="1" applyFill="1" applyAlignment="1">
      <alignment horizontal="left" vertical="center"/>
    </xf>
    <xf numFmtId="10" fontId="18" fillId="4" borderId="0" xfId="0" applyNumberFormat="1" applyFont="1" applyFill="1" applyAlignment="1">
      <alignment horizontal="center" vertical="center"/>
    </xf>
    <xf numFmtId="0" fontId="40" fillId="4" borderId="0" xfId="0" applyFont="1" applyFill="1" applyAlignment="1"/>
    <xf numFmtId="9" fontId="18" fillId="0" borderId="1" xfId="0" applyNumberFormat="1" applyFont="1" applyBorder="1" applyAlignment="1">
      <alignment horizontal="center" vertical="center"/>
    </xf>
    <xf numFmtId="168" fontId="17" fillId="4" borderId="1" xfId="0" applyNumberFormat="1" applyFont="1" applyFill="1" applyBorder="1" applyAlignment="1">
      <alignment horizontal="center"/>
    </xf>
    <xf numFmtId="168" fontId="41" fillId="5" borderId="1" xfId="0" applyNumberFormat="1" applyFont="1" applyFill="1" applyBorder="1" applyAlignment="1">
      <alignment horizontal="center"/>
    </xf>
    <xf numFmtId="167" fontId="17" fillId="4" borderId="0" xfId="0" applyNumberFormat="1" applyFont="1" applyFill="1" applyAlignment="1">
      <alignment horizontal="center"/>
    </xf>
    <xf numFmtId="0" fontId="18" fillId="0" borderId="0" xfId="0" applyFont="1" applyAlignment="1">
      <alignment horizontal="left"/>
    </xf>
    <xf numFmtId="0" fontId="27" fillId="9" borderId="0" xfId="0" applyFont="1" applyFill="1" applyAlignment="1">
      <alignment horizontal="left"/>
    </xf>
    <xf numFmtId="0" fontId="17" fillId="9" borderId="0" xfId="0" applyFont="1" applyFill="1" applyAlignment="1">
      <alignment horizontal="left"/>
    </xf>
    <xf numFmtId="0" fontId="6" fillId="4" borderId="0" xfId="3" applyFont="1" applyFill="1" applyAlignment="1" applyProtection="1">
      <alignment vertical="center"/>
    </xf>
    <xf numFmtId="0" fontId="11" fillId="4" borderId="0" xfId="0" applyFont="1" applyFill="1" applyAlignment="1">
      <alignment horizontal="left" vertical="center"/>
    </xf>
    <xf numFmtId="167" fontId="6" fillId="0" borderId="1" xfId="4" applyNumberFormat="1" applyFont="1" applyBorder="1" applyAlignment="1" applyProtection="1">
      <alignment horizontal="center"/>
    </xf>
    <xf numFmtId="0" fontId="4" fillId="4" borderId="0" xfId="3" applyFont="1" applyFill="1" applyProtection="1"/>
    <xf numFmtId="0" fontId="11" fillId="4" borderId="0" xfId="0" applyFont="1" applyFill="1" applyAlignment="1">
      <alignment horizontal="left"/>
    </xf>
    <xf numFmtId="0" fontId="4" fillId="0" borderId="0" xfId="0" applyFont="1" applyAlignment="1"/>
    <xf numFmtId="0" fontId="4" fillId="4" borderId="0" xfId="3" applyFont="1" applyFill="1" applyAlignment="1" applyProtection="1">
      <alignment horizontal="left" indent="1"/>
    </xf>
    <xf numFmtId="10" fontId="6" fillId="5" borderId="1" xfId="4" applyNumberFormat="1" applyFont="1" applyFill="1" applyBorder="1" applyAlignment="1" applyProtection="1">
      <alignment horizontal="center"/>
    </xf>
    <xf numFmtId="0" fontId="11" fillId="4" borderId="0" xfId="0" applyFont="1" applyFill="1" applyAlignment="1">
      <alignment horizontal="left" vertical="center" wrapText="1"/>
    </xf>
    <xf numFmtId="9" fontId="6" fillId="0" borderId="1" xfId="4" applyFont="1" applyBorder="1" applyAlignment="1" applyProtection="1">
      <alignment horizontal="center"/>
    </xf>
    <xf numFmtId="0" fontId="4" fillId="4" borderId="0" xfId="3" applyFont="1" applyFill="1" applyAlignment="1" applyProtection="1">
      <alignment horizontal="left" indent="2"/>
    </xf>
    <xf numFmtId="167" fontId="6" fillId="5" borderId="1" xfId="4" applyNumberFormat="1" applyFont="1" applyFill="1" applyBorder="1" applyAlignment="1" applyProtection="1">
      <alignment horizontal="center"/>
    </xf>
    <xf numFmtId="0" fontId="4" fillId="4" borderId="0" xfId="3" applyFont="1" applyFill="1" applyAlignment="1" applyProtection="1">
      <alignment horizontal="left"/>
    </xf>
    <xf numFmtId="0" fontId="23" fillId="4" borderId="0" xfId="0" applyFont="1" applyFill="1" applyAlignment="1"/>
    <xf numFmtId="0" fontId="15" fillId="4" borderId="0" xfId="0" applyFont="1" applyFill="1" applyAlignment="1">
      <alignment horizontal="left"/>
    </xf>
    <xf numFmtId="0" fontId="11" fillId="0" borderId="0" xfId="0" applyFont="1" applyAlignment="1">
      <alignment horizontal="left"/>
    </xf>
    <xf numFmtId="169" fontId="6" fillId="5" borderId="1" xfId="0" applyNumberFormat="1" applyFont="1" applyFill="1" applyBorder="1" applyAlignment="1">
      <alignment horizontal="center"/>
    </xf>
    <xf numFmtId="0" fontId="34" fillId="0" borderId="0" xfId="3" applyFont="1" applyProtection="1"/>
    <xf numFmtId="0" fontId="4" fillId="0" borderId="0" xfId="3" applyFont="1" applyProtection="1"/>
    <xf numFmtId="0" fontId="4" fillId="0" borderId="0" xfId="3" applyFont="1" applyAlignment="1" applyProtection="1">
      <alignment horizontal="left"/>
    </xf>
    <xf numFmtId="0" fontId="4" fillId="0" borderId="0" xfId="3" applyFont="1" applyAlignment="1" applyProtection="1">
      <alignment horizontal="center"/>
    </xf>
    <xf numFmtId="0" fontId="42" fillId="0" borderId="0" xfId="5" applyFont="1" applyProtection="1"/>
    <xf numFmtId="0" fontId="14" fillId="0" borderId="0" xfId="3" applyFont="1" applyProtection="1"/>
    <xf numFmtId="1" fontId="6" fillId="0" borderId="0" xfId="3" applyNumberFormat="1" applyFont="1" applyAlignment="1" applyProtection="1">
      <alignment horizontal="center" vertical="center"/>
    </xf>
    <xf numFmtId="1" fontId="4" fillId="0" borderId="0" xfId="3" applyNumberFormat="1" applyFont="1" applyAlignment="1" applyProtection="1">
      <alignment horizontal="center"/>
    </xf>
    <xf numFmtId="0" fontId="4" fillId="0" borderId="0" xfId="6" applyFont="1" applyAlignment="1" applyProtection="1">
      <alignment horizontal="left" vertical="center" indent="1"/>
    </xf>
    <xf numFmtId="0" fontId="40" fillId="0" borderId="0" xfId="3" applyFont="1" applyAlignment="1" applyProtection="1">
      <alignment horizontal="center" vertical="center"/>
    </xf>
    <xf numFmtId="165" fontId="43" fillId="7" borderId="3" xfId="3" applyNumberFormat="1" applyFont="1" applyFill="1" applyBorder="1" applyAlignment="1" applyProtection="1">
      <alignment horizontal="center" vertical="center"/>
    </xf>
    <xf numFmtId="170" fontId="43" fillId="7" borderId="5" xfId="3" applyNumberFormat="1" applyFont="1" applyFill="1" applyBorder="1" applyAlignment="1" applyProtection="1">
      <alignment horizontal="center" vertical="center"/>
    </xf>
    <xf numFmtId="0" fontId="4" fillId="0" borderId="0" xfId="3" applyFont="1" applyAlignment="1" applyProtection="1">
      <alignment horizontal="center" vertical="center"/>
    </xf>
    <xf numFmtId="0" fontId="40" fillId="0" borderId="0" xfId="3" applyFont="1" applyProtection="1"/>
    <xf numFmtId="0" fontId="6" fillId="4" borderId="0" xfId="3" applyFont="1" applyFill="1" applyAlignment="1" applyProtection="1">
      <alignment horizontal="left" vertical="center"/>
    </xf>
    <xf numFmtId="0" fontId="6" fillId="0" borderId="0" xfId="3" applyFont="1" applyAlignment="1" applyProtection="1">
      <alignment vertical="center"/>
    </xf>
    <xf numFmtId="0" fontId="44" fillId="0" borderId="0" xfId="3" applyFont="1" applyProtection="1"/>
    <xf numFmtId="0" fontId="45" fillId="0" borderId="0" xfId="3" applyFont="1" applyProtection="1"/>
    <xf numFmtId="0" fontId="44" fillId="0" borderId="0" xfId="3" applyFont="1" applyAlignment="1" applyProtection="1">
      <alignment horizontal="left" vertical="center" indent="1"/>
    </xf>
    <xf numFmtId="0" fontId="44" fillId="0" borderId="0" xfId="3" applyFont="1" applyAlignment="1" applyProtection="1">
      <alignment horizontal="center"/>
    </xf>
    <xf numFmtId="0" fontId="46" fillId="4" borderId="0" xfId="3" applyFont="1" applyFill="1" applyAlignment="1" applyProtection="1">
      <alignment horizontal="left" vertical="center"/>
    </xf>
    <xf numFmtId="0" fontId="44" fillId="0" borderId="0" xfId="3" applyFont="1" applyAlignment="1" applyProtection="1">
      <alignment horizontal="left"/>
    </xf>
    <xf numFmtId="0" fontId="44" fillId="0" borderId="0" xfId="3" applyFont="1" applyAlignment="1" applyProtection="1">
      <alignment horizontal="center" vertical="center"/>
    </xf>
    <xf numFmtId="0" fontId="46" fillId="0" borderId="0" xfId="3" applyFont="1" applyAlignment="1" applyProtection="1">
      <alignment horizontal="center" vertical="center"/>
    </xf>
    <xf numFmtId="0" fontId="46" fillId="0" borderId="0" xfId="3" applyFont="1" applyAlignment="1" applyProtection="1">
      <alignment horizontal="left" vertical="center"/>
    </xf>
    <xf numFmtId="0" fontId="44" fillId="0" borderId="0" xfId="3" applyFont="1" applyAlignment="1" applyProtection="1">
      <alignment vertical="center"/>
    </xf>
    <xf numFmtId="0" fontId="6" fillId="9" borderId="0" xfId="3" applyFont="1" applyFill="1" applyProtection="1"/>
    <xf numFmtId="0" fontId="4" fillId="9" borderId="0" xfId="3" applyFont="1" applyFill="1" applyAlignment="1" applyProtection="1">
      <alignment horizontal="center"/>
    </xf>
    <xf numFmtId="0" fontId="4" fillId="9" borderId="0" xfId="3" applyFont="1" applyFill="1" applyProtection="1"/>
    <xf numFmtId="169" fontId="4" fillId="0" borderId="0" xfId="3" applyNumberFormat="1" applyFont="1" applyAlignment="1" applyProtection="1">
      <alignment horizontal="left" vertical="center" indent="3"/>
    </xf>
    <xf numFmtId="171" fontId="4" fillId="4" borderId="0" xfId="3" applyNumberFormat="1" applyFont="1" applyFill="1" applyAlignment="1" applyProtection="1">
      <alignment horizontal="center" vertical="center"/>
    </xf>
    <xf numFmtId="171" fontId="4" fillId="0" borderId="0" xfId="3" applyNumberFormat="1" applyFont="1" applyAlignment="1" applyProtection="1">
      <alignment horizontal="center"/>
    </xf>
    <xf numFmtId="0" fontId="6" fillId="0" borderId="0" xfId="3" applyFont="1" applyProtection="1"/>
    <xf numFmtId="171" fontId="6" fillId="4" borderId="0" xfId="3" applyNumberFormat="1" applyFont="1" applyFill="1" applyAlignment="1" applyProtection="1">
      <alignment horizontal="center" vertical="center"/>
    </xf>
    <xf numFmtId="0" fontId="47" fillId="0" borderId="0" xfId="3" applyFont="1" applyAlignment="1" applyProtection="1">
      <alignment horizontal="left" vertical="center"/>
    </xf>
    <xf numFmtId="3" fontId="4" fillId="0" borderId="6" xfId="3" applyNumberFormat="1" applyFont="1" applyBorder="1" applyAlignment="1" applyProtection="1">
      <alignment horizontal="right" vertical="center" wrapText="1"/>
    </xf>
    <xf numFmtId="3" fontId="4" fillId="0" borderId="0" xfId="3" applyNumberFormat="1" applyFont="1" applyAlignment="1" applyProtection="1">
      <alignment horizontal="center" vertical="center"/>
    </xf>
    <xf numFmtId="3" fontId="6" fillId="0" borderId="0" xfId="3" applyNumberFormat="1" applyFont="1" applyAlignment="1" applyProtection="1">
      <alignment horizontal="center"/>
    </xf>
    <xf numFmtId="0" fontId="48" fillId="0" borderId="0" xfId="3" applyFont="1" applyProtection="1"/>
    <xf numFmtId="0" fontId="4" fillId="0" borderId="0" xfId="3" applyFont="1" applyAlignment="1" applyProtection="1">
      <alignment horizontal="left" vertical="center"/>
    </xf>
    <xf numFmtId="3" fontId="4" fillId="0" borderId="0" xfId="3" applyNumberFormat="1" applyFont="1" applyAlignment="1" applyProtection="1">
      <alignment horizontal="right" vertical="center" wrapText="1"/>
    </xf>
    <xf numFmtId="0" fontId="18" fillId="4" borderId="0" xfId="0" applyFont="1" applyFill="1" applyAlignment="1">
      <alignment horizontal="center"/>
    </xf>
    <xf numFmtId="0" fontId="32" fillId="4" borderId="0" xfId="0" applyFont="1" applyFill="1" applyAlignment="1"/>
    <xf numFmtId="1" fontId="17" fillId="4" borderId="0" xfId="0" applyNumberFormat="1" applyFont="1" applyFill="1" applyAlignment="1">
      <alignment horizontal="center" vertical="center"/>
    </xf>
    <xf numFmtId="172" fontId="17" fillId="4" borderId="0" xfId="0" applyNumberFormat="1" applyFont="1" applyFill="1" applyAlignment="1">
      <alignment horizontal="center" vertical="center"/>
    </xf>
    <xf numFmtId="1" fontId="18" fillId="4" borderId="0" xfId="0" applyNumberFormat="1" applyFont="1" applyFill="1" applyAlignment="1">
      <alignment horizontal="center"/>
    </xf>
    <xf numFmtId="1" fontId="18" fillId="4" borderId="0" xfId="0" applyNumberFormat="1" applyFont="1" applyFill="1" applyAlignment="1">
      <alignment horizontal="center" vertical="center"/>
    </xf>
    <xf numFmtId="172" fontId="18" fillId="4" borderId="0" xfId="0" applyNumberFormat="1" applyFont="1" applyFill="1" applyAlignment="1">
      <alignment horizontal="center" vertical="center"/>
    </xf>
    <xf numFmtId="0" fontId="17" fillId="4" borderId="0" xfId="0" applyFont="1" applyFill="1" applyAlignment="1">
      <alignment horizontal="center" vertical="center"/>
    </xf>
    <xf numFmtId="165" fontId="37" fillId="4" borderId="2" xfId="0" applyNumberFormat="1" applyFont="1" applyFill="1" applyBorder="1" applyAlignment="1">
      <alignment horizontal="center" vertical="center"/>
    </xf>
    <xf numFmtId="165" fontId="37" fillId="4" borderId="4" xfId="0" applyNumberFormat="1" applyFont="1" applyFill="1" applyBorder="1" applyAlignment="1">
      <alignment horizontal="center" vertical="center"/>
    </xf>
    <xf numFmtId="0" fontId="29" fillId="4" borderId="0" xfId="0" applyFont="1" applyFill="1">
      <alignment vertical="center"/>
    </xf>
    <xf numFmtId="0" fontId="49" fillId="4" borderId="0" xfId="0" applyFont="1" applyFill="1" applyAlignment="1">
      <alignment horizontal="left" vertical="center"/>
    </xf>
    <xf numFmtId="0" fontId="29" fillId="4" borderId="0" xfId="0" applyFont="1" applyFill="1" applyAlignment="1">
      <alignment horizontal="left" vertical="center"/>
    </xf>
    <xf numFmtId="0" fontId="49" fillId="4" borderId="0" xfId="0" applyFont="1" applyFill="1" applyAlignment="1">
      <alignment horizontal="center" vertical="center"/>
    </xf>
    <xf numFmtId="0" fontId="31" fillId="4" borderId="0" xfId="0" applyFont="1" applyFill="1" applyAlignment="1">
      <alignment horizontal="center" vertical="center"/>
    </xf>
    <xf numFmtId="0" fontId="31" fillId="4" borderId="0" xfId="0" applyFont="1" applyFill="1">
      <alignment vertical="center"/>
    </xf>
    <xf numFmtId="0" fontId="50" fillId="4" borderId="0" xfId="0" applyFont="1" applyFill="1">
      <alignment vertical="center"/>
    </xf>
    <xf numFmtId="0" fontId="50" fillId="4" borderId="0" xfId="0" applyFont="1" applyFill="1" applyAlignment="1">
      <alignment horizontal="center" vertical="center"/>
    </xf>
    <xf numFmtId="0" fontId="50" fillId="4" borderId="0" xfId="0" applyFont="1" applyFill="1" applyAlignment="1">
      <alignment horizontal="left" vertical="center"/>
    </xf>
    <xf numFmtId="9" fontId="31" fillId="4" borderId="0" xfId="7" applyFont="1" applyFill="1" applyAlignment="1" applyProtection="1">
      <alignment horizontal="center" vertical="center"/>
    </xf>
    <xf numFmtId="173" fontId="17" fillId="4" borderId="0" xfId="0" applyNumberFormat="1" applyFont="1" applyFill="1" applyAlignment="1">
      <alignment horizontal="center"/>
    </xf>
    <xf numFmtId="174" fontId="17" fillId="4" borderId="0" xfId="0" applyNumberFormat="1" applyFont="1" applyFill="1" applyAlignment="1"/>
    <xf numFmtId="174" fontId="18" fillId="4" borderId="0" xfId="0" applyNumberFormat="1" applyFont="1" applyFill="1" applyAlignment="1">
      <alignment horizontal="left" vertical="center"/>
    </xf>
    <xf numFmtId="3" fontId="3" fillId="4" borderId="0" xfId="0" applyNumberFormat="1" applyFont="1" applyFill="1" applyAlignment="1"/>
    <xf numFmtId="9" fontId="18" fillId="4" borderId="0" xfId="0" applyNumberFormat="1" applyFont="1" applyFill="1" applyAlignment="1">
      <alignment horizontal="center"/>
    </xf>
    <xf numFmtId="168" fontId="17" fillId="4" borderId="0" xfId="0" applyNumberFormat="1" applyFont="1" applyFill="1" applyAlignment="1">
      <alignment horizontal="center"/>
    </xf>
    <xf numFmtId="175" fontId="17" fillId="4" borderId="0" xfId="0" applyNumberFormat="1" applyFont="1" applyFill="1" applyAlignment="1"/>
    <xf numFmtId="175" fontId="17" fillId="4" borderId="0" xfId="0" applyNumberFormat="1" applyFont="1" applyFill="1" applyAlignment="1">
      <alignment horizontal="left" vertical="center"/>
    </xf>
    <xf numFmtId="3" fontId="17" fillId="4" borderId="0" xfId="0" applyNumberFormat="1" applyFont="1" applyFill="1" applyAlignment="1">
      <alignment horizontal="center"/>
    </xf>
    <xf numFmtId="49" fontId="18" fillId="4" borderId="0" xfId="0" applyNumberFormat="1" applyFont="1" applyFill="1" applyAlignment="1">
      <alignment horizontal="left" vertical="center"/>
    </xf>
    <xf numFmtId="0" fontId="51" fillId="4" borderId="0" xfId="0" applyFont="1" applyFill="1" applyAlignment="1"/>
    <xf numFmtId="49" fontId="52" fillId="4" borderId="0" xfId="0" applyNumberFormat="1" applyFont="1" applyFill="1" applyAlignment="1">
      <alignment horizontal="left" vertical="center"/>
    </xf>
    <xf numFmtId="9" fontId="51" fillId="4" borderId="0" xfId="0" applyNumberFormat="1" applyFont="1" applyFill="1" applyAlignment="1">
      <alignment horizontal="center"/>
    </xf>
    <xf numFmtId="3" fontId="51" fillId="4" borderId="0" xfId="0" applyNumberFormat="1" applyFont="1" applyFill="1" applyAlignment="1">
      <alignment horizontal="center"/>
    </xf>
    <xf numFmtId="0" fontId="52" fillId="4" borderId="0" xfId="0" applyFont="1" applyFill="1" applyAlignment="1">
      <alignment horizontal="left"/>
    </xf>
    <xf numFmtId="0" fontId="51" fillId="4" borderId="0" xfId="0" applyFont="1" applyFill="1" applyAlignment="1">
      <alignment horizontal="left" vertical="center" indent="1"/>
    </xf>
    <xf numFmtId="168" fontId="51" fillId="4" borderId="0" xfId="0" applyNumberFormat="1" applyFont="1" applyFill="1" applyAlignment="1">
      <alignment horizontal="center"/>
    </xf>
    <xf numFmtId="49" fontId="18" fillId="4" borderId="0" xfId="0" applyNumberFormat="1" applyFont="1" applyFill="1" applyAlignment="1">
      <alignment horizontal="left" vertical="top" wrapText="1"/>
    </xf>
    <xf numFmtId="9" fontId="18" fillId="4" borderId="0" xfId="0" applyNumberFormat="1" applyFont="1" applyFill="1" applyAlignment="1"/>
    <xf numFmtId="176" fontId="18" fillId="4" borderId="0" xfId="0" applyNumberFormat="1" applyFont="1" applyFill="1" applyAlignment="1"/>
    <xf numFmtId="168" fontId="18" fillId="4" borderId="0" xfId="0" applyNumberFormat="1" applyFont="1" applyFill="1" applyAlignment="1"/>
    <xf numFmtId="165" fontId="40" fillId="4" borderId="0" xfId="0" applyNumberFormat="1" applyFont="1" applyFill="1" applyAlignment="1">
      <alignment horizontal="center" vertical="center"/>
    </xf>
    <xf numFmtId="165" fontId="48" fillId="4" borderId="0" xfId="0" applyNumberFormat="1" applyFont="1" applyFill="1" applyAlignment="1">
      <alignment horizontal="center" vertical="center"/>
    </xf>
    <xf numFmtId="165" fontId="3" fillId="4" borderId="0" xfId="0" applyNumberFormat="1" applyFont="1" applyFill="1" applyAlignment="1">
      <alignment horizontal="center" vertical="center"/>
    </xf>
    <xf numFmtId="170" fontId="53" fillId="4" borderId="0" xfId="0" applyNumberFormat="1" applyFont="1" applyFill="1" applyAlignment="1">
      <alignment horizontal="center" vertical="center"/>
    </xf>
    <xf numFmtId="165" fontId="18" fillId="4" borderId="0" xfId="0" applyNumberFormat="1" applyFont="1" applyFill="1" applyAlignment="1">
      <alignment horizontal="center" vertical="center"/>
    </xf>
    <xf numFmtId="165" fontId="17" fillId="4" borderId="0" xfId="0" applyNumberFormat="1" applyFont="1" applyFill="1" applyAlignment="1">
      <alignment horizontal="center" vertical="center"/>
    </xf>
    <xf numFmtId="170" fontId="17" fillId="4" borderId="0" xfId="0" applyNumberFormat="1" applyFont="1" applyFill="1" applyAlignment="1">
      <alignment horizontal="center" vertical="center"/>
    </xf>
    <xf numFmtId="3" fontId="18" fillId="4" borderId="0" xfId="0" applyNumberFormat="1" applyFont="1" applyFill="1" applyAlignment="1">
      <alignment horizontal="center" vertical="center"/>
    </xf>
    <xf numFmtId="168" fontId="18" fillId="4" borderId="0" xfId="0" applyNumberFormat="1" applyFont="1" applyFill="1" applyAlignment="1">
      <alignment horizontal="left"/>
    </xf>
    <xf numFmtId="0" fontId="31" fillId="4" borderId="0" xfId="0" applyFont="1" applyFill="1" applyAlignment="1"/>
    <xf numFmtId="3" fontId="17" fillId="4" borderId="0" xfId="0" applyNumberFormat="1" applyFont="1" applyFill="1" applyAlignment="1">
      <alignment horizontal="center" vertical="center"/>
    </xf>
    <xf numFmtId="0" fontId="50" fillId="4" borderId="0" xfId="0" applyFont="1" applyFill="1" applyAlignment="1"/>
    <xf numFmtId="3" fontId="18" fillId="4" borderId="0" xfId="0" applyNumberFormat="1" applyFont="1" applyFill="1" applyAlignment="1"/>
    <xf numFmtId="173" fontId="18" fillId="4" borderId="0" xfId="0" applyNumberFormat="1" applyFont="1" applyFill="1" applyAlignment="1">
      <alignment horizontal="center"/>
    </xf>
    <xf numFmtId="0" fontId="54" fillId="4" borderId="0" xfId="0" applyFont="1" applyFill="1" applyAlignment="1"/>
    <xf numFmtId="0" fontId="55" fillId="4" borderId="0" xfId="0" applyFont="1" applyFill="1" applyAlignment="1"/>
    <xf numFmtId="3" fontId="54" fillId="4" borderId="0" xfId="0" applyNumberFormat="1" applyFont="1" applyFill="1" applyAlignment="1">
      <alignment horizontal="center"/>
    </xf>
    <xf numFmtId="0" fontId="40" fillId="4" borderId="0" xfId="0" applyFont="1" applyFill="1" applyAlignment="1">
      <alignment horizontal="left"/>
    </xf>
    <xf numFmtId="0" fontId="3" fillId="4" borderId="0" xfId="0" applyFont="1" applyFill="1" applyAlignment="1">
      <alignment horizontal="center"/>
    </xf>
    <xf numFmtId="0" fontId="40" fillId="4" borderId="0" xfId="0" applyFont="1" applyFill="1">
      <alignment vertical="center"/>
    </xf>
    <xf numFmtId="0" fontId="48" fillId="4" borderId="0" xfId="0" applyFont="1" applyFill="1">
      <alignment vertical="center"/>
    </xf>
    <xf numFmtId="0" fontId="48" fillId="4" borderId="0" xfId="0" applyFont="1" applyFill="1" applyAlignment="1">
      <alignment horizontal="left" vertical="center"/>
    </xf>
    <xf numFmtId="3" fontId="57" fillId="4" borderId="0" xfId="0" applyNumberFormat="1" applyFont="1" applyFill="1" applyAlignment="1">
      <alignment horizontal="center" vertical="center"/>
    </xf>
    <xf numFmtId="2" fontId="31" fillId="4" borderId="0" xfId="0" applyNumberFormat="1" applyFont="1" applyFill="1" applyAlignment="1">
      <alignment horizontal="left"/>
    </xf>
    <xf numFmtId="177" fontId="31" fillId="4" borderId="0" xfId="0" applyNumberFormat="1" applyFont="1" applyFill="1" applyAlignment="1"/>
    <xf numFmtId="179" fontId="31" fillId="4" borderId="0" xfId="0" applyNumberFormat="1" applyFont="1" applyFill="1" applyAlignment="1">
      <alignment horizontal="center" vertical="center"/>
    </xf>
    <xf numFmtId="179" fontId="18" fillId="4" borderId="0" xfId="0" applyNumberFormat="1" applyFont="1" applyFill="1" applyAlignment="1"/>
    <xf numFmtId="179" fontId="18" fillId="4" borderId="0" xfId="0" applyNumberFormat="1" applyFont="1" applyFill="1" applyAlignment="1">
      <alignment horizontal="center" vertical="center"/>
    </xf>
    <xf numFmtId="178" fontId="31" fillId="4" borderId="0" xfId="0" applyNumberFormat="1" applyFont="1" applyFill="1" applyAlignment="1">
      <alignment horizontal="left"/>
    </xf>
    <xf numFmtId="3" fontId="31" fillId="4" borderId="0" xfId="0" applyNumberFormat="1" applyFont="1" applyFill="1" applyAlignment="1">
      <alignment horizontal="center" vertical="center"/>
    </xf>
    <xf numFmtId="178" fontId="17" fillId="4" borderId="0" xfId="0" applyNumberFormat="1" applyFont="1" applyFill="1" applyAlignment="1"/>
    <xf numFmtId="178" fontId="18" fillId="4" borderId="0" xfId="0" applyNumberFormat="1" applyFont="1" applyFill="1" applyAlignment="1">
      <alignment horizontal="right"/>
    </xf>
    <xf numFmtId="9" fontId="18" fillId="4" borderId="0" xfId="0" applyNumberFormat="1" applyFont="1" applyFill="1" applyAlignment="1">
      <alignment horizontal="right"/>
    </xf>
    <xf numFmtId="178" fontId="18" fillId="4" borderId="0" xfId="0" applyNumberFormat="1" applyFont="1" applyFill="1" applyAlignment="1"/>
    <xf numFmtId="0" fontId="53" fillId="4" borderId="0" xfId="0" applyFont="1" applyFill="1" applyAlignment="1"/>
    <xf numFmtId="179" fontId="3" fillId="4" borderId="0" xfId="0" applyNumberFormat="1" applyFont="1" applyFill="1" applyAlignment="1"/>
    <xf numFmtId="0" fontId="48" fillId="4" borderId="0" xfId="0" applyFont="1" applyFill="1" applyAlignment="1"/>
    <xf numFmtId="0" fontId="3" fillId="4" borderId="0" xfId="0" applyFont="1" applyFill="1" applyAlignment="1">
      <alignment horizontal="center" vertical="center"/>
    </xf>
    <xf numFmtId="0" fontId="58" fillId="4" borderId="0" xfId="0" applyFont="1" applyFill="1" applyAlignment="1"/>
    <xf numFmtId="0" fontId="31" fillId="4" borderId="0" xfId="0" applyFont="1" applyFill="1" applyAlignment="1">
      <alignment horizontal="center"/>
    </xf>
    <xf numFmtId="180" fontId="18" fillId="4" borderId="0" xfId="0" applyNumberFormat="1" applyFont="1" applyFill="1" applyAlignment="1">
      <alignment horizontal="center"/>
    </xf>
    <xf numFmtId="180" fontId="17" fillId="4" borderId="0" xfId="0" applyNumberFormat="1" applyFont="1" applyFill="1" applyAlignment="1">
      <alignment horizontal="center"/>
    </xf>
    <xf numFmtId="0" fontId="26" fillId="4" borderId="0" xfId="0" applyFont="1" applyFill="1">
      <alignment vertical="center"/>
    </xf>
    <xf numFmtId="169" fontId="17" fillId="4" borderId="0" xfId="0" applyNumberFormat="1" applyFont="1" applyFill="1" applyAlignment="1"/>
    <xf numFmtId="0" fontId="59" fillId="4" borderId="0" xfId="0" applyFont="1" applyFill="1" applyAlignment="1">
      <alignment horizontal="center" vertical="center"/>
    </xf>
    <xf numFmtId="165" fontId="29" fillId="4" borderId="3" xfId="0" applyNumberFormat="1" applyFont="1" applyFill="1" applyBorder="1" applyAlignment="1">
      <alignment horizontal="center" vertical="center" wrapText="1"/>
    </xf>
    <xf numFmtId="0" fontId="37" fillId="4" borderId="0" xfId="0" applyFont="1" applyFill="1" applyAlignment="1">
      <alignment horizontal="center"/>
    </xf>
    <xf numFmtId="181" fontId="17" fillId="4" borderId="0" xfId="0" applyNumberFormat="1" applyFont="1" applyFill="1" applyAlignment="1">
      <alignment horizontal="center" vertical="center"/>
    </xf>
    <xf numFmtId="181" fontId="18" fillId="4" borderId="0" xfId="0" applyNumberFormat="1" applyFont="1" applyFill="1" applyAlignment="1">
      <alignment horizontal="center" vertical="center"/>
    </xf>
    <xf numFmtId="0" fontId="18" fillId="4" borderId="7" xfId="0" applyFont="1" applyFill="1" applyBorder="1" applyAlignment="1"/>
    <xf numFmtId="0" fontId="17" fillId="4" borderId="8" xfId="0" applyFont="1" applyFill="1" applyBorder="1" applyAlignment="1"/>
    <xf numFmtId="0" fontId="18" fillId="4" borderId="8" xfId="0" applyFont="1" applyFill="1" applyBorder="1" applyAlignment="1"/>
    <xf numFmtId="0" fontId="18" fillId="4" borderId="9" xfId="0" applyFont="1" applyFill="1" applyBorder="1" applyAlignment="1"/>
    <xf numFmtId="0" fontId="18" fillId="4" borderId="10" xfId="0" applyFont="1" applyFill="1" applyBorder="1" applyAlignment="1"/>
    <xf numFmtId="0" fontId="18" fillId="4" borderId="11" xfId="0" applyFont="1" applyFill="1" applyBorder="1" applyAlignment="1"/>
    <xf numFmtId="0" fontId="17" fillId="4" borderId="10" xfId="0" applyFont="1" applyFill="1" applyBorder="1" applyAlignment="1"/>
    <xf numFmtId="181" fontId="17" fillId="4" borderId="11" xfId="0" applyNumberFormat="1" applyFont="1" applyFill="1" applyBorder="1" applyAlignment="1">
      <alignment horizontal="center" vertical="center"/>
    </xf>
    <xf numFmtId="181" fontId="18" fillId="4" borderId="11" xfId="0" applyNumberFormat="1" applyFont="1" applyFill="1" applyBorder="1" applyAlignment="1">
      <alignment horizontal="center" vertical="center"/>
    </xf>
    <xf numFmtId="9" fontId="18" fillId="4" borderId="11" xfId="7" applyFont="1" applyFill="1" applyBorder="1" applyAlignment="1" applyProtection="1">
      <alignment horizontal="center" vertical="center"/>
    </xf>
    <xf numFmtId="9" fontId="17" fillId="4" borderId="11" xfId="0" applyNumberFormat="1" applyFont="1" applyFill="1" applyBorder="1" applyAlignment="1">
      <alignment horizontal="center"/>
    </xf>
    <xf numFmtId="0" fontId="3" fillId="4" borderId="12" xfId="0" applyFont="1" applyFill="1" applyBorder="1" applyAlignment="1"/>
    <xf numFmtId="0" fontId="18" fillId="4" borderId="13" xfId="0" applyFont="1" applyFill="1" applyBorder="1" applyAlignment="1"/>
    <xf numFmtId="0" fontId="18" fillId="4" borderId="14" xfId="0" applyFont="1" applyFill="1" applyBorder="1" applyAlignment="1"/>
    <xf numFmtId="0" fontId="3" fillId="2" borderId="0" xfId="0" applyFont="1" applyFill="1" applyAlignment="1"/>
    <xf numFmtId="0" fontId="18" fillId="4" borderId="0" xfId="3" applyFont="1" applyFill="1" applyProtection="1"/>
    <xf numFmtId="0" fontId="17" fillId="4" borderId="7" xfId="3" applyFont="1" applyFill="1" applyBorder="1" applyProtection="1"/>
    <xf numFmtId="0" fontId="17" fillId="4" borderId="8" xfId="3" applyFont="1" applyFill="1" applyBorder="1" applyProtection="1"/>
    <xf numFmtId="0" fontId="18" fillId="4" borderId="8" xfId="3" applyFont="1" applyFill="1" applyBorder="1" applyProtection="1"/>
    <xf numFmtId="0" fontId="18" fillId="4" borderId="9" xfId="3" applyFont="1" applyFill="1" applyBorder="1" applyProtection="1"/>
    <xf numFmtId="0" fontId="18" fillId="4" borderId="10" xfId="3" applyFont="1" applyFill="1" applyBorder="1" applyProtection="1"/>
    <xf numFmtId="0" fontId="18" fillId="4" borderId="11" xfId="3" applyFont="1" applyFill="1" applyBorder="1" applyProtection="1"/>
    <xf numFmtId="0" fontId="17" fillId="4" borderId="0" xfId="3" applyFont="1" applyFill="1" applyProtection="1"/>
    <xf numFmtId="181" fontId="17" fillId="4" borderId="11" xfId="3" applyNumberFormat="1" applyFont="1" applyFill="1" applyBorder="1" applyAlignment="1" applyProtection="1">
      <alignment horizontal="center" vertical="center"/>
    </xf>
    <xf numFmtId="181" fontId="17" fillId="4" borderId="0" xfId="3" applyNumberFormat="1" applyFont="1" applyFill="1" applyAlignment="1" applyProtection="1">
      <alignment horizontal="center" vertical="center"/>
    </xf>
    <xf numFmtId="181" fontId="18" fillId="4" borderId="0" xfId="3" applyNumberFormat="1" applyFont="1" applyFill="1" applyAlignment="1" applyProtection="1">
      <alignment horizontal="center" vertical="center"/>
    </xf>
    <xf numFmtId="0" fontId="18" fillId="4" borderId="0" xfId="3" applyFont="1" applyFill="1" applyAlignment="1" applyProtection="1">
      <alignment horizontal="left" indent="1"/>
    </xf>
    <xf numFmtId="0" fontId="17" fillId="4" borderId="10" xfId="3" applyFont="1" applyFill="1" applyBorder="1" applyProtection="1"/>
    <xf numFmtId="181" fontId="18" fillId="4" borderId="11" xfId="3" applyNumberFormat="1" applyFont="1" applyFill="1" applyBorder="1" applyAlignment="1" applyProtection="1">
      <alignment horizontal="center" vertical="center"/>
    </xf>
    <xf numFmtId="0" fontId="17" fillId="4" borderId="0" xfId="3" applyFont="1" applyFill="1" applyAlignment="1" applyProtection="1">
      <alignment horizontal="left" indent="1"/>
    </xf>
    <xf numFmtId="9" fontId="17" fillId="4" borderId="11" xfId="4" applyFont="1" applyFill="1" applyBorder="1" applyAlignment="1" applyProtection="1">
      <alignment horizontal="center"/>
    </xf>
    <xf numFmtId="9" fontId="17" fillId="4" borderId="11" xfId="3" applyNumberFormat="1" applyFont="1" applyFill="1" applyBorder="1" applyAlignment="1" applyProtection="1">
      <alignment horizontal="center"/>
    </xf>
    <xf numFmtId="0" fontId="18" fillId="4" borderId="12" xfId="3" applyFont="1" applyFill="1" applyBorder="1" applyProtection="1"/>
    <xf numFmtId="0" fontId="18" fillId="4" borderId="13" xfId="3" applyFont="1" applyFill="1" applyBorder="1" applyAlignment="1" applyProtection="1">
      <alignment horizontal="left" indent="1"/>
    </xf>
    <xf numFmtId="0" fontId="18" fillId="4" borderId="13" xfId="3" applyFont="1" applyFill="1" applyBorder="1" applyProtection="1"/>
    <xf numFmtId="9" fontId="18" fillId="4" borderId="14" xfId="3" applyNumberFormat="1" applyFont="1" applyFill="1" applyBorder="1" applyAlignment="1" applyProtection="1">
      <alignment horizontal="center"/>
    </xf>
    <xf numFmtId="0" fontId="18" fillId="4" borderId="14" xfId="3" applyFont="1" applyFill="1" applyBorder="1" applyProtection="1"/>
    <xf numFmtId="0" fontId="60" fillId="4" borderId="0" xfId="0" applyFont="1" applyFill="1" applyAlignment="1">
      <alignment horizontal="left" indent="1"/>
    </xf>
    <xf numFmtId="0" fontId="51" fillId="4" borderId="0" xfId="3" applyFont="1" applyFill="1" applyProtection="1"/>
    <xf numFmtId="0" fontId="61" fillId="4" borderId="0" xfId="0" applyFont="1" applyFill="1" applyAlignment="1"/>
    <xf numFmtId="0" fontId="54" fillId="4" borderId="0" xfId="3" applyFont="1" applyFill="1" applyProtection="1"/>
    <xf numFmtId="182" fontId="54" fillId="4" borderId="0" xfId="3" applyNumberFormat="1" applyFont="1" applyFill="1" applyAlignment="1" applyProtection="1">
      <alignment horizontal="center" vertical="center"/>
    </xf>
    <xf numFmtId="182" fontId="51" fillId="4" borderId="0" xfId="0" applyNumberFormat="1" applyFont="1" applyFill="1" applyAlignment="1">
      <alignment horizontal="center" vertical="center"/>
    </xf>
    <xf numFmtId="182" fontId="51" fillId="4" borderId="0" xfId="3" applyNumberFormat="1" applyFont="1" applyFill="1" applyAlignment="1" applyProtection="1">
      <alignment horizontal="center" vertical="center"/>
    </xf>
    <xf numFmtId="181" fontId="54" fillId="4" borderId="0" xfId="3" applyNumberFormat="1" applyFont="1" applyFill="1" applyAlignment="1" applyProtection="1">
      <alignment horizontal="center" vertical="center"/>
    </xf>
    <xf numFmtId="1" fontId="17" fillId="4" borderId="0" xfId="0" applyNumberFormat="1" applyFont="1" applyFill="1" applyAlignment="1">
      <alignment horizontal="left" vertical="center"/>
    </xf>
    <xf numFmtId="0" fontId="40" fillId="4" borderId="0" xfId="0" applyFont="1" applyFill="1" applyAlignment="1">
      <alignment horizontal="center"/>
    </xf>
    <xf numFmtId="0" fontId="40" fillId="4" borderId="15" xfId="0" applyFont="1" applyFill="1" applyBorder="1" applyAlignment="1">
      <alignment horizontal="center"/>
    </xf>
    <xf numFmtId="0" fontId="48" fillId="4" borderId="0" xfId="0" applyFont="1" applyFill="1" applyAlignment="1">
      <alignment horizontal="center" vertical="center"/>
    </xf>
    <xf numFmtId="0" fontId="18" fillId="4" borderId="15" xfId="0" applyFont="1" applyFill="1" applyBorder="1" applyAlignment="1">
      <alignment horizontal="center"/>
    </xf>
    <xf numFmtId="0" fontId="17" fillId="3" borderId="0" xfId="0" applyFont="1" applyFill="1" applyAlignment="1">
      <alignment horizontal="left"/>
    </xf>
    <xf numFmtId="183" fontId="17" fillId="3" borderId="15" xfId="0" applyNumberFormat="1" applyFont="1" applyFill="1" applyBorder="1" applyAlignment="1">
      <alignment horizontal="center"/>
    </xf>
    <xf numFmtId="183" fontId="17" fillId="3" borderId="0" xfId="0" applyNumberFormat="1" applyFont="1" applyFill="1" applyAlignment="1">
      <alignment horizontal="center"/>
    </xf>
    <xf numFmtId="184" fontId="17" fillId="4" borderId="0" xfId="0" applyNumberFormat="1" applyFont="1" applyFill="1" applyAlignment="1">
      <alignment horizontal="center" vertical="center"/>
    </xf>
    <xf numFmtId="0" fontId="7" fillId="4" borderId="0" xfId="0" applyFont="1" applyFill="1" applyAlignment="1"/>
    <xf numFmtId="0" fontId="6" fillId="4" borderId="0" xfId="0" applyFont="1" applyFill="1" applyAlignment="1"/>
    <xf numFmtId="0" fontId="4" fillId="4" borderId="0" xfId="0" applyFont="1" applyFill="1" applyAlignment="1">
      <alignment horizontal="left" vertical="center"/>
    </xf>
    <xf numFmtId="183" fontId="4" fillId="4" borderId="15" xfId="0" applyNumberFormat="1" applyFont="1" applyFill="1" applyBorder="1" applyAlignment="1">
      <alignment horizontal="center"/>
    </xf>
    <xf numFmtId="183" fontId="4" fillId="4" borderId="0" xfId="0" applyNumberFormat="1" applyFont="1" applyFill="1" applyAlignment="1">
      <alignment horizontal="center"/>
    </xf>
    <xf numFmtId="0" fontId="6" fillId="4" borderId="0" xfId="0" applyFont="1" applyFill="1" applyAlignment="1">
      <alignment horizontal="center" vertical="center"/>
    </xf>
    <xf numFmtId="183" fontId="17" fillId="4" borderId="15" xfId="0" applyNumberFormat="1" applyFont="1" applyFill="1" applyBorder="1" applyAlignment="1">
      <alignment horizontal="center"/>
    </xf>
    <xf numFmtId="183" fontId="17" fillId="4" borderId="0" xfId="0" applyNumberFormat="1" applyFont="1" applyFill="1" applyAlignment="1">
      <alignment horizontal="center"/>
    </xf>
    <xf numFmtId="183" fontId="18" fillId="4" borderId="15" xfId="0" applyNumberFormat="1" applyFont="1" applyFill="1" applyBorder="1" applyAlignment="1">
      <alignment horizontal="center"/>
    </xf>
    <xf numFmtId="183" fontId="18" fillId="4" borderId="0" xfId="0" applyNumberFormat="1" applyFont="1" applyFill="1" applyAlignment="1">
      <alignment horizontal="center"/>
    </xf>
    <xf numFmtId="184" fontId="18" fillId="4" borderId="0" xfId="0" applyNumberFormat="1" applyFont="1" applyFill="1" applyAlignment="1">
      <alignment horizontal="center" vertical="center"/>
    </xf>
    <xf numFmtId="183" fontId="21" fillId="4" borderId="0" xfId="0" applyNumberFormat="1" applyFont="1" applyFill="1" applyAlignment="1">
      <alignment horizontal="center"/>
    </xf>
    <xf numFmtId="0" fontId="4" fillId="4" borderId="0" xfId="0" applyFont="1" applyFill="1" applyAlignment="1">
      <alignment horizontal="left"/>
    </xf>
    <xf numFmtId="168" fontId="4" fillId="4" borderId="15" xfId="0" applyNumberFormat="1" applyFont="1" applyFill="1" applyBorder="1" applyAlignment="1">
      <alignment horizontal="center"/>
    </xf>
    <xf numFmtId="168" fontId="4" fillId="4" borderId="0" xfId="0" applyNumberFormat="1" applyFont="1" applyFill="1" applyAlignment="1">
      <alignment horizontal="center"/>
    </xf>
    <xf numFmtId="0" fontId="4" fillId="4" borderId="0" xfId="0" applyFont="1" applyFill="1" applyAlignment="1">
      <alignment horizontal="center" vertical="center"/>
    </xf>
    <xf numFmtId="0" fontId="62" fillId="4" borderId="0" xfId="0" applyFont="1" applyFill="1" applyAlignment="1"/>
    <xf numFmtId="0" fontId="63" fillId="4" borderId="0" xfId="0" applyFont="1" applyFill="1" applyAlignment="1">
      <alignment horizontal="right"/>
    </xf>
    <xf numFmtId="0" fontId="63" fillId="4" borderId="0" xfId="0" applyFont="1" applyFill="1" applyAlignment="1">
      <alignment horizontal="left"/>
    </xf>
    <xf numFmtId="0" fontId="63" fillId="4" borderId="0" xfId="0" applyFont="1" applyFill="1" applyAlignment="1">
      <alignment horizontal="center"/>
    </xf>
    <xf numFmtId="9" fontId="63" fillId="4" borderId="15" xfId="0" applyNumberFormat="1" applyFont="1" applyFill="1" applyBorder="1" applyAlignment="1">
      <alignment horizontal="center" vertical="center"/>
    </xf>
    <xf numFmtId="9" fontId="63" fillId="4" borderId="0" xfId="0" applyNumberFormat="1" applyFont="1" applyFill="1" applyAlignment="1">
      <alignment horizontal="center" vertical="center"/>
    </xf>
    <xf numFmtId="167" fontId="63" fillId="4" borderId="0" xfId="0" applyNumberFormat="1" applyFont="1" applyFill="1" applyAlignment="1">
      <alignment horizontal="right"/>
    </xf>
    <xf numFmtId="3" fontId="63" fillId="4" borderId="0" xfId="0" applyNumberFormat="1" applyFont="1" applyFill="1" applyAlignment="1">
      <alignment horizontal="right"/>
    </xf>
    <xf numFmtId="9" fontId="63" fillId="4" borderId="0" xfId="0" applyNumberFormat="1" applyFont="1" applyFill="1" applyAlignment="1">
      <alignment horizontal="right" vertical="center"/>
    </xf>
    <xf numFmtId="0" fontId="64" fillId="4" borderId="0" xfId="0" applyFont="1" applyFill="1" applyAlignment="1"/>
    <xf numFmtId="0" fontId="64" fillId="4" borderId="0" xfId="0" applyFont="1" applyFill="1" applyAlignment="1">
      <alignment horizontal="right"/>
    </xf>
    <xf numFmtId="0" fontId="64" fillId="4" borderId="0" xfId="0" applyFont="1" applyFill="1" applyAlignment="1">
      <alignment horizontal="left"/>
    </xf>
    <xf numFmtId="0" fontId="64" fillId="4" borderId="0" xfId="0" applyFont="1" applyFill="1" applyAlignment="1">
      <alignment horizontal="center"/>
    </xf>
    <xf numFmtId="9" fontId="64" fillId="4" borderId="15" xfId="0" applyNumberFormat="1" applyFont="1" applyFill="1" applyBorder="1" applyAlignment="1">
      <alignment horizontal="center"/>
    </xf>
    <xf numFmtId="9" fontId="64" fillId="4" borderId="10" xfId="0" applyNumberFormat="1" applyFont="1" applyFill="1" applyBorder="1" applyAlignment="1">
      <alignment horizontal="center"/>
    </xf>
    <xf numFmtId="9" fontId="64" fillId="4" borderId="0" xfId="0" applyNumberFormat="1" applyFont="1" applyFill="1" applyAlignment="1">
      <alignment horizontal="center"/>
    </xf>
    <xf numFmtId="9" fontId="64" fillId="4" borderId="0" xfId="0" applyNumberFormat="1" applyFont="1" applyFill="1" applyAlignment="1">
      <alignment horizontal="right" vertical="center"/>
    </xf>
    <xf numFmtId="167" fontId="64" fillId="4" borderId="0" xfId="0" applyNumberFormat="1" applyFont="1" applyFill="1" applyAlignment="1">
      <alignment horizontal="right"/>
    </xf>
    <xf numFmtId="3" fontId="64" fillId="4" borderId="0" xfId="0" applyNumberFormat="1" applyFont="1" applyFill="1" applyAlignment="1">
      <alignment horizontal="right"/>
    </xf>
    <xf numFmtId="0" fontId="65" fillId="4" borderId="0" xfId="0" applyFont="1" applyFill="1" applyAlignment="1"/>
    <xf numFmtId="0" fontId="65" fillId="4" borderId="0" xfId="0" applyFont="1" applyFill="1" applyAlignment="1">
      <alignment horizontal="right"/>
    </xf>
    <xf numFmtId="0" fontId="65" fillId="4" borderId="0" xfId="0" applyFont="1" applyFill="1" applyAlignment="1">
      <alignment horizontal="left"/>
    </xf>
    <xf numFmtId="0" fontId="65" fillId="4" borderId="0" xfId="0" applyFont="1" applyFill="1" applyAlignment="1">
      <alignment horizontal="center"/>
    </xf>
    <xf numFmtId="9" fontId="65" fillId="4" borderId="15" xfId="0" applyNumberFormat="1" applyFont="1" applyFill="1" applyBorder="1" applyAlignment="1">
      <alignment horizontal="center" vertical="center"/>
    </xf>
    <xf numFmtId="9" fontId="65" fillId="4" borderId="0" xfId="0" applyNumberFormat="1" applyFont="1" applyFill="1" applyAlignment="1">
      <alignment horizontal="center" vertical="center"/>
    </xf>
    <xf numFmtId="9" fontId="65" fillId="4" borderId="0" xfId="0" applyNumberFormat="1" applyFont="1" applyFill="1" applyAlignment="1">
      <alignment horizontal="right" vertical="center"/>
    </xf>
    <xf numFmtId="167" fontId="65" fillId="4" borderId="0" xfId="0" applyNumberFormat="1" applyFont="1" applyFill="1" applyAlignment="1">
      <alignment horizontal="right"/>
    </xf>
    <xf numFmtId="3" fontId="65" fillId="4" borderId="0" xfId="0" applyNumberFormat="1" applyFont="1" applyFill="1" applyAlignment="1">
      <alignment horizontal="right"/>
    </xf>
    <xf numFmtId="0" fontId="31" fillId="4" borderId="0" xfId="0" applyFont="1" applyFill="1" applyAlignment="1">
      <alignment horizontal="left"/>
    </xf>
    <xf numFmtId="9" fontId="18" fillId="4" borderId="15" xfId="0" applyNumberFormat="1" applyFont="1" applyFill="1" applyBorder="1" applyAlignment="1">
      <alignment horizontal="center" vertical="center"/>
    </xf>
    <xf numFmtId="9" fontId="18" fillId="4" borderId="0" xfId="0" applyNumberFormat="1" applyFont="1" applyFill="1" applyAlignment="1">
      <alignment horizontal="center" vertical="center"/>
    </xf>
    <xf numFmtId="167" fontId="31" fillId="4" borderId="0" xfId="0" applyNumberFormat="1" applyFont="1" applyFill="1" applyAlignment="1">
      <alignment horizontal="right"/>
    </xf>
    <xf numFmtId="183" fontId="18" fillId="4" borderId="15" xfId="0" applyNumberFormat="1" applyFont="1" applyFill="1" applyBorder="1" applyAlignment="1">
      <alignment horizontal="center" vertical="center"/>
    </xf>
    <xf numFmtId="183" fontId="18" fillId="4" borderId="0" xfId="0" applyNumberFormat="1" applyFont="1" applyFill="1" applyAlignment="1">
      <alignment horizontal="center" vertical="center"/>
    </xf>
    <xf numFmtId="184" fontId="31" fillId="4" borderId="0" xfId="0" applyNumberFormat="1" applyFont="1" applyFill="1" applyAlignment="1">
      <alignment horizontal="right"/>
    </xf>
    <xf numFmtId="0" fontId="4" fillId="4" borderId="0" xfId="0" applyFont="1" applyFill="1" applyAlignment="1">
      <alignment horizontal="left" indent="1"/>
    </xf>
    <xf numFmtId="180" fontId="17" fillId="4" borderId="0" xfId="0" applyNumberFormat="1" applyFont="1" applyFill="1" applyAlignment="1">
      <alignment horizontal="left"/>
    </xf>
    <xf numFmtId="180" fontId="17" fillId="4" borderId="0" xfId="0" applyNumberFormat="1" applyFont="1" applyFill="1" applyAlignment="1"/>
    <xf numFmtId="180" fontId="17" fillId="4" borderId="0" xfId="0" applyNumberFormat="1" applyFont="1" applyFill="1" applyAlignment="1">
      <alignment horizontal="right"/>
    </xf>
    <xf numFmtId="0" fontId="66" fillId="4" borderId="0" xfId="0" applyFont="1" applyFill="1" applyAlignment="1"/>
    <xf numFmtId="180" fontId="66" fillId="4" borderId="0" xfId="0" applyNumberFormat="1" applyFont="1" applyFill="1" applyAlignment="1">
      <alignment horizontal="left"/>
    </xf>
    <xf numFmtId="180" fontId="66" fillId="4" borderId="0" xfId="0" applyNumberFormat="1" applyFont="1" applyFill="1" applyAlignment="1"/>
    <xf numFmtId="180" fontId="66" fillId="4" borderId="0" xfId="0" applyNumberFormat="1" applyFont="1" applyFill="1" applyAlignment="1">
      <alignment horizontal="center"/>
    </xf>
    <xf numFmtId="9" fontId="66" fillId="4" borderId="15" xfId="0" applyNumberFormat="1" applyFont="1" applyFill="1" applyBorder="1" applyAlignment="1">
      <alignment horizontal="center"/>
    </xf>
    <xf numFmtId="9" fontId="66" fillId="4" borderId="0" xfId="0" applyNumberFormat="1" applyFont="1" applyFill="1" applyAlignment="1">
      <alignment horizontal="center"/>
    </xf>
    <xf numFmtId="180" fontId="66" fillId="4" borderId="0" xfId="0" applyNumberFormat="1" applyFont="1" applyFill="1" applyAlignment="1">
      <alignment horizontal="right"/>
    </xf>
    <xf numFmtId="9" fontId="18" fillId="4" borderId="15" xfId="0" applyNumberFormat="1" applyFont="1" applyFill="1" applyBorder="1" applyAlignment="1">
      <alignment horizontal="right"/>
    </xf>
    <xf numFmtId="0" fontId="31" fillId="4" borderId="0" xfId="0" applyFont="1" applyFill="1" applyAlignment="1">
      <alignment horizontal="right"/>
    </xf>
    <xf numFmtId="184" fontId="17" fillId="4" borderId="0" xfId="0" applyNumberFormat="1" applyFont="1" applyFill="1" applyAlignment="1">
      <alignment horizontal="right"/>
    </xf>
    <xf numFmtId="183" fontId="17" fillId="4" borderId="15" xfId="0" applyNumberFormat="1" applyFont="1" applyFill="1" applyBorder="1" applyAlignment="1">
      <alignment horizontal="center" vertical="center"/>
    </xf>
    <xf numFmtId="0" fontId="17" fillId="4" borderId="0" xfId="0" applyFont="1" applyFill="1" applyAlignment="1">
      <alignment horizontal="right"/>
    </xf>
    <xf numFmtId="0" fontId="66" fillId="4" borderId="0" xfId="0" applyFont="1" applyFill="1" applyAlignment="1">
      <alignment horizontal="center"/>
    </xf>
    <xf numFmtId="9" fontId="67" fillId="4" borderId="15" xfId="0" applyNumberFormat="1" applyFont="1" applyFill="1" applyBorder="1" applyAlignment="1">
      <alignment horizontal="center"/>
    </xf>
    <xf numFmtId="9" fontId="67" fillId="4" borderId="0" xfId="0" applyNumberFormat="1" applyFont="1" applyFill="1" applyAlignment="1">
      <alignment horizontal="center"/>
    </xf>
    <xf numFmtId="0" fontId="66" fillId="4" borderId="0" xfId="0" applyFont="1" applyFill="1" applyAlignment="1">
      <alignment horizontal="right"/>
    </xf>
    <xf numFmtId="0" fontId="67" fillId="4" borderId="0" xfId="0" applyFont="1" applyFill="1" applyAlignment="1"/>
    <xf numFmtId="0" fontId="18" fillId="4" borderId="15" xfId="0" applyFont="1" applyFill="1" applyBorder="1" applyAlignment="1">
      <alignment horizontal="right"/>
    </xf>
    <xf numFmtId="0" fontId="68" fillId="4" borderId="0" xfId="0" applyFont="1" applyFill="1" applyAlignment="1"/>
    <xf numFmtId="0" fontId="68" fillId="4" borderId="15" xfId="0" applyFont="1" applyFill="1" applyBorder="1" applyAlignment="1"/>
    <xf numFmtId="9" fontId="64" fillId="4" borderId="15" xfId="0" applyNumberFormat="1" applyFont="1" applyFill="1" applyBorder="1" applyAlignment="1">
      <alignment horizontal="center" vertical="center"/>
    </xf>
    <xf numFmtId="9" fontId="64" fillId="4" borderId="0" xfId="0" applyNumberFormat="1" applyFont="1" applyFill="1" applyAlignment="1">
      <alignment horizontal="center" vertical="center"/>
    </xf>
    <xf numFmtId="0" fontId="69" fillId="4" borderId="0" xfId="0" applyFont="1" applyFill="1" applyAlignment="1"/>
    <xf numFmtId="0" fontId="65" fillId="4" borderId="0" xfId="0" applyFont="1" applyFill="1" applyAlignment="1">
      <alignment horizontal="left" indent="1"/>
    </xf>
    <xf numFmtId="1" fontId="17" fillId="4" borderId="15" xfId="0" applyNumberFormat="1" applyFont="1" applyFill="1" applyBorder="1" applyAlignment="1">
      <alignment horizontal="right" vertical="center"/>
    </xf>
    <xf numFmtId="1" fontId="17" fillId="4" borderId="0" xfId="0" applyNumberFormat="1" applyFont="1" applyFill="1" applyAlignment="1">
      <alignment horizontal="right" vertical="center"/>
    </xf>
    <xf numFmtId="1" fontId="18" fillId="4" borderId="15" xfId="0" applyNumberFormat="1" applyFont="1" applyFill="1" applyBorder="1" applyAlignment="1">
      <alignment horizontal="right" vertical="center"/>
    </xf>
    <xf numFmtId="1" fontId="18" fillId="4" borderId="0" xfId="0" applyNumberFormat="1" applyFont="1" applyFill="1" applyAlignment="1">
      <alignment horizontal="right" vertical="center"/>
    </xf>
    <xf numFmtId="179" fontId="18" fillId="4" borderId="15" xfId="0" applyNumberFormat="1" applyFont="1" applyFill="1" applyBorder="1" applyAlignment="1">
      <alignment horizontal="center" vertical="center"/>
    </xf>
    <xf numFmtId="0" fontId="17" fillId="9" borderId="0" xfId="0" applyFont="1" applyFill="1" applyAlignment="1">
      <alignment horizontal="center" vertical="center"/>
    </xf>
    <xf numFmtId="0" fontId="17" fillId="9" borderId="0" xfId="0" applyFont="1" applyFill="1">
      <alignment vertical="center"/>
    </xf>
    <xf numFmtId="179" fontId="17" fillId="9" borderId="15" xfId="0" applyNumberFormat="1" applyFont="1" applyFill="1" applyBorder="1" applyAlignment="1">
      <alignment horizontal="center" vertical="center"/>
    </xf>
    <xf numFmtId="179" fontId="17" fillId="9" borderId="0" xfId="0" applyNumberFormat="1" applyFont="1" applyFill="1" applyAlignment="1">
      <alignment horizontal="center" vertical="center"/>
    </xf>
    <xf numFmtId="0" fontId="70" fillId="4" borderId="0" xfId="0" applyFont="1" applyFill="1" applyAlignment="1">
      <alignment horizontal="center" vertical="center"/>
    </xf>
    <xf numFmtId="0" fontId="4" fillId="4" borderId="0" xfId="0" applyFont="1" applyFill="1">
      <alignment vertical="center"/>
    </xf>
    <xf numFmtId="180" fontId="17" fillId="4" borderId="15" xfId="0" applyNumberFormat="1" applyFont="1" applyFill="1" applyBorder="1" applyAlignment="1">
      <alignment horizontal="center"/>
    </xf>
    <xf numFmtId="0" fontId="17" fillId="4" borderId="0" xfId="0" applyFont="1" applyFill="1" applyAlignment="1">
      <alignment vertical="center" wrapText="1"/>
    </xf>
    <xf numFmtId="180" fontId="17" fillId="4" borderId="16" xfId="0" applyNumberFormat="1" applyFont="1" applyFill="1" applyBorder="1" applyAlignment="1">
      <alignment horizontal="center"/>
    </xf>
    <xf numFmtId="0" fontId="71" fillId="4" borderId="0" xfId="0" applyFont="1" applyFill="1" applyAlignment="1"/>
    <xf numFmtId="0" fontId="71" fillId="4" borderId="0" xfId="0" applyFont="1" applyFill="1">
      <alignment vertical="center"/>
    </xf>
    <xf numFmtId="0" fontId="71" fillId="4" borderId="0" xfId="0" applyFont="1" applyFill="1" applyAlignment="1">
      <alignment horizontal="center"/>
    </xf>
    <xf numFmtId="0" fontId="3" fillId="4" borderId="0" xfId="0" applyFont="1" applyFill="1">
      <alignment vertical="center"/>
    </xf>
    <xf numFmtId="0" fontId="26" fillId="4" borderId="0" xfId="0" applyFont="1" applyFill="1" applyAlignment="1">
      <alignment horizontal="left"/>
    </xf>
    <xf numFmtId="0" fontId="37" fillId="4" borderId="0" xfId="0" applyFont="1" applyFill="1" applyAlignment="1">
      <alignment horizontal="right"/>
    </xf>
    <xf numFmtId="167" fontId="17" fillId="5" borderId="1" xfId="0" applyNumberFormat="1" applyFont="1" applyFill="1" applyBorder="1" applyAlignment="1">
      <alignment horizontal="left" vertical="center"/>
    </xf>
    <xf numFmtId="0" fontId="17" fillId="4" borderId="7" xfId="0" applyFont="1" applyFill="1" applyBorder="1" applyAlignment="1">
      <alignment horizontal="left"/>
    </xf>
    <xf numFmtId="179" fontId="17" fillId="4" borderId="9" xfId="0" applyNumberFormat="1" applyFont="1" applyFill="1" applyBorder="1" applyAlignment="1">
      <alignment horizontal="center"/>
    </xf>
    <xf numFmtId="0" fontId="18" fillId="4" borderId="10" xfId="0" applyFont="1" applyFill="1" applyBorder="1" applyAlignment="1">
      <alignment horizontal="left"/>
    </xf>
    <xf numFmtId="3" fontId="18" fillId="4" borderId="11" xfId="0" applyNumberFormat="1" applyFont="1" applyFill="1" applyBorder="1" applyAlignment="1">
      <alignment horizontal="center"/>
    </xf>
    <xf numFmtId="10" fontId="18" fillId="4" borderId="11" xfId="0" applyNumberFormat="1" applyFont="1" applyFill="1" applyBorder="1" applyAlignment="1">
      <alignment horizontal="center"/>
    </xf>
    <xf numFmtId="0" fontId="18" fillId="4" borderId="12" xfId="0" applyFont="1" applyFill="1" applyBorder="1" applyAlignment="1">
      <alignment horizontal="left"/>
    </xf>
    <xf numFmtId="185" fontId="18" fillId="4" borderId="14" xfId="0" applyNumberFormat="1" applyFont="1" applyFill="1" applyBorder="1" applyAlignment="1">
      <alignment horizontal="center"/>
    </xf>
    <xf numFmtId="168" fontId="40" fillId="4" borderId="0" xfId="0" applyNumberFormat="1" applyFont="1" applyFill="1" applyAlignment="1">
      <alignment horizontal="center"/>
    </xf>
    <xf numFmtId="0" fontId="2" fillId="4" borderId="0" xfId="0" applyFont="1" applyFill="1">
      <alignment vertical="center"/>
    </xf>
    <xf numFmtId="0" fontId="29" fillId="7" borderId="0" xfId="0" applyFont="1" applyFill="1" applyAlignment="1">
      <alignment horizontal="center" vertical="center"/>
    </xf>
    <xf numFmtId="10" fontId="18" fillId="4" borderId="0" xfId="0" applyNumberFormat="1" applyFont="1" applyFill="1" applyAlignment="1">
      <alignment horizontal="center"/>
    </xf>
    <xf numFmtId="2" fontId="18" fillId="4" borderId="0" xfId="0" applyNumberFormat="1" applyFont="1" applyFill="1" applyAlignment="1">
      <alignment horizontal="center"/>
    </xf>
    <xf numFmtId="168" fontId="37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37" fillId="4" borderId="0" xfId="0" applyFont="1" applyFill="1" applyAlignment="1">
      <alignment horizontal="left"/>
    </xf>
    <xf numFmtId="168" fontId="17" fillId="4" borderId="0" xfId="0" applyNumberFormat="1" applyFont="1" applyFill="1" applyAlignment="1"/>
    <xf numFmtId="166" fontId="18" fillId="4" borderId="0" xfId="0" applyNumberFormat="1" applyFont="1" applyFill="1" applyAlignment="1">
      <alignment horizontal="center" vertical="center"/>
    </xf>
    <xf numFmtId="0" fontId="29" fillId="7" borderId="0" xfId="0" applyFont="1" applyFill="1" applyAlignment="1">
      <alignment horizontal="left" vertical="center"/>
    </xf>
    <xf numFmtId="0" fontId="29" fillId="7" borderId="0" xfId="0" applyFont="1" applyFill="1" applyAlignment="1">
      <alignment horizontal="left"/>
    </xf>
    <xf numFmtId="0" fontId="72" fillId="4" borderId="0" xfId="0" applyFont="1" applyFill="1" applyAlignment="1">
      <alignment horizontal="center" vertical="center"/>
    </xf>
    <xf numFmtId="9" fontId="6" fillId="5" borderId="1" xfId="0" applyNumberFormat="1" applyFont="1" applyFill="1" applyBorder="1" applyAlignment="1">
      <alignment horizontal="center"/>
    </xf>
    <xf numFmtId="1" fontId="17" fillId="4" borderId="0" xfId="0" applyNumberFormat="1" applyFont="1" applyFill="1" applyAlignment="1">
      <alignment horizontal="left" vertical="center" textRotation="90"/>
    </xf>
    <xf numFmtId="165" fontId="17" fillId="4" borderId="0" xfId="0" applyNumberFormat="1" applyFont="1" applyFill="1">
      <alignment vertical="center"/>
    </xf>
    <xf numFmtId="3" fontId="73" fillId="4" borderId="0" xfId="0" applyNumberFormat="1" applyFont="1" applyFill="1" applyAlignment="1">
      <alignment horizontal="center" vertical="center"/>
    </xf>
    <xf numFmtId="9" fontId="17" fillId="4" borderId="0" xfId="0" applyNumberFormat="1" applyFont="1" applyFill="1" applyAlignment="1">
      <alignment horizontal="center" vertical="center"/>
    </xf>
    <xf numFmtId="9" fontId="17" fillId="11" borderId="0" xfId="0" applyNumberFormat="1" applyFont="1" applyFill="1" applyAlignment="1">
      <alignment horizontal="center" vertical="center"/>
    </xf>
    <xf numFmtId="9" fontId="18" fillId="4" borderId="0" xfId="7" applyFont="1" applyFill="1" applyAlignment="1" applyProtection="1">
      <alignment horizontal="center" vertical="center"/>
    </xf>
    <xf numFmtId="9" fontId="18" fillId="11" borderId="0" xfId="7" applyFont="1" applyFill="1" applyAlignment="1" applyProtection="1">
      <alignment horizontal="center" vertical="center"/>
    </xf>
    <xf numFmtId="0" fontId="18" fillId="4" borderId="0" xfId="0" applyFont="1" applyFill="1" applyAlignment="1">
      <alignment horizontal="right" textRotation="255"/>
    </xf>
    <xf numFmtId="0" fontId="14" fillId="4" borderId="0" xfId="3" applyFont="1" applyFill="1" applyProtection="1"/>
    <xf numFmtId="0" fontId="29" fillId="7" borderId="0" xfId="0" applyFont="1" applyFill="1" applyAlignment="1">
      <alignment horizontal="center"/>
    </xf>
    <xf numFmtId="168" fontId="51" fillId="4" borderId="0" xfId="0" applyNumberFormat="1" applyFont="1" applyFill="1" applyAlignment="1"/>
    <xf numFmtId="0" fontId="31" fillId="4" borderId="0" xfId="0" applyFont="1" applyFill="1" applyAlignment="1">
      <alignment horizontal="left" vertical="center" indent="2"/>
    </xf>
    <xf numFmtId="3" fontId="31" fillId="0" borderId="1" xfId="0" applyNumberFormat="1" applyFont="1" applyBorder="1" applyAlignment="1">
      <alignment horizontal="center"/>
    </xf>
    <xf numFmtId="0" fontId="6" fillId="2" borderId="0" xfId="0" applyFont="1" applyFill="1" applyAlignment="1"/>
    <xf numFmtId="0" fontId="3" fillId="12" borderId="0" xfId="1" applyFont="1" applyFill="1" applyProtection="1"/>
    <xf numFmtId="0" fontId="4" fillId="12" borderId="0" xfId="1" applyFont="1" applyFill="1" applyProtection="1"/>
    <xf numFmtId="0" fontId="2" fillId="12" borderId="0" xfId="1" applyFont="1" applyFill="1" applyProtection="1"/>
    <xf numFmtId="49" fontId="6" fillId="12" borderId="0" xfId="1" applyNumberFormat="1" applyFont="1" applyFill="1" applyAlignment="1" applyProtection="1">
      <alignment horizontal="left" vertical="center"/>
    </xf>
    <xf numFmtId="0" fontId="10" fillId="12" borderId="0" xfId="1" applyFont="1" applyFill="1" applyAlignment="1" applyProtection="1">
      <alignment horizontal="center" vertical="center"/>
    </xf>
    <xf numFmtId="0" fontId="1" fillId="12" borderId="0" xfId="1" applyFont="1" applyFill="1" applyProtection="1"/>
    <xf numFmtId="9" fontId="75" fillId="0" borderId="0" xfId="7">
      <protection locked="0"/>
    </xf>
    <xf numFmtId="179" fontId="31" fillId="4" borderId="15" xfId="0" applyNumberFormat="1" applyFont="1" applyFill="1" applyBorder="1" applyAlignment="1">
      <alignment horizontal="center" vertical="center"/>
    </xf>
    <xf numFmtId="0" fontId="77" fillId="4" borderId="0" xfId="0" applyFont="1" applyFill="1" applyAlignment="1"/>
    <xf numFmtId="0" fontId="78" fillId="0" borderId="0" xfId="0" applyFont="1">
      <alignment vertical="center"/>
    </xf>
    <xf numFmtId="0" fontId="31" fillId="4" borderId="0" xfId="0" applyFont="1" applyFill="1" applyAlignment="1">
      <alignment horizontal="left" vertical="center" indent="1"/>
    </xf>
    <xf numFmtId="0" fontId="79" fillId="4" borderId="0" xfId="0" applyFont="1" applyFill="1" applyAlignment="1"/>
    <xf numFmtId="0" fontId="41" fillId="4" borderId="0" xfId="0" applyFont="1" applyFill="1" applyAlignment="1">
      <alignment horizontal="left" vertical="center"/>
    </xf>
    <xf numFmtId="0" fontId="80" fillId="4" borderId="0" xfId="0" applyFont="1" applyFill="1" applyAlignment="1">
      <alignment horizontal="left" vertical="center"/>
    </xf>
    <xf numFmtId="0" fontId="79" fillId="4" borderId="0" xfId="0" applyFont="1" applyFill="1" applyAlignment="1">
      <alignment horizontal="left"/>
    </xf>
    <xf numFmtId="0" fontId="80" fillId="4" borderId="0" xfId="0" applyFont="1" applyFill="1" applyAlignment="1">
      <alignment horizontal="left"/>
    </xf>
    <xf numFmtId="0" fontId="80" fillId="4" borderId="0" xfId="0" applyFont="1" applyFill="1" applyAlignment="1">
      <alignment horizontal="center" wrapText="1"/>
    </xf>
    <xf numFmtId="9" fontId="41" fillId="4" borderId="0" xfId="0" applyNumberFormat="1" applyFont="1" applyFill="1" applyAlignment="1">
      <alignment horizontal="center"/>
    </xf>
    <xf numFmtId="0" fontId="6" fillId="4" borderId="0" xfId="0" applyFont="1" applyFill="1" applyAlignment="1">
      <alignment horizontal="left" vertical="center"/>
    </xf>
    <xf numFmtId="168" fontId="6" fillId="4" borderId="1" xfId="0" applyNumberFormat="1" applyFont="1" applyFill="1" applyBorder="1" applyAlignment="1">
      <alignment horizontal="center"/>
    </xf>
    <xf numFmtId="10" fontId="4" fillId="4" borderId="0" xfId="0" applyNumberFormat="1" applyFont="1" applyFill="1" applyAlignment="1">
      <alignment horizontal="left" vertical="center"/>
    </xf>
    <xf numFmtId="10" fontId="11" fillId="4" borderId="0" xfId="0" applyNumberFormat="1" applyFont="1" applyFill="1" applyAlignment="1">
      <alignment horizontal="left" vertical="center"/>
    </xf>
    <xf numFmtId="0" fontId="81" fillId="4" borderId="0" xfId="0" applyFont="1" applyFill="1" applyAlignment="1"/>
    <xf numFmtId="0" fontId="81" fillId="4" borderId="0" xfId="0" applyFont="1" applyFill="1" applyAlignment="1">
      <alignment horizontal="center"/>
    </xf>
    <xf numFmtId="0" fontId="82" fillId="4" borderId="0" xfId="0" applyFont="1" applyFill="1" applyAlignment="1">
      <alignment horizontal="center" vertical="center"/>
    </xf>
    <xf numFmtId="0" fontId="83" fillId="4" borderId="0" xfId="0" applyFont="1" applyFill="1" applyAlignment="1"/>
    <xf numFmtId="0" fontId="84" fillId="0" borderId="0" xfId="0" applyFont="1">
      <alignment vertical="center"/>
    </xf>
    <xf numFmtId="164" fontId="67" fillId="4" borderId="0" xfId="8" applyFont="1" applyFill="1" applyAlignment="1">
      <alignment horizontal="center"/>
    </xf>
    <xf numFmtId="1" fontId="79" fillId="4" borderId="0" xfId="0" applyNumberFormat="1" applyFont="1" applyFill="1" applyAlignment="1">
      <alignment horizontal="left"/>
    </xf>
    <xf numFmtId="180" fontId="3" fillId="4" borderId="0" xfId="0" applyNumberFormat="1" applyFont="1" applyFill="1" applyAlignment="1"/>
    <xf numFmtId="179" fontId="18" fillId="13" borderId="0" xfId="0" applyNumberFormat="1" applyFont="1" applyFill="1" applyAlignment="1">
      <alignment horizontal="center" vertical="center"/>
    </xf>
    <xf numFmtId="180" fontId="31" fillId="4" borderId="15" xfId="0" applyNumberFormat="1" applyFont="1" applyFill="1" applyBorder="1" applyAlignment="1">
      <alignment horizontal="center"/>
    </xf>
    <xf numFmtId="180" fontId="31" fillId="4" borderId="0" xfId="0" applyNumberFormat="1" applyFont="1" applyFill="1" applyAlignment="1">
      <alignment horizontal="center"/>
    </xf>
    <xf numFmtId="0" fontId="11" fillId="0" borderId="0" xfId="3" applyFont="1" applyAlignment="1" applyProtection="1">
      <alignment horizontal="center"/>
    </xf>
    <xf numFmtId="165" fontId="30" fillId="7" borderId="3" xfId="3" applyNumberFormat="1" applyFont="1" applyFill="1" applyBorder="1" applyAlignment="1" applyProtection="1">
      <alignment horizontal="center" vertical="center"/>
    </xf>
    <xf numFmtId="0" fontId="11" fillId="9" borderId="0" xfId="3" applyFont="1" applyFill="1" applyAlignment="1" applyProtection="1">
      <alignment horizontal="center"/>
    </xf>
    <xf numFmtId="0" fontId="86" fillId="0" borderId="0" xfId="3" applyFont="1" applyAlignment="1" applyProtection="1">
      <alignment horizontal="center"/>
    </xf>
    <xf numFmtId="0" fontId="11" fillId="0" borderId="0" xfId="3" applyFont="1" applyProtection="1"/>
    <xf numFmtId="9" fontId="7" fillId="14" borderId="0" xfId="7" applyFont="1" applyFill="1">
      <protection locked="0"/>
    </xf>
    <xf numFmtId="186" fontId="87" fillId="4" borderId="0" xfId="8" applyNumberFormat="1" applyFont="1" applyFill="1" applyAlignment="1">
      <alignment horizontal="center"/>
    </xf>
    <xf numFmtId="186" fontId="87" fillId="4" borderId="0" xfId="0" applyNumberFormat="1" applyFont="1" applyFill="1" applyAlignment="1">
      <alignment horizontal="center"/>
    </xf>
    <xf numFmtId="0" fontId="21" fillId="4" borderId="0" xfId="0" applyFont="1" applyFill="1" applyAlignment="1">
      <alignment horizontal="center"/>
    </xf>
    <xf numFmtId="0" fontId="27" fillId="4" borderId="0" xfId="0" applyFont="1" applyFill="1" applyAlignment="1">
      <alignment horizontal="center" vertical="center"/>
    </xf>
    <xf numFmtId="165" fontId="30" fillId="8" borderId="3" xfId="0" applyNumberFormat="1" applyFont="1" applyFill="1" applyBorder="1" applyAlignment="1">
      <alignment horizontal="center" vertical="center" wrapText="1"/>
    </xf>
    <xf numFmtId="0" fontId="30" fillId="4" borderId="0" xfId="0" applyFont="1" applyFill="1" applyAlignment="1">
      <alignment horizontal="center" vertical="center"/>
    </xf>
    <xf numFmtId="0" fontId="88" fillId="4" borderId="0" xfId="0" applyFont="1" applyFill="1" applyAlignment="1">
      <alignment horizontal="center" vertical="center"/>
    </xf>
    <xf numFmtId="0" fontId="21" fillId="9" borderId="0" xfId="0" applyFont="1" applyFill="1" applyAlignment="1">
      <alignment horizontal="center"/>
    </xf>
    <xf numFmtId="0" fontId="27" fillId="4" borderId="0" xfId="0" applyFont="1" applyFill="1" applyAlignment="1"/>
    <xf numFmtId="174" fontId="21" fillId="4" borderId="0" xfId="0" applyNumberFormat="1" applyFont="1" applyFill="1" applyAlignment="1"/>
    <xf numFmtId="0" fontId="27" fillId="4" borderId="0" xfId="0" applyFont="1" applyFill="1" applyAlignment="1">
      <alignment horizontal="center"/>
    </xf>
    <xf numFmtId="175" fontId="27" fillId="4" borderId="0" xfId="0" applyNumberFormat="1" applyFont="1" applyFill="1" applyAlignment="1">
      <alignment horizontal="left"/>
    </xf>
    <xf numFmtId="0" fontId="69" fillId="4" borderId="0" xfId="0" applyFont="1" applyFill="1" applyAlignment="1">
      <alignment horizontal="center"/>
    </xf>
    <xf numFmtId="168" fontId="69" fillId="4" borderId="0" xfId="0" applyNumberFormat="1" applyFont="1" applyFill="1" applyAlignment="1">
      <alignment horizontal="center"/>
    </xf>
    <xf numFmtId="168" fontId="21" fillId="4" borderId="0" xfId="0" applyNumberFormat="1" applyFont="1" applyFill="1" applyAlignment="1">
      <alignment horizontal="center"/>
    </xf>
    <xf numFmtId="0" fontId="12" fillId="4" borderId="0" xfId="0" applyFont="1" applyFill="1" applyAlignment="1">
      <alignment horizontal="left"/>
    </xf>
    <xf numFmtId="165" fontId="89" fillId="4" borderId="0" xfId="0" applyNumberFormat="1" applyFont="1" applyFill="1" applyAlignment="1">
      <alignment horizontal="left" vertical="center"/>
    </xf>
    <xf numFmtId="0" fontId="88" fillId="4" borderId="0" xfId="0" applyFont="1" applyFill="1" applyAlignment="1">
      <alignment horizontal="left" vertical="center"/>
    </xf>
    <xf numFmtId="165" fontId="27" fillId="4" borderId="0" xfId="0" applyNumberFormat="1" applyFont="1" applyFill="1" applyAlignment="1">
      <alignment horizontal="left" vertical="center"/>
    </xf>
    <xf numFmtId="0" fontId="90" fillId="4" borderId="0" xfId="0" applyFont="1" applyFill="1" applyAlignment="1">
      <alignment horizontal="left"/>
    </xf>
    <xf numFmtId="0" fontId="45" fillId="4" borderId="0" xfId="0" applyFont="1" applyFill="1" applyAlignment="1">
      <alignment horizontal="center"/>
    </xf>
    <xf numFmtId="178" fontId="28" fillId="4" borderId="0" xfId="0" applyNumberFormat="1" applyFont="1" applyFill="1" applyAlignment="1"/>
    <xf numFmtId="179" fontId="21" fillId="4" borderId="0" xfId="0" applyNumberFormat="1" applyFont="1" applyFill="1" applyAlignment="1">
      <alignment horizontal="center" vertical="center"/>
    </xf>
    <xf numFmtId="9" fontId="28" fillId="4" borderId="0" xfId="0" applyNumberFormat="1" applyFont="1" applyFill="1" applyAlignment="1">
      <alignment horizontal="center" vertical="center"/>
    </xf>
    <xf numFmtId="178" fontId="21" fillId="4" borderId="0" xfId="0" applyNumberFormat="1" applyFont="1" applyFill="1" applyAlignment="1">
      <alignment horizontal="center"/>
    </xf>
    <xf numFmtId="0" fontId="28" fillId="4" borderId="0" xfId="0" applyFont="1" applyFill="1" applyAlignment="1"/>
    <xf numFmtId="165" fontId="29" fillId="8" borderId="3" xfId="0" applyNumberFormat="1" applyFont="1" applyFill="1" applyBorder="1" applyAlignment="1">
      <alignment vertical="center"/>
    </xf>
    <xf numFmtId="0" fontId="21" fillId="4" borderId="0" xfId="0" applyFont="1" applyFill="1" applyAlignment="1">
      <alignment horizontal="center" vertical="center"/>
    </xf>
    <xf numFmtId="0" fontId="91" fillId="4" borderId="0" xfId="0" applyFont="1" applyFill="1" applyAlignment="1">
      <alignment horizontal="center"/>
    </xf>
    <xf numFmtId="0" fontId="21" fillId="4" borderId="13" xfId="0" applyFont="1" applyFill="1" applyBorder="1" applyAlignment="1">
      <alignment horizontal="center"/>
    </xf>
    <xf numFmtId="0" fontId="12" fillId="4" borderId="0" xfId="0" applyFont="1" applyFill="1" applyAlignment="1">
      <alignment horizontal="center"/>
    </xf>
    <xf numFmtId="0" fontId="12" fillId="2" borderId="0" xfId="0" applyFont="1" applyFill="1" applyAlignment="1">
      <alignment horizontal="center"/>
    </xf>
    <xf numFmtId="0" fontId="21" fillId="4" borderId="0" xfId="3" applyFont="1" applyFill="1" applyAlignment="1" applyProtection="1">
      <alignment horizontal="center"/>
    </xf>
    <xf numFmtId="0" fontId="27" fillId="4" borderId="0" xfId="3" applyFont="1" applyFill="1" applyAlignment="1" applyProtection="1">
      <alignment horizontal="center"/>
    </xf>
    <xf numFmtId="0" fontId="21" fillId="4" borderId="13" xfId="3" applyFont="1" applyFill="1" applyBorder="1" applyAlignment="1" applyProtection="1">
      <alignment horizontal="center"/>
    </xf>
    <xf numFmtId="0" fontId="21" fillId="4" borderId="8" xfId="3" applyFont="1" applyFill="1" applyBorder="1" applyAlignment="1" applyProtection="1">
      <alignment horizontal="center"/>
    </xf>
    <xf numFmtId="0" fontId="90" fillId="4" borderId="0" xfId="0" applyFont="1" applyFill="1" applyAlignment="1">
      <alignment horizontal="center"/>
    </xf>
    <xf numFmtId="0" fontId="21" fillId="4" borderId="8" xfId="0" applyFont="1" applyFill="1" applyBorder="1" applyAlignment="1">
      <alignment horizontal="center"/>
    </xf>
    <xf numFmtId="0" fontId="47" fillId="4" borderId="0" xfId="0" applyFont="1" applyFill="1" applyAlignment="1">
      <alignment horizontal="center"/>
    </xf>
    <xf numFmtId="0" fontId="27" fillId="3" borderId="0" xfId="0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0" fontId="28" fillId="4" borderId="0" xfId="0" applyFont="1" applyFill="1" applyAlignment="1">
      <alignment horizontal="center"/>
    </xf>
    <xf numFmtId="180" fontId="27" fillId="4" borderId="0" xfId="0" applyNumberFormat="1" applyFont="1" applyFill="1" applyAlignment="1">
      <alignment horizontal="center"/>
    </xf>
    <xf numFmtId="0" fontId="27" fillId="9" borderId="0" xfId="0" applyFont="1" applyFill="1" applyAlignment="1">
      <alignment horizontal="center"/>
    </xf>
    <xf numFmtId="0" fontId="92" fillId="4" borderId="0" xfId="0" applyFont="1" applyFill="1" applyAlignment="1">
      <alignment horizontal="center"/>
    </xf>
    <xf numFmtId="0" fontId="88" fillId="4" borderId="8" xfId="0" applyFont="1" applyFill="1" applyBorder="1" applyAlignment="1">
      <alignment horizontal="center"/>
    </xf>
    <xf numFmtId="0" fontId="28" fillId="4" borderId="13" xfId="0" applyFont="1" applyFill="1" applyBorder="1" applyAlignment="1">
      <alignment horizontal="center"/>
    </xf>
    <xf numFmtId="0" fontId="9" fillId="12" borderId="0" xfId="1" applyFont="1" applyFill="1" applyAlignment="1" applyProtection="1">
      <alignment horizontal="center"/>
    </xf>
    <xf numFmtId="0" fontId="22" fillId="4" borderId="0" xfId="0" applyFont="1" applyFill="1" applyAlignment="1">
      <alignment horizontal="left" vertical="top" wrapText="1"/>
    </xf>
    <xf numFmtId="165" fontId="29" fillId="8" borderId="3" xfId="0" applyNumberFormat="1" applyFont="1" applyFill="1" applyBorder="1" applyAlignment="1">
      <alignment horizontal="center" vertical="center"/>
    </xf>
    <xf numFmtId="0" fontId="29" fillId="7" borderId="0" xfId="0" applyFont="1" applyFill="1" applyAlignment="1">
      <alignment horizontal="center" vertical="center"/>
    </xf>
    <xf numFmtId="0" fontId="29" fillId="7" borderId="0" xfId="0" applyFont="1" applyFill="1" applyAlignment="1">
      <alignment horizontal="left" vertical="center" textRotation="90" wrapText="1"/>
    </xf>
  </cellXfs>
  <cellStyles count="9">
    <cellStyle name="Hyperlink 2" xfId="5"/>
    <cellStyle name="Normal 2" xfId="1"/>
    <cellStyle name="Гиперссылка" xfId="2"/>
    <cellStyle name="Обычный" xfId="0" builtinId="0"/>
    <cellStyle name="Обычный 2 3" xfId="3"/>
    <cellStyle name="Обычный_Timing" xfId="6"/>
    <cellStyle name="Процентный" xfId="7" builtinId="5"/>
    <cellStyle name="Процентный 2" xfId="4"/>
    <cellStyle name="Финансовый" xfId="8" builtinId="3"/>
  </cellStyles>
  <dxfs count="1">
    <dxf>
      <font>
        <b/>
        <sz val="11"/>
      </font>
      <fill>
        <patternFill>
          <bgColor rgb="FFFFFFCC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C00000"/>
      <rgbColor rgb="00008000"/>
      <rgbColor rgb="00220066"/>
      <rgbColor rgb="00808000"/>
      <rgbColor rgb="00800080"/>
      <rgbColor rgb="00008080"/>
      <rgbColor rgb="00BFBFBF"/>
      <rgbColor rgb="00808080"/>
      <rgbColor rgb="00A6A6A6"/>
      <rgbColor rgb="00993366"/>
      <rgbColor rgb="00FFFFCC"/>
      <rgbColor rgb="00F2F2F2"/>
      <rgbColor rgb="00660066"/>
      <rgbColor rgb="00FF8080"/>
      <rgbColor rgb="000070C0"/>
      <rgbColor rgb="00D8D8D8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F3F3F3"/>
      <rgbColor rgb="00D9D9D9"/>
      <rgbColor rgb="00FFFF99"/>
      <rgbColor rgb="0095B3D7"/>
      <rgbColor rgb="00FF99CC"/>
      <rgbColor rgb="00B2B2B2"/>
      <rgbColor rgb="00FFCC99"/>
      <rgbColor rgb="003366FF"/>
      <rgbColor rgb="0033CCCC"/>
      <rgbColor rgb="0099CC00"/>
      <rgbColor rgb="00FFCC00"/>
      <rgbColor rgb="00FF9900"/>
      <rgbColor rgb="00FF6600"/>
      <rgbColor rgb="00595959"/>
      <rgbColor rgb="008B8B8B"/>
      <rgbColor rgb="00002060"/>
      <rgbColor rgb="00339966"/>
      <rgbColor rgb="00003300"/>
      <rgbColor rgb="00404040"/>
      <rgbColor rgb="00993300"/>
      <rgbColor rgb="00993366"/>
      <rgbColor rgb="00333399"/>
      <rgbColor rgb="003F3F3F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c:style val="2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Резюме!$B$20:$C$20</c:f>
              <c:strCache>
                <c:ptCount val="1"/>
                <c:pt idx="0">
                  <c:v>Выручка млн. руб.</c:v>
                </c:pt>
              </c:strCache>
            </c:strRef>
          </c:tx>
          <c:spPr>
            <a:solidFill>
              <a:srgbClr val="FFFFCC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2060"/>
                    </a:solidFill>
                    <a:latin typeface="Bahnschrift"/>
                    <a:ea typeface="Calibri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Резюме!$D$18:$H$18</c:f>
              <c:strCache>
                <c:ptCount val="5"/>
                <c:pt idx="0">
                  <c:v>Год 1</c:v>
                </c:pt>
                <c:pt idx="1">
                  <c:v>Год 2</c:v>
                </c:pt>
                <c:pt idx="2">
                  <c:v>Год 3</c:v>
                </c:pt>
                <c:pt idx="3">
                  <c:v>Год 4</c:v>
                </c:pt>
                <c:pt idx="4">
                  <c:v>Год 5</c:v>
                </c:pt>
              </c:strCache>
            </c:strRef>
          </c:cat>
          <c:val>
            <c:numRef>
              <c:f>Резюме!$D$20:$H$20</c:f>
              <c:numCache>
                <c:formatCode>#,##0</c:formatCode>
                <c:ptCount val="5"/>
                <c:pt idx="0">
                  <c:v>0</c:v>
                </c:pt>
                <c:pt idx="1">
                  <c:v>226.11778875000007</c:v>
                </c:pt>
                <c:pt idx="2">
                  <c:v>655.45126237499994</c:v>
                </c:pt>
                <c:pt idx="3">
                  <c:v>1252.9169934645001</c:v>
                </c:pt>
                <c:pt idx="4">
                  <c:v>2259.049425401824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AFD-41F5-9E6C-3890964871A7}"/>
            </c:ext>
          </c:extLst>
        </c:ser>
        <c:ser>
          <c:idx val="1"/>
          <c:order val="1"/>
          <c:tx>
            <c:strRef>
              <c:f>Резюме!$B$23:$C$23</c:f>
              <c:strCache>
                <c:ptCount val="1"/>
                <c:pt idx="0">
                  <c:v>Чистая прибыль млн. руб.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220066"/>
                    </a:solidFill>
                    <a:latin typeface="Bahnschrift"/>
                    <a:ea typeface="Calibri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Резюме!$D$18:$H$18</c:f>
              <c:strCache>
                <c:ptCount val="5"/>
                <c:pt idx="0">
                  <c:v>Год 1</c:v>
                </c:pt>
                <c:pt idx="1">
                  <c:v>Год 2</c:v>
                </c:pt>
                <c:pt idx="2">
                  <c:v>Год 3</c:v>
                </c:pt>
                <c:pt idx="3">
                  <c:v>Год 4</c:v>
                </c:pt>
                <c:pt idx="4">
                  <c:v>Год 5</c:v>
                </c:pt>
              </c:strCache>
            </c:strRef>
          </c:cat>
          <c:val>
            <c:numRef>
              <c:f>Резюме!$D$23:$H$23</c:f>
              <c:numCache>
                <c:formatCode>#,##0</c:formatCode>
                <c:ptCount val="5"/>
                <c:pt idx="0">
                  <c:v>-56.377732758620695</c:v>
                </c:pt>
                <c:pt idx="1">
                  <c:v>22.37032977047128</c:v>
                </c:pt>
                <c:pt idx="2">
                  <c:v>194.04184370888964</c:v>
                </c:pt>
                <c:pt idx="3">
                  <c:v>482.05618748170826</c:v>
                </c:pt>
                <c:pt idx="4">
                  <c:v>1013.0849821106582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AFD-41F5-9E6C-389096487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533184"/>
        <c:axId val="209551360"/>
      </c:barChart>
      <c:lineChart>
        <c:grouping val="standard"/>
        <c:varyColors val="0"/>
        <c:ser>
          <c:idx val="2"/>
          <c:order val="2"/>
          <c:tx>
            <c:strRef>
              <c:f>Резюме!$B$24:$C$24</c:f>
              <c:strCache>
                <c:ptCount val="1"/>
                <c:pt idx="0">
                  <c:v>Чистая маржинальность %</c:v>
                </c:pt>
              </c:strCache>
            </c:strRef>
          </c:tx>
          <c:spPr>
            <a:ln w="19080">
              <a:solidFill>
                <a:srgbClr val="595959"/>
              </a:solidFill>
              <a:round/>
            </a:ln>
          </c:spPr>
          <c:marker>
            <c:symbol val="none"/>
          </c:marker>
          <c:dLbls>
            <c:spPr>
              <a:solidFill>
                <a:srgbClr val="D9D9D9"/>
              </a:solidFill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Bahnschrift"/>
                    <a:ea typeface="Calibri"/>
                  </a:defRPr>
                </a:pPr>
                <a:endParaRPr lang="ru-RU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Резюме!$D$18:$H$18</c:f>
              <c:strCache>
                <c:ptCount val="5"/>
                <c:pt idx="0">
                  <c:v>Год 1</c:v>
                </c:pt>
                <c:pt idx="1">
                  <c:v>Год 2</c:v>
                </c:pt>
                <c:pt idx="2">
                  <c:v>Год 3</c:v>
                </c:pt>
                <c:pt idx="3">
                  <c:v>Год 4</c:v>
                </c:pt>
                <c:pt idx="4">
                  <c:v>Год 5</c:v>
                </c:pt>
              </c:strCache>
            </c:strRef>
          </c:cat>
          <c:val>
            <c:numRef>
              <c:f>Резюме!$D$24:$H$24</c:f>
              <c:numCache>
                <c:formatCode>0%</c:formatCode>
                <c:ptCount val="5"/>
                <c:pt idx="0">
                  <c:v>0</c:v>
                </c:pt>
                <c:pt idx="1">
                  <c:v>9.8932197657409085E-2</c:v>
                </c:pt>
                <c:pt idx="2">
                  <c:v>0.29604313066052729</c:v>
                </c:pt>
                <c:pt idx="3">
                  <c:v>0.38474710615006652</c:v>
                </c:pt>
                <c:pt idx="4">
                  <c:v>0.44845631561622767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AFD-41F5-9E6C-389096487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marker val="1"/>
        <c:smooth val="0"/>
        <c:axId val="209552896"/>
        <c:axId val="209554432"/>
      </c:lineChart>
      <c:catAx>
        <c:axId val="2095331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sz="1000" b="0" strike="noStrike" spc="-1">
                <a:solidFill>
                  <a:srgbClr val="002060"/>
                </a:solidFill>
                <a:latin typeface="Bahnschrift"/>
                <a:ea typeface="Calibri"/>
              </a:defRPr>
            </a:pPr>
            <a:endParaRPr lang="ru-RU"/>
          </a:p>
        </c:txPr>
        <c:crossAx val="209551360"/>
        <c:crosses val="autoZero"/>
        <c:auto val="1"/>
        <c:lblAlgn val="ctr"/>
        <c:lblOffset val="100"/>
        <c:noMultiLvlLbl val="0"/>
      </c:catAx>
      <c:valAx>
        <c:axId val="209551360"/>
        <c:scaling>
          <c:orientation val="minMax"/>
        </c:scaling>
        <c:delete val="0"/>
        <c:axPos val="l"/>
        <c:numFmt formatCode="#\ ##,000;\(#\ ##,000\)" sourceLinked="0"/>
        <c:majorTickMark val="none"/>
        <c:minorTickMark val="none"/>
        <c:tickLblPos val="nextTo"/>
        <c:spPr>
          <a:ln w="6480">
            <a:noFill/>
            <a:round/>
          </a:ln>
        </c:spPr>
        <c:txPr>
          <a:bodyPr/>
          <a:lstStyle/>
          <a:p>
            <a:pPr>
              <a:defRPr sz="1000" b="0" strike="noStrike" spc="-1">
                <a:solidFill>
                  <a:srgbClr val="FFFFFF"/>
                </a:solidFill>
                <a:latin typeface="Calibri"/>
                <a:ea typeface="Calibri"/>
              </a:defRPr>
            </a:pPr>
            <a:endParaRPr lang="ru-RU"/>
          </a:p>
        </c:txPr>
        <c:crossAx val="209533184"/>
        <c:crosses val="autoZero"/>
        <c:crossBetween val="between"/>
      </c:valAx>
      <c:catAx>
        <c:axId val="209552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9554432"/>
        <c:crosses val="autoZero"/>
        <c:auto val="1"/>
        <c:lblAlgn val="ctr"/>
        <c:lblOffset val="100"/>
        <c:noMultiLvlLbl val="1"/>
      </c:catAx>
      <c:valAx>
        <c:axId val="20955443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1000" b="0" strike="noStrike" spc="-1">
                <a:solidFill>
                  <a:srgbClr val="FFFFFF"/>
                </a:solidFill>
                <a:latin typeface="Calibri"/>
                <a:ea typeface="Calibri"/>
              </a:defRPr>
            </a:pPr>
            <a:endParaRPr lang="ru-RU"/>
          </a:p>
        </c:txPr>
        <c:crossAx val="209552896"/>
        <c:crosses val="max"/>
        <c:crossBetween val="between"/>
      </c:valAx>
      <c:spPr>
        <a:noFill/>
        <a:ln w="0">
          <a:noFill/>
        </a:ln>
      </c:spPr>
    </c:plotArea>
    <c:legend>
      <c:legendPos val="r"/>
      <c:layout/>
      <c:overlay val="0"/>
      <c:spPr>
        <a:noFill/>
        <a:ln w="0">
          <a:noFill/>
        </a:ln>
      </c:spPr>
      <c:txPr>
        <a:bodyPr/>
        <a:lstStyle/>
        <a:p>
          <a:pPr>
            <a:defRPr sz="1000" b="0" strike="noStrike" spc="-1">
              <a:solidFill>
                <a:srgbClr val="220066"/>
              </a:solidFill>
              <a:latin typeface="Bahnschrift"/>
              <a:ea typeface="Calibri"/>
            </a:defRPr>
          </a:pPr>
          <a:endParaRPr lang="ru-RU"/>
        </a:p>
      </c:txPr>
    </c:legend>
    <c:plotVisOnly val="1"/>
    <c:dispBlanksAs val="zero"/>
    <c:showDLblsOverMax val="1"/>
  </c:chart>
  <c:spPr>
    <a:solidFill>
      <a:srgbClr val="FFFFFF"/>
    </a:solidFill>
    <a:ln w="9360"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c:style val="2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Резюме!$B$65</c:f>
              <c:strCache>
                <c:ptCount val="1"/>
                <c:pt idx="0">
                  <c:v>Потребность в инвестициях, млн руб.</c:v>
                </c:pt>
              </c:strCache>
            </c:strRef>
          </c:tx>
          <c:spPr>
            <a:solidFill>
              <a:srgbClr val="404040"/>
            </a:solidFill>
            <a:ln w="0">
              <a:noFill/>
            </a:ln>
          </c:spPr>
          <c:invertIfNegative val="0"/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2A9E-4E68-A6E0-6C442455463C}"/>
              </c:ext>
            </c:extLst>
          </c:dPt>
          <c:dLbls>
            <c:dLbl>
              <c:idx val="2"/>
              <c:layout/>
              <c:spPr/>
              <c:txPr>
                <a:bodyPr wrap="square"/>
                <a:lstStyle/>
                <a:p>
                  <a:pPr>
                    <a:defRPr sz="1050" b="1" strike="noStrike" spc="-1">
                      <a:solidFill>
                        <a:srgbClr val="F2F2F2"/>
                      </a:solidFill>
                      <a:latin typeface="Calibri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2A9E-4E68-A6E0-6C44245546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50" b="1" strike="noStrike" spc="-1">
                    <a:solidFill>
                      <a:srgbClr val="F2F2F2"/>
                    </a:solidFill>
                    <a:latin typeface="Calibri"/>
                    <a:ea typeface="Calibri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Резюме!$C$64:$G$64</c:f>
              <c:strCache>
                <c:ptCount val="5"/>
                <c:pt idx="0">
                  <c:v>Год 1</c:v>
                </c:pt>
                <c:pt idx="1">
                  <c:v>Год 2</c:v>
                </c:pt>
                <c:pt idx="2">
                  <c:v>Год 3</c:v>
                </c:pt>
                <c:pt idx="3">
                  <c:v>Год 4</c:v>
                </c:pt>
                <c:pt idx="4">
                  <c:v>Год 5</c:v>
                </c:pt>
              </c:strCache>
            </c:strRef>
          </c:cat>
          <c:val>
            <c:numRef>
              <c:f>Резюме!$C$65:$G$65</c:f>
              <c:numCache>
                <c:formatCode>#,##0</c:formatCode>
                <c:ptCount val="5"/>
                <c:pt idx="0">
                  <c:v>74.250482758620691</c:v>
                </c:pt>
                <c:pt idx="1">
                  <c:v>25.986373250739941</c:v>
                </c:pt>
                <c:pt idx="2">
                  <c:v>10.322185593449845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A9E-4E68-A6E0-6C4424554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9462016"/>
        <c:axId val="209463552"/>
      </c:barChart>
      <c:catAx>
        <c:axId val="209462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1050" b="1" strike="noStrike" spc="-1">
                <a:solidFill>
                  <a:srgbClr val="595959"/>
                </a:solidFill>
                <a:latin typeface="Calibri"/>
                <a:ea typeface="Calibri"/>
              </a:defRPr>
            </a:pPr>
            <a:endParaRPr lang="ru-RU"/>
          </a:p>
        </c:txPr>
        <c:crossAx val="209463552"/>
        <c:crosses val="autoZero"/>
        <c:auto val="1"/>
        <c:lblAlgn val="ctr"/>
        <c:lblOffset val="100"/>
        <c:noMultiLvlLbl val="0"/>
      </c:catAx>
      <c:valAx>
        <c:axId val="2094635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F2F2F2"/>
                </a:solidFill>
                <a:latin typeface="Calibri"/>
                <a:ea typeface="Calibri"/>
              </a:defRPr>
            </a:pPr>
            <a:endParaRPr lang="ru-RU"/>
          </a:p>
        </c:txPr>
        <c:crossAx val="209462016"/>
        <c:crosses val="autoZero"/>
        <c:crossBetween val="between"/>
      </c:valAx>
      <c:spPr>
        <a:noFill/>
        <a:ln w="0"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096-4441-A696-31ECBF8450B6}"/>
              </c:ext>
            </c:extLst>
          </c:dPt>
          <c:dPt>
            <c:idx val="1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096-4441-A696-31ECBF8450B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3096-4441-A696-31ECBF8450B6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chemeClr val="bg1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Резюме!$B$90:$B$93</c:f>
              <c:strCache>
                <c:ptCount val="4"/>
                <c:pt idx="0">
                  <c:v>Себестоимость/COGS</c:v>
                </c:pt>
                <c:pt idx="1">
                  <c:v>Коммерческие расходы</c:v>
                </c:pt>
                <c:pt idx="2">
                  <c:v>Общие и административные расходы</c:v>
                </c:pt>
                <c:pt idx="3">
                  <c:v>R&amp;D (ФОТ)</c:v>
                </c:pt>
              </c:strCache>
            </c:strRef>
          </c:cat>
          <c:val>
            <c:numRef>
              <c:f>Резюме!$D$90:$D$93</c:f>
              <c:numCache>
                <c:formatCode>0%</c:formatCode>
                <c:ptCount val="4"/>
                <c:pt idx="0">
                  <c:v>0.65381859456466884</c:v>
                </c:pt>
                <c:pt idx="1">
                  <c:v>0.17018449176319439</c:v>
                </c:pt>
                <c:pt idx="2">
                  <c:v>0.12429959608364825</c:v>
                </c:pt>
                <c:pt idx="3">
                  <c:v>5.169731758848848E-2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096-4441-A696-31ECBF845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5"/>
      </c:doughnutChart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wall-tech.ru" TargetMode="External"/><Relationship Id="rId2" Type="http://schemas.openxmlformats.org/officeDocument/2006/relationships/image" Target="../media/image1.jpeg"/><Relationship Id="rId1" Type="http://schemas.openxmlformats.org/officeDocument/2006/relationships/hyperlink" Target="https://get-investor.ru/" TargetMode="Externa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1053;&#1072;&#1083;&#1086;&#1075;&#1080;!A1"/><Relationship Id="rId2" Type="http://schemas.openxmlformats.org/officeDocument/2006/relationships/hyperlink" Target="#&#1047;&#1072;&#1090;&#1088;&#1072;&#1090;&#1099;!A1"/><Relationship Id="rId1" Type="http://schemas.openxmlformats.org/officeDocument/2006/relationships/hyperlink" Target="#&#1042;&#1099;&#1088;&#1091;&#1095;&#1082;&#1072;!A1"/><Relationship Id="rId6" Type="http://schemas.openxmlformats.org/officeDocument/2006/relationships/hyperlink" Target="#&#1042;&#1074;&#1086;&#1076;&#1085;&#1099;&#1077;!A1"/><Relationship Id="rId5" Type="http://schemas.openxmlformats.org/officeDocument/2006/relationships/hyperlink" Target="#&#1054;&#1090;&#1095;&#1077;&#1090;&#1085;&#1086;&#1089;&#1090;&#1100;!A1"/><Relationship Id="rId4" Type="http://schemas.openxmlformats.org/officeDocument/2006/relationships/hyperlink" Target="#'&#1054;&#1073;&#1086;&#1088;&#1086;&#1090;&#1085;&#1099;&#1081; &#1082;&#1072;&#1087;&#1080;&#1090;&#1072;&#1083;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541020</xdr:colOff>
      <xdr:row>1</xdr:row>
      <xdr:rowOff>12501</xdr:rowOff>
    </xdr:from>
    <xdr:to>
      <xdr:col>2</xdr:col>
      <xdr:colOff>485107</xdr:colOff>
      <xdr:row>3</xdr:row>
      <xdr:rowOff>12501</xdr:rowOff>
    </xdr:to>
    <xdr:pic>
      <xdr:nvPicPr>
        <xdr:cNvPr id="2" name="Рисунок 35" descr=" 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541020" y="187761"/>
          <a:ext cx="2214847" cy="350520"/>
        </a:xfrm>
        <a:prstGeom prst="rect">
          <a:avLst/>
        </a:prstGeom>
        <a:noFill/>
        <a:ln w="0" cap="flat" cmpd="sng">
          <a:noFill/>
          <a:prstDash val="solid"/>
          <a:miter/>
        </a:ln>
        <a:effectLst/>
      </xdr:spPr>
    </xdr:pic>
    <xdr:clientData/>
  </xdr:twoCellAnchor>
  <xdr:twoCellAnchor editAs="oneCell">
    <xdr:from>
      <xdr:col>3</xdr:col>
      <xdr:colOff>662940</xdr:colOff>
      <xdr:row>1</xdr:row>
      <xdr:rowOff>99060</xdr:rowOff>
    </xdr:from>
    <xdr:to>
      <xdr:col>10</xdr:col>
      <xdr:colOff>228600</xdr:colOff>
      <xdr:row>33</xdr:row>
      <xdr:rowOff>7620</xdr:rowOff>
    </xdr:to>
    <xdr:pic>
      <xdr:nvPicPr>
        <xdr:cNvPr id="4" name="Pictur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C1CC5BB2-FCF9-0BA7-97D0-CE9521FAD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069080" y="274320"/>
          <a:ext cx="7894320" cy="5783580"/>
        </a:xfrm>
        <a:prstGeom prst="rect">
          <a:avLst/>
        </a:prstGeom>
        <a:pattFill prst="ltUpDiag">
          <a:fgClr>
            <a:schemeClr val="accent1"/>
          </a:fgClr>
          <a:bgClr>
            <a:schemeClr val="bg1">
              <a:lumMod val="85000"/>
            </a:schemeClr>
          </a:bgClr>
        </a:pattFill>
        <a:ln>
          <a:noFill/>
        </a:ln>
        <a:effectLst>
          <a:softEdge rad="112500"/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638060</xdr:colOff>
      <xdr:row>4</xdr:row>
      <xdr:rowOff>24804</xdr:rowOff>
    </xdr:from>
    <xdr:to>
      <xdr:col>11</xdr:col>
      <xdr:colOff>537984</xdr:colOff>
      <xdr:row>8</xdr:row>
      <xdr:rowOff>63251</xdr:rowOff>
    </xdr:to>
    <xdr:sp macro="" textlink="">
      <xdr:nvSpPr>
        <xdr:cNvPr id="2" name="rect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/>
      </xdr:nvSpPr>
      <xdr:spPr>
        <a:xfrm>
          <a:off x="9390600" y="695160"/>
          <a:ext cx="2980800" cy="694800"/>
        </a:xfrm>
        <a:prstGeom prst="rect">
          <a:avLst/>
        </a:prstGeom>
        <a:solidFill>
          <a:srgbClr val="F2F2F2"/>
        </a:solidFill>
        <a:ln w="9525" cap="flat" cmpd="sng">
          <a:solidFill>
            <a:srgbClr val="000000"/>
          </a:solidFill>
          <a:prstDash val="dash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428348</xdr:colOff>
      <xdr:row>11</xdr:row>
      <xdr:rowOff>126503</xdr:rowOff>
    </xdr:from>
    <xdr:to>
      <xdr:col>13</xdr:col>
      <xdr:colOff>166367</xdr:colOff>
      <xdr:row>17</xdr:row>
      <xdr:rowOff>101079</xdr:rowOff>
    </xdr:to>
    <xdr:sp macro="" textlink="">
      <xdr:nvSpPr>
        <xdr:cNvPr id="3" name="rect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/>
      </xdr:nvSpPr>
      <xdr:spPr>
        <a:xfrm>
          <a:off x="6417604" y="2014388"/>
          <a:ext cx="3821771" cy="1290247"/>
        </a:xfrm>
        <a:prstGeom prst="rect">
          <a:avLst/>
        </a:prstGeom>
        <a:solidFill>
          <a:srgbClr val="F2F2F2"/>
        </a:solidFill>
        <a:ln w="9525" cap="flat" cmpd="sng">
          <a:solidFill>
            <a:srgbClr val="000000"/>
          </a:solidFill>
          <a:prstDash val="dash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652083</xdr:colOff>
      <xdr:row>13</xdr:row>
      <xdr:rowOff>12402</xdr:rowOff>
    </xdr:from>
    <xdr:to>
      <xdr:col>8</xdr:col>
      <xdr:colOff>97525</xdr:colOff>
      <xdr:row>15</xdr:row>
      <xdr:rowOff>63251</xdr:rowOff>
    </xdr:to>
    <xdr:sp macro="" textlink="">
      <xdr:nvSpPr>
        <xdr:cNvPr id="4" name="rect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/>
      </xdr:nvSpPr>
      <xdr:spPr>
        <a:xfrm>
          <a:off x="8658360" y="2314440"/>
          <a:ext cx="961560" cy="371160"/>
        </a:xfrm>
        <a:prstGeom prst="rect">
          <a:avLst/>
        </a:prstGeom>
        <a:solidFill>
          <a:srgbClr val="BFBFBF">
            <a:alpha val="80000"/>
          </a:srgbClr>
        </a:solidFill>
        <a:ln w="12600" cap="flat" cmpd="sng">
          <a:solidFill>
            <a:srgbClr val="000000"/>
          </a:solidFill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36000" tIns="36000" rIns="36000" bIns="36000" anchor="ctr"/>
        <a:lstStyle/>
        <a:p>
          <a:pPr algn="ctr"/>
          <a:r>
            <a:rPr lang="en-US" altLang="zh-CN" sz="800" b="1">
              <a:solidFill>
                <a:srgbClr val="002060"/>
              </a:solidFill>
              <a:latin typeface="Bahnschrift" panose="00000000000000000000" charset="0"/>
              <a:ea typeface="Bahnschrift" panose="00000000000000000000" charset="0"/>
            </a:rPr>
            <a:t>Выручка </a:t>
          </a:r>
        </a:p>
      </xdr:txBody>
    </xdr:sp>
    <xdr:clientData/>
  </xdr:twoCellAnchor>
  <xdr:twoCellAnchor>
    <xdr:from>
      <xdr:col>6</xdr:col>
      <xdr:colOff>652083</xdr:colOff>
      <xdr:row>16</xdr:row>
      <xdr:rowOff>0</xdr:rowOff>
    </xdr:from>
    <xdr:to>
      <xdr:col>8</xdr:col>
      <xdr:colOff>97525</xdr:colOff>
      <xdr:row>17</xdr:row>
      <xdr:rowOff>37827</xdr:rowOff>
    </xdr:to>
    <xdr:sp macro="" textlink="">
      <xdr:nvSpPr>
        <xdr:cNvPr id="5" name="rect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/>
      </xdr:nvSpPr>
      <xdr:spPr>
        <a:xfrm>
          <a:off x="8658360" y="2790720"/>
          <a:ext cx="961560" cy="371160"/>
        </a:xfrm>
        <a:prstGeom prst="rect">
          <a:avLst/>
        </a:prstGeom>
        <a:solidFill>
          <a:srgbClr val="BFBFBF">
            <a:alpha val="80000"/>
          </a:srgbClr>
        </a:solidFill>
        <a:ln w="12600" cap="flat" cmpd="sng">
          <a:solidFill>
            <a:srgbClr val="000000"/>
          </a:solidFill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36000" tIns="36000" rIns="36000" bIns="36000" anchor="ctr"/>
        <a:lstStyle/>
        <a:p>
          <a:pPr algn="ctr"/>
          <a:r>
            <a:rPr lang="en-US" altLang="zh-CN" sz="800" b="1">
              <a:solidFill>
                <a:srgbClr val="002060"/>
              </a:solidFill>
              <a:latin typeface="Bahnschrift" panose="00000000000000000000" charset="0"/>
              <a:ea typeface="Bahnschrift" panose="00000000000000000000" charset="0"/>
            </a:rPr>
            <a:t>Затраты</a:t>
          </a:r>
        </a:p>
      </xdr:txBody>
    </xdr:sp>
    <xdr:clientData/>
  </xdr:twoCellAnchor>
  <xdr:twoCellAnchor>
    <xdr:from>
      <xdr:col>9</xdr:col>
      <xdr:colOff>182916</xdr:colOff>
      <xdr:row>15</xdr:row>
      <xdr:rowOff>0</xdr:rowOff>
    </xdr:from>
    <xdr:to>
      <xdr:col>10</xdr:col>
      <xdr:colOff>203350</xdr:colOff>
      <xdr:row>16</xdr:row>
      <xdr:rowOff>202158</xdr:rowOff>
    </xdr:to>
    <xdr:sp macro="" textlink="">
      <xdr:nvSpPr>
        <xdr:cNvPr id="6" name="rect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/>
      </xdr:nvSpPr>
      <xdr:spPr>
        <a:xfrm>
          <a:off x="7886260" y="2714625"/>
          <a:ext cx="591934" cy="368846"/>
        </a:xfrm>
        <a:prstGeom prst="rect">
          <a:avLst/>
        </a:prstGeom>
        <a:solidFill>
          <a:srgbClr val="BFBFBF">
            <a:alpha val="80000"/>
          </a:srgbClr>
        </a:solidFill>
        <a:ln w="12600" cap="flat" cmpd="sng">
          <a:solidFill>
            <a:srgbClr val="000000"/>
          </a:solidFill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36000" tIns="36000" rIns="36000" bIns="36000" anchor="ctr"/>
        <a:lstStyle/>
        <a:p>
          <a:pPr algn="ctr"/>
          <a:r>
            <a:rPr lang="en-US" altLang="zh-CN" sz="800" b="1">
              <a:solidFill>
                <a:srgbClr val="002060"/>
              </a:solidFill>
              <a:latin typeface="Bahnschrift" panose="00000000000000000000" charset="0"/>
              <a:ea typeface="Bahnschrift" panose="00000000000000000000" charset="0"/>
            </a:rPr>
            <a:t>Налоги </a:t>
          </a:r>
        </a:p>
      </xdr:txBody>
    </xdr:sp>
    <xdr:clientData/>
  </xdr:twoCellAnchor>
  <xdr:twoCellAnchor>
    <xdr:from>
      <xdr:col>11</xdr:col>
      <xdr:colOff>21605</xdr:colOff>
      <xdr:row>14</xdr:row>
      <xdr:rowOff>127620</xdr:rowOff>
    </xdr:from>
    <xdr:to>
      <xdr:col>12</xdr:col>
      <xdr:colOff>394497</xdr:colOff>
      <xdr:row>16</xdr:row>
      <xdr:rowOff>267146</xdr:rowOff>
    </xdr:to>
    <xdr:sp macro="" textlink="">
      <xdr:nvSpPr>
        <xdr:cNvPr id="7" name="rect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SpPr/>
      </xdr:nvSpPr>
      <xdr:spPr>
        <a:xfrm>
          <a:off x="8867949" y="2675558"/>
          <a:ext cx="944392" cy="472901"/>
        </a:xfrm>
        <a:prstGeom prst="rect">
          <a:avLst/>
        </a:prstGeom>
        <a:solidFill>
          <a:srgbClr val="BFBFBF">
            <a:alpha val="80000"/>
          </a:srgbClr>
        </a:solidFill>
        <a:ln w="12600" cap="flat" cmpd="sng">
          <a:solidFill>
            <a:srgbClr val="000000"/>
          </a:solidFill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36000" tIns="36000" rIns="36000" bIns="36000" anchor="ctr"/>
        <a:lstStyle/>
        <a:p>
          <a:pPr algn="ctr"/>
          <a:r>
            <a:rPr lang="en-US" altLang="zh-CN" sz="800" b="1">
              <a:solidFill>
                <a:srgbClr val="002060"/>
              </a:solidFill>
              <a:latin typeface="Bahnschrift" panose="00000000000000000000" charset="0"/>
              <a:ea typeface="Bahnschrift" panose="00000000000000000000" charset="0"/>
            </a:rPr>
            <a:t>Оборотный капитал </a:t>
          </a:r>
        </a:p>
      </xdr:txBody>
    </xdr:sp>
    <xdr:clientData/>
  </xdr:twoCellAnchor>
  <xdr:twoCellAnchor>
    <xdr:from>
      <xdr:col>6</xdr:col>
      <xdr:colOff>418786</xdr:colOff>
      <xdr:row>20</xdr:row>
      <xdr:rowOff>37827</xdr:rowOff>
    </xdr:from>
    <xdr:to>
      <xdr:col>13</xdr:col>
      <xdr:colOff>189951</xdr:colOff>
      <xdr:row>35</xdr:row>
      <xdr:rowOff>113853</xdr:rowOff>
    </xdr:to>
    <xdr:sp macro="" textlink="">
      <xdr:nvSpPr>
        <xdr:cNvPr id="8" name="rect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SpPr/>
      </xdr:nvSpPr>
      <xdr:spPr>
        <a:xfrm>
          <a:off x="6407884" y="3738458"/>
          <a:ext cx="3855303" cy="2790225"/>
        </a:xfrm>
        <a:prstGeom prst="rect">
          <a:avLst/>
        </a:prstGeom>
        <a:solidFill>
          <a:srgbClr val="F2F2F2"/>
        </a:solidFill>
        <a:ln w="9525" cap="flat" cmpd="sng">
          <a:solidFill>
            <a:srgbClr val="000000"/>
          </a:solidFill>
          <a:prstDash val="dash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8</xdr:col>
      <xdr:colOff>0</xdr:colOff>
      <xdr:row>21</xdr:row>
      <xdr:rowOff>37827</xdr:rowOff>
    </xdr:from>
    <xdr:to>
      <xdr:col>12</xdr:col>
      <xdr:colOff>637</xdr:colOff>
      <xdr:row>23</xdr:row>
      <xdr:rowOff>88676</xdr:rowOff>
    </xdr:to>
    <xdr:sp macro="" textlink="">
      <xdr:nvSpPr>
        <xdr:cNvPr id="9" name="rect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SpPr/>
      </xdr:nvSpPr>
      <xdr:spPr>
        <a:xfrm>
          <a:off x="9522360" y="3809880"/>
          <a:ext cx="2904840" cy="371160"/>
        </a:xfrm>
        <a:prstGeom prst="rect">
          <a:avLst/>
        </a:prstGeom>
        <a:solidFill>
          <a:srgbClr val="595959">
            <a:alpha val="80000"/>
          </a:srgbClr>
        </a:solidFill>
        <a:ln w="12600" cap="flat" cmpd="sng">
          <a:solidFill>
            <a:srgbClr val="000000"/>
          </a:solidFill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0000" tIns="45000" rIns="90000" bIns="45000" anchor="ctr"/>
        <a:lstStyle/>
        <a:p>
          <a:pPr algn="ctr"/>
          <a:r>
            <a:rPr lang="en-US" altLang="zh-CN" sz="800" b="1">
              <a:solidFill>
                <a:srgbClr val="002060"/>
              </a:solidFill>
              <a:latin typeface="Bahnschrift" panose="00000000000000000000" charset="0"/>
              <a:ea typeface="Bahnschrift" panose="00000000000000000000" charset="0"/>
            </a:rPr>
            <a:t>Отчет о прибылях и убытках </a:t>
          </a:r>
        </a:p>
      </xdr:txBody>
    </xdr:sp>
    <xdr:clientData/>
  </xdr:twoCellAnchor>
  <xdr:twoCellAnchor>
    <xdr:from>
      <xdr:col>8</xdr:col>
      <xdr:colOff>66291</xdr:colOff>
      <xdr:row>28</xdr:row>
      <xdr:rowOff>50353</xdr:rowOff>
    </xdr:from>
    <xdr:to>
      <xdr:col>8</xdr:col>
      <xdr:colOff>101987</xdr:colOff>
      <xdr:row>33</xdr:row>
      <xdr:rowOff>164727</xdr:rowOff>
    </xdr:to>
    <xdr:sp macro="" textlink="">
      <xdr:nvSpPr>
        <xdr:cNvPr id="10" name="rect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SpPr/>
      </xdr:nvSpPr>
      <xdr:spPr>
        <a:xfrm>
          <a:off x="9588960" y="4981680"/>
          <a:ext cx="35640" cy="971280"/>
        </a:xfrm>
        <a:prstGeom prst="rect">
          <a:avLst/>
        </a:prstGeom>
        <a:noFill/>
        <a:ln w="0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11</xdr:col>
      <xdr:colOff>566353</xdr:colOff>
      <xdr:row>28</xdr:row>
      <xdr:rowOff>26540</xdr:rowOff>
    </xdr:from>
    <xdr:to>
      <xdr:col>12</xdr:col>
      <xdr:colOff>30549</xdr:colOff>
      <xdr:row>33</xdr:row>
      <xdr:rowOff>140914</xdr:rowOff>
    </xdr:to>
    <xdr:cxnSp macro="">
      <xdr:nvCxnSpPr>
        <xdr:cNvPr id="11" name="bentConnector3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CxnSpPr/>
      </xdr:nvCxnSpPr>
      <xdr:spPr>
        <a:xfrm>
          <a:off x="9412697" y="5110509"/>
          <a:ext cx="35696" cy="1066874"/>
        </a:xfrm>
        <a:prstGeom prst="bentConnector3">
          <a:avLst>
            <a:gd name="adj1" fmla="val 717092"/>
          </a:avLst>
        </a:prstGeom>
        <a:noFill/>
        <a:ln w="12600" cap="flat" cmpd="sng">
          <a:solidFill>
            <a:srgbClr val="000000"/>
          </a:solidFill>
          <a:prstDash val="solid"/>
          <a:miter/>
          <a:tailEnd type="triangle" w="med" len="me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</xdr:cxnSp>
    <xdr:clientData/>
  </xdr:twoCellAnchor>
  <xdr:twoCellAnchor>
    <xdr:from>
      <xdr:col>8</xdr:col>
      <xdr:colOff>56730</xdr:colOff>
      <xdr:row>27</xdr:row>
      <xdr:rowOff>37405</xdr:rowOff>
    </xdr:from>
    <xdr:to>
      <xdr:col>12</xdr:col>
      <xdr:colOff>637</xdr:colOff>
      <xdr:row>29</xdr:row>
      <xdr:rowOff>63301</xdr:rowOff>
    </xdr:to>
    <xdr:sp macro="" textlink="">
      <xdr:nvSpPr>
        <xdr:cNvPr id="12" name="rect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SpPr/>
      </xdr:nvSpPr>
      <xdr:spPr>
        <a:xfrm>
          <a:off x="9579600" y="4791240"/>
          <a:ext cx="2914200" cy="371160"/>
        </a:xfrm>
        <a:prstGeom prst="rect">
          <a:avLst/>
        </a:prstGeom>
        <a:solidFill>
          <a:srgbClr val="595959">
            <a:alpha val="80000"/>
          </a:srgbClr>
        </a:solidFill>
        <a:ln w="12600" cap="flat" cmpd="sng">
          <a:solidFill>
            <a:srgbClr val="000000"/>
          </a:solidFill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0000" tIns="45000" rIns="90000" bIns="45000" anchor="ctr"/>
        <a:lstStyle/>
        <a:p>
          <a:pPr algn="ctr"/>
          <a:r>
            <a:rPr lang="en-US" altLang="zh-CN" sz="800" b="1">
              <a:solidFill>
                <a:srgbClr val="002060"/>
              </a:solidFill>
              <a:latin typeface="Bahnschrift" panose="00000000000000000000" charset="0"/>
              <a:ea typeface="Bahnschrift" panose="00000000000000000000" charset="0"/>
            </a:rPr>
            <a:t>Отчет о движении денежных средств </a:t>
          </a:r>
        </a:p>
      </xdr:txBody>
    </xdr:sp>
    <xdr:clientData/>
  </xdr:twoCellAnchor>
  <xdr:twoCellAnchor>
    <xdr:from>
      <xdr:col>7</xdr:col>
      <xdr:colOff>549298</xdr:colOff>
      <xdr:row>22</xdr:row>
      <xdr:rowOff>60525</xdr:rowOff>
    </xdr:from>
    <xdr:to>
      <xdr:col>10</xdr:col>
      <xdr:colOff>67334</xdr:colOff>
      <xdr:row>27</xdr:row>
      <xdr:rowOff>148012</xdr:rowOff>
    </xdr:to>
    <xdr:sp macro="" textlink="">
      <xdr:nvSpPr>
        <xdr:cNvPr id="13" name="rect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SpPr/>
      </xdr:nvSpPr>
      <xdr:spPr>
        <a:xfrm>
          <a:off x="7109642" y="4096744"/>
          <a:ext cx="1232536" cy="944737"/>
        </a:xfrm>
        <a:prstGeom prst="rect">
          <a:avLst/>
        </a:prstGeom>
        <a:noFill/>
        <a:ln w="0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36000" tIns="36000" rIns="36000" bIns="36000" anchor="ctr"/>
        <a:lstStyle/>
        <a:p>
          <a:pPr algn="l"/>
          <a:r>
            <a:rPr lang="en-US" altLang="zh-CN" sz="700">
              <a:solidFill>
                <a:srgbClr val="002060"/>
              </a:solidFill>
              <a:latin typeface="Bahnschrift" panose="00000000000000000000" charset="0"/>
              <a:ea typeface="Bahnschrift" panose="00000000000000000000" charset="0"/>
            </a:rPr>
            <a:t>Прибыль до налогов</a:t>
          </a:r>
        </a:p>
        <a:p>
          <a:pPr algn="l"/>
          <a:r>
            <a:rPr lang="en-US" altLang="zh-CN" sz="700">
              <a:solidFill>
                <a:srgbClr val="002060"/>
              </a:solidFill>
              <a:latin typeface="Bahnschrift" panose="00000000000000000000" charset="0"/>
              <a:ea typeface="Bahnschrift" panose="00000000000000000000" charset="0"/>
            </a:rPr>
            <a:t>Амортизация</a:t>
          </a:r>
        </a:p>
        <a:p>
          <a:pPr algn="l"/>
          <a:r>
            <a:rPr lang="en-US" altLang="zh-CN" sz="700">
              <a:solidFill>
                <a:srgbClr val="002060"/>
              </a:solidFill>
              <a:latin typeface="Bahnschrift" panose="00000000000000000000" charset="0"/>
              <a:ea typeface="Bahnschrift" panose="00000000000000000000" charset="0"/>
            </a:rPr>
            <a:t>Проценты начисленные</a:t>
          </a:r>
        </a:p>
        <a:p>
          <a:pPr algn="l"/>
          <a:r>
            <a:rPr lang="en-US" altLang="zh-CN" sz="700">
              <a:solidFill>
                <a:srgbClr val="002060"/>
              </a:solidFill>
              <a:latin typeface="Bahnschrift" panose="00000000000000000000" charset="0"/>
              <a:ea typeface="Bahnschrift" panose="00000000000000000000" charset="0"/>
            </a:rPr>
            <a:t>Прочее</a:t>
          </a:r>
        </a:p>
      </xdr:txBody>
    </xdr:sp>
    <xdr:clientData/>
  </xdr:twoCellAnchor>
  <xdr:twoCellAnchor>
    <xdr:from>
      <xdr:col>8</xdr:col>
      <xdr:colOff>132583</xdr:colOff>
      <xdr:row>32</xdr:row>
      <xdr:rowOff>139551</xdr:rowOff>
    </xdr:from>
    <xdr:to>
      <xdr:col>12</xdr:col>
      <xdr:colOff>637</xdr:colOff>
      <xdr:row>34</xdr:row>
      <xdr:rowOff>164727</xdr:rowOff>
    </xdr:to>
    <xdr:sp macro="" textlink="">
      <xdr:nvSpPr>
        <xdr:cNvPr id="14" name="rect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SpPr/>
      </xdr:nvSpPr>
      <xdr:spPr>
        <a:xfrm>
          <a:off x="9655560" y="5757840"/>
          <a:ext cx="2885760" cy="361440"/>
        </a:xfrm>
        <a:prstGeom prst="rect">
          <a:avLst/>
        </a:prstGeom>
        <a:solidFill>
          <a:srgbClr val="595959">
            <a:alpha val="80000"/>
          </a:srgbClr>
        </a:solidFill>
        <a:ln w="12600" cap="flat" cmpd="sng">
          <a:solidFill>
            <a:srgbClr val="000000"/>
          </a:solidFill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0000" tIns="45000" rIns="90000" bIns="45000" anchor="ctr"/>
        <a:lstStyle/>
        <a:p>
          <a:pPr algn="ctr"/>
          <a:r>
            <a:rPr lang="en-US" altLang="zh-CN" sz="800" b="1">
              <a:solidFill>
                <a:srgbClr val="002060"/>
              </a:solidFill>
              <a:latin typeface="Bahnschrift" panose="00000000000000000000" charset="0"/>
              <a:ea typeface="Bahnschrift" panose="00000000000000000000" charset="0"/>
            </a:rPr>
            <a:t>Ключевая информация по Проекту (Резюме)</a:t>
          </a:r>
        </a:p>
      </xdr:txBody>
    </xdr:sp>
    <xdr:clientData/>
  </xdr:twoCellAnchor>
  <xdr:twoCellAnchor>
    <xdr:from>
      <xdr:col>9</xdr:col>
      <xdr:colOff>430897</xdr:colOff>
      <xdr:row>16</xdr:row>
      <xdr:rowOff>24804</xdr:rowOff>
    </xdr:from>
    <xdr:to>
      <xdr:col>9</xdr:col>
      <xdr:colOff>537984</xdr:colOff>
      <xdr:row>21</xdr:row>
      <xdr:rowOff>50229</xdr:rowOff>
    </xdr:to>
    <xdr:sp macro="" textlink="">
      <xdr:nvSpPr>
        <xdr:cNvPr id="15" name="rect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/>
      </xdr:nvSpPr>
      <xdr:spPr>
        <a:xfrm>
          <a:off x="10723680" y="2807640"/>
          <a:ext cx="107640" cy="1007640"/>
        </a:xfrm>
        <a:prstGeom prst="rect">
          <a:avLst/>
        </a:prstGeom>
        <a:noFill/>
        <a:ln w="0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60530</xdr:colOff>
      <xdr:row>16</xdr:row>
      <xdr:rowOff>24804</xdr:rowOff>
    </xdr:from>
    <xdr:to>
      <xdr:col>9</xdr:col>
      <xdr:colOff>168255</xdr:colOff>
      <xdr:row>21</xdr:row>
      <xdr:rowOff>50229</xdr:rowOff>
    </xdr:to>
    <xdr:cxnSp macro="">
      <xdr:nvCxnSpPr>
        <xdr:cNvPr id="16" name="bentConnector2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CxnSpPr/>
      </xdr:nvCxnSpPr>
      <xdr:spPr>
        <a:xfrm flipH="1">
          <a:off x="7763874" y="2906117"/>
          <a:ext cx="107725" cy="1013643"/>
        </a:xfrm>
        <a:prstGeom prst="bentConnector2">
          <a:avLst/>
        </a:prstGeom>
        <a:noFill/>
        <a:ln w="12600" cap="flat" cmpd="sng">
          <a:solidFill>
            <a:srgbClr val="000000"/>
          </a:solidFill>
          <a:prstDash val="solid"/>
          <a:miter/>
          <a:tailEnd type="triangle" w="med" len="me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</xdr:cxnSp>
    <xdr:clientData/>
  </xdr:twoCellAnchor>
  <xdr:twoCellAnchor>
    <xdr:from>
      <xdr:col>8</xdr:col>
      <xdr:colOff>390102</xdr:colOff>
      <xdr:row>14</xdr:row>
      <xdr:rowOff>24804</xdr:rowOff>
    </xdr:from>
    <xdr:to>
      <xdr:col>9</xdr:col>
      <xdr:colOff>1274</xdr:colOff>
      <xdr:row>21</xdr:row>
      <xdr:rowOff>63251</xdr:rowOff>
    </xdr:to>
    <xdr:sp macro="" textlink="">
      <xdr:nvSpPr>
        <xdr:cNvPr id="17" name="rect">
          <a:extLst>
            <a:ext uri="{FF2B5EF4-FFF2-40B4-BE49-F238E27FC236}">
              <a16:creationId xmlns:a16="http://schemas.microsoft.com/office/drawing/2014/main" xmlns="" id="{00000000-0008-0000-0200-000011000000}"/>
            </a:ext>
          </a:extLst>
        </xdr:cNvPr>
        <xdr:cNvSpPr/>
      </xdr:nvSpPr>
      <xdr:spPr>
        <a:xfrm>
          <a:off x="9912960" y="2493000"/>
          <a:ext cx="251640" cy="1333080"/>
        </a:xfrm>
        <a:prstGeom prst="rect">
          <a:avLst/>
        </a:prstGeom>
        <a:noFill/>
        <a:ln w="0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8</xdr:col>
      <xdr:colOff>128121</xdr:colOff>
      <xdr:row>14</xdr:row>
      <xdr:rowOff>24804</xdr:rowOff>
    </xdr:from>
    <xdr:to>
      <xdr:col>8</xdr:col>
      <xdr:colOff>322535</xdr:colOff>
      <xdr:row>21</xdr:row>
      <xdr:rowOff>63251</xdr:rowOff>
    </xdr:to>
    <xdr:cxnSp macro="">
      <xdr:nvCxnSpPr>
        <xdr:cNvPr id="18" name="bentConnector2">
          <a:extLst>
            <a:ext uri="{FF2B5EF4-FFF2-40B4-BE49-F238E27FC236}">
              <a16:creationId xmlns:a16="http://schemas.microsoft.com/office/drawing/2014/main" xmlns="" id="{00000000-0008-0000-0200-000012000000}"/>
            </a:ext>
          </a:extLst>
        </xdr:cNvPr>
        <xdr:cNvCxnSpPr/>
      </xdr:nvCxnSpPr>
      <xdr:spPr>
        <a:xfrm>
          <a:off x="7284321" y="2571671"/>
          <a:ext cx="194490" cy="1349674"/>
        </a:xfrm>
        <a:prstGeom prst="bentConnector2">
          <a:avLst/>
        </a:prstGeom>
        <a:noFill/>
        <a:ln w="12600" cap="flat" cmpd="sng">
          <a:solidFill>
            <a:srgbClr val="000000"/>
          </a:solidFill>
          <a:prstDash val="solid"/>
          <a:miter/>
          <a:tailEnd type="triangle" w="med" len="me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</xdr:cxnSp>
    <xdr:clientData/>
  </xdr:twoCellAnchor>
  <xdr:twoCellAnchor>
    <xdr:from>
      <xdr:col>8</xdr:col>
      <xdr:colOff>385640</xdr:colOff>
      <xdr:row>16</xdr:row>
      <xdr:rowOff>202158</xdr:rowOff>
    </xdr:from>
    <xdr:to>
      <xdr:col>8</xdr:col>
      <xdr:colOff>556470</xdr:colOff>
      <xdr:row>21</xdr:row>
      <xdr:rowOff>63251</xdr:rowOff>
    </xdr:to>
    <xdr:sp macro="" textlink="">
      <xdr:nvSpPr>
        <xdr:cNvPr id="19" name="rect">
          <a:extLst>
            <a:ext uri="{FF2B5EF4-FFF2-40B4-BE49-F238E27FC236}">
              <a16:creationId xmlns:a16="http://schemas.microsoft.com/office/drawing/2014/main" xmlns="" id="{00000000-0008-0000-0200-000013000000}"/>
            </a:ext>
          </a:extLst>
        </xdr:cNvPr>
        <xdr:cNvSpPr/>
      </xdr:nvSpPr>
      <xdr:spPr>
        <a:xfrm>
          <a:off x="9908280" y="2988360"/>
          <a:ext cx="171000" cy="837720"/>
        </a:xfrm>
        <a:prstGeom prst="rect">
          <a:avLst/>
        </a:prstGeom>
        <a:noFill/>
        <a:ln w="0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8</xdr:col>
      <xdr:colOff>123660</xdr:colOff>
      <xdr:row>16</xdr:row>
      <xdr:rowOff>202158</xdr:rowOff>
    </xdr:from>
    <xdr:to>
      <xdr:col>8</xdr:col>
      <xdr:colOff>294489</xdr:colOff>
      <xdr:row>21</xdr:row>
      <xdr:rowOff>63251</xdr:rowOff>
    </xdr:to>
    <xdr:cxnSp macro="">
      <xdr:nvCxnSpPr>
        <xdr:cNvPr id="20" name="bentConnector2">
          <a:extLst>
            <a:ext uri="{FF2B5EF4-FFF2-40B4-BE49-F238E27FC236}">
              <a16:creationId xmlns:a16="http://schemas.microsoft.com/office/drawing/2014/main" xmlns="" id="{00000000-0008-0000-0200-000014000000}"/>
            </a:ext>
          </a:extLst>
        </xdr:cNvPr>
        <xdr:cNvCxnSpPr/>
      </xdr:nvCxnSpPr>
      <xdr:spPr>
        <a:xfrm>
          <a:off x="7279641" y="3076406"/>
          <a:ext cx="171000" cy="844939"/>
        </a:xfrm>
        <a:prstGeom prst="bentConnector2">
          <a:avLst/>
        </a:prstGeom>
        <a:noFill/>
        <a:ln w="12600" cap="flat" cmpd="sng">
          <a:solidFill>
            <a:srgbClr val="000000"/>
          </a:solidFill>
          <a:prstDash val="solid"/>
          <a:miter/>
          <a:tailEnd type="triangle" w="med" len="me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</xdr:cxnSp>
    <xdr:clientData/>
  </xdr:twoCellAnchor>
  <xdr:twoCellAnchor>
    <xdr:from>
      <xdr:col>8</xdr:col>
      <xdr:colOff>83252</xdr:colOff>
      <xdr:row>30</xdr:row>
      <xdr:rowOff>12228</xdr:rowOff>
    </xdr:from>
    <xdr:to>
      <xdr:col>9</xdr:col>
      <xdr:colOff>533004</xdr:colOff>
      <xdr:row>32</xdr:row>
      <xdr:rowOff>50353</xdr:rowOff>
    </xdr:to>
    <xdr:sp macro="" textlink="">
      <xdr:nvSpPr>
        <xdr:cNvPr id="21" name="rect"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SpPr/>
      </xdr:nvSpPr>
      <xdr:spPr>
        <a:xfrm>
          <a:off x="7215096" y="5477197"/>
          <a:ext cx="1021252" cy="419125"/>
        </a:xfrm>
        <a:prstGeom prst="rect">
          <a:avLst/>
        </a:prstGeom>
        <a:noFill/>
        <a:ln w="0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36000" tIns="36000" rIns="36000" bIns="36000" anchor="ctr"/>
        <a:lstStyle/>
        <a:p>
          <a:pPr algn="l"/>
          <a:r>
            <a:rPr lang="en-US" altLang="zh-CN" sz="700">
              <a:solidFill>
                <a:srgbClr val="002060"/>
              </a:solidFill>
              <a:latin typeface="Bahnschrift" panose="00000000000000000000" charset="0"/>
              <a:ea typeface="Bahnschrift" panose="00000000000000000000" charset="0"/>
            </a:rPr>
            <a:t>Потребность в финансировании</a:t>
          </a:r>
        </a:p>
        <a:p>
          <a:pPr algn="l"/>
          <a:r>
            <a:rPr lang="en-US" altLang="zh-CN" sz="700">
              <a:solidFill>
                <a:srgbClr val="002060"/>
              </a:solidFill>
              <a:latin typeface="Bahnschrift" panose="00000000000000000000" charset="0"/>
              <a:ea typeface="Bahnschrift" panose="00000000000000000000" charset="0"/>
            </a:rPr>
            <a:t>Свободные средства</a:t>
          </a:r>
        </a:p>
      </xdr:txBody>
    </xdr:sp>
    <xdr:clientData/>
  </xdr:twoCellAnchor>
  <xdr:twoCellAnchor>
    <xdr:from>
      <xdr:col>10</xdr:col>
      <xdr:colOff>652083</xdr:colOff>
      <xdr:row>29</xdr:row>
      <xdr:rowOff>126603</xdr:rowOff>
    </xdr:from>
    <xdr:to>
      <xdr:col>12</xdr:col>
      <xdr:colOff>363330</xdr:colOff>
      <xdr:row>32</xdr:row>
      <xdr:rowOff>75530</xdr:rowOff>
    </xdr:to>
    <xdr:sp macro="" textlink="">
      <xdr:nvSpPr>
        <xdr:cNvPr id="22" name="rect"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SpPr/>
      </xdr:nvSpPr>
      <xdr:spPr>
        <a:xfrm>
          <a:off x="11796120" y="5229000"/>
          <a:ext cx="1171080" cy="466200"/>
        </a:xfrm>
        <a:prstGeom prst="rect">
          <a:avLst/>
        </a:prstGeom>
        <a:noFill/>
        <a:ln w="0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36000" tIns="36000" rIns="36000" bIns="36000" anchor="ctr"/>
        <a:lstStyle/>
        <a:p>
          <a:pPr algn="l"/>
          <a:r>
            <a:rPr lang="en-US" altLang="zh-CN" sz="700">
              <a:solidFill>
                <a:srgbClr val="002060"/>
              </a:solidFill>
              <a:latin typeface="Bahnschrift" panose="00000000000000000000" charset="0"/>
              <a:ea typeface="Bahnschrift" panose="00000000000000000000" charset="0"/>
            </a:rPr>
            <a:t>Проценты уплаченные</a:t>
          </a:r>
        </a:p>
        <a:p>
          <a:pPr algn="l"/>
          <a:r>
            <a:rPr lang="en-US" altLang="zh-CN" sz="700">
              <a:solidFill>
                <a:srgbClr val="002060"/>
              </a:solidFill>
              <a:latin typeface="Bahnschrift" panose="00000000000000000000" charset="0"/>
              <a:ea typeface="Bahnschrift" panose="00000000000000000000" charset="0"/>
            </a:rPr>
            <a:t>Привлечение фин-ния и выплаты</a:t>
          </a:r>
        </a:p>
      </xdr:txBody>
    </xdr:sp>
    <xdr:clientData/>
  </xdr:twoCellAnchor>
  <xdr:twoCellAnchor>
    <xdr:from>
      <xdr:col>10</xdr:col>
      <xdr:colOff>179802</xdr:colOff>
      <xdr:row>23</xdr:row>
      <xdr:rowOff>130970</xdr:rowOff>
    </xdr:from>
    <xdr:to>
      <xdr:col>12</xdr:col>
      <xdr:colOff>24270</xdr:colOff>
      <xdr:row>26</xdr:row>
      <xdr:rowOff>116309</xdr:rowOff>
    </xdr:to>
    <xdr:sp macro="" textlink="">
      <xdr:nvSpPr>
        <xdr:cNvPr id="23" name="rect">
          <a:extLst>
            <a:ext uri="{FF2B5EF4-FFF2-40B4-BE49-F238E27FC236}">
              <a16:creationId xmlns:a16="http://schemas.microsoft.com/office/drawing/2014/main" xmlns="" id="{00000000-0008-0000-0200-000017000000}"/>
            </a:ext>
          </a:extLst>
        </xdr:cNvPr>
        <xdr:cNvSpPr/>
      </xdr:nvSpPr>
      <xdr:spPr>
        <a:xfrm>
          <a:off x="8454646" y="4333876"/>
          <a:ext cx="987468" cy="509214"/>
        </a:xfrm>
        <a:prstGeom prst="rect">
          <a:avLst/>
        </a:prstGeom>
        <a:noFill/>
        <a:ln w="0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36000" tIns="36000" rIns="36000" bIns="36000" anchor="ctr"/>
        <a:lstStyle/>
        <a:p>
          <a:pPr algn="r"/>
          <a:r>
            <a:rPr lang="en-US" altLang="zh-CN" sz="700">
              <a:solidFill>
                <a:srgbClr val="002060"/>
              </a:solidFill>
              <a:latin typeface="Bahnschrift" panose="00000000000000000000" charset="0"/>
              <a:ea typeface="Bahnschrift" panose="00000000000000000000" charset="0"/>
            </a:rPr>
            <a:t>Изменение оборотных активов и обязательств</a:t>
          </a:r>
        </a:p>
        <a:p>
          <a:pPr algn="r"/>
          <a:r>
            <a:rPr lang="en-US" altLang="zh-CN" sz="700">
              <a:solidFill>
                <a:srgbClr val="002060"/>
              </a:solidFill>
              <a:latin typeface="Bahnschrift" panose="00000000000000000000" charset="0"/>
              <a:ea typeface="Bahnschrift" panose="00000000000000000000" charset="0"/>
            </a:rPr>
            <a:t>Прочие изменения</a:t>
          </a:r>
        </a:p>
      </xdr:txBody>
    </xdr:sp>
    <xdr:clientData/>
  </xdr:twoCellAnchor>
  <xdr:twoCellAnchor>
    <xdr:from>
      <xdr:col>8</xdr:col>
      <xdr:colOff>68841</xdr:colOff>
      <xdr:row>5</xdr:row>
      <xdr:rowOff>37827</xdr:rowOff>
    </xdr:from>
    <xdr:to>
      <xdr:col>11</xdr:col>
      <xdr:colOff>472330</xdr:colOff>
      <xdr:row>7</xdr:row>
      <xdr:rowOff>101079</xdr:rowOff>
    </xdr:to>
    <xdr:sp macro="" textlink="">
      <xdr:nvSpPr>
        <xdr:cNvPr id="24" name="rect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200-000018000000}"/>
            </a:ext>
          </a:extLst>
        </xdr:cNvPr>
        <xdr:cNvSpPr/>
      </xdr:nvSpPr>
      <xdr:spPr>
        <a:xfrm>
          <a:off x="7224698" y="928583"/>
          <a:ext cx="2153779" cy="390255"/>
        </a:xfrm>
        <a:prstGeom prst="rect">
          <a:avLst/>
        </a:prstGeom>
        <a:solidFill>
          <a:srgbClr val="FFFFCB"/>
        </a:solidFill>
        <a:ln w="12600" cap="flat" cmpd="sng">
          <a:solidFill>
            <a:srgbClr val="663300"/>
          </a:solidFill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36000" tIns="36000" rIns="36000" bIns="36000" anchor="ctr"/>
        <a:lstStyle/>
        <a:p>
          <a:pPr algn="ctr"/>
          <a:r>
            <a:rPr lang="en-US" altLang="zh-CN" sz="800" b="1">
              <a:solidFill>
                <a:srgbClr val="002060"/>
              </a:solidFill>
              <a:latin typeface="Bahnschrift" panose="00000000000000000000" charset="0"/>
              <a:ea typeface="Bahnschrift" panose="00000000000000000000" charset="0"/>
            </a:rPr>
            <a:t>Исходные данные и допущения (Вводные)</a:t>
          </a:r>
        </a:p>
      </xdr:txBody>
    </xdr:sp>
    <xdr:clientData/>
  </xdr:twoCellAnchor>
  <xdr:twoCellAnchor>
    <xdr:from>
      <xdr:col>8</xdr:col>
      <xdr:colOff>266442</xdr:colOff>
      <xdr:row>2</xdr:row>
      <xdr:rowOff>50353</xdr:rowOff>
    </xdr:from>
    <xdr:to>
      <xdr:col>12</xdr:col>
      <xdr:colOff>37607</xdr:colOff>
      <xdr:row>3</xdr:row>
      <xdr:rowOff>75654</xdr:rowOff>
    </xdr:to>
    <xdr:sp macro="" textlink="">
      <xdr:nvSpPr>
        <xdr:cNvPr id="26" name="rect">
          <a:extLst>
            <a:ext uri="{FF2B5EF4-FFF2-40B4-BE49-F238E27FC236}">
              <a16:creationId xmlns:a16="http://schemas.microsoft.com/office/drawing/2014/main" xmlns="" id="{00000000-0008-0000-0200-00001A000000}"/>
            </a:ext>
          </a:extLst>
        </xdr:cNvPr>
        <xdr:cNvSpPr/>
      </xdr:nvSpPr>
      <xdr:spPr>
        <a:xfrm>
          <a:off x="7601070" y="400005"/>
          <a:ext cx="2133480" cy="209595"/>
        </a:xfrm>
        <a:prstGeom prst="rect">
          <a:avLst/>
        </a:prstGeom>
        <a:noFill/>
        <a:ln w="0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0000" tIns="45000" rIns="90000" bIns="45000" anchor="t"/>
        <a:lstStyle/>
        <a:p>
          <a:pPr algn="l"/>
          <a:r>
            <a:rPr lang="en-US" altLang="zh-CN" sz="1000" b="1">
              <a:solidFill>
                <a:srgbClr val="002060"/>
              </a:solidFill>
              <a:latin typeface="Bahnschrift" panose="00000000000000000000" charset="0"/>
              <a:ea typeface="Bahnschrift" panose="00000000000000000000" charset="0"/>
            </a:rPr>
            <a:t>Вводные данные и допущения</a:t>
          </a:r>
        </a:p>
      </xdr:txBody>
    </xdr:sp>
    <xdr:clientData/>
  </xdr:twoCellAnchor>
  <xdr:twoCellAnchor>
    <xdr:from>
      <xdr:col>6</xdr:col>
      <xdr:colOff>314249</xdr:colOff>
      <xdr:row>10</xdr:row>
      <xdr:rowOff>12402</xdr:rowOff>
    </xdr:from>
    <xdr:to>
      <xdr:col>9</xdr:col>
      <xdr:colOff>269629</xdr:colOff>
      <xdr:row>11</xdr:row>
      <xdr:rowOff>100458</xdr:rowOff>
    </xdr:to>
    <xdr:sp macro="" textlink="">
      <xdr:nvSpPr>
        <xdr:cNvPr id="27" name="rect">
          <a:extLst>
            <a:ext uri="{FF2B5EF4-FFF2-40B4-BE49-F238E27FC236}">
              <a16:creationId xmlns:a16="http://schemas.microsoft.com/office/drawing/2014/main" xmlns="" id="{00000000-0008-0000-0200-00001B000000}"/>
            </a:ext>
          </a:extLst>
        </xdr:cNvPr>
        <xdr:cNvSpPr/>
      </xdr:nvSpPr>
      <xdr:spPr>
        <a:xfrm>
          <a:off x="8296200" y="1657440"/>
          <a:ext cx="2266560" cy="247320"/>
        </a:xfrm>
        <a:prstGeom prst="rect">
          <a:avLst/>
        </a:prstGeom>
        <a:noFill/>
        <a:ln w="0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0000" tIns="45000" rIns="90000" bIns="45000" anchor="t"/>
        <a:lstStyle/>
        <a:p>
          <a:pPr algn="l"/>
          <a:r>
            <a:rPr lang="en-US" altLang="zh-CN" sz="1000" b="1">
              <a:solidFill>
                <a:srgbClr val="002060"/>
              </a:solidFill>
              <a:latin typeface="Bahnschrift" panose="00000000000000000000" charset="0"/>
              <a:ea typeface="Bahnschrift" panose="00000000000000000000" charset="0"/>
            </a:rPr>
            <a:t>Расчетные модули</a:t>
          </a:r>
        </a:p>
      </xdr:txBody>
    </xdr:sp>
    <xdr:clientData/>
  </xdr:twoCellAnchor>
  <xdr:twoCellAnchor>
    <xdr:from>
      <xdr:col>6</xdr:col>
      <xdr:colOff>344845</xdr:colOff>
      <xdr:row>18</xdr:row>
      <xdr:rowOff>0</xdr:rowOff>
    </xdr:from>
    <xdr:to>
      <xdr:col>8</xdr:col>
      <xdr:colOff>242220</xdr:colOff>
      <xdr:row>19</xdr:row>
      <xdr:rowOff>75654</xdr:rowOff>
    </xdr:to>
    <xdr:sp macro="" textlink="">
      <xdr:nvSpPr>
        <xdr:cNvPr id="28" name="rect">
          <a:extLst>
            <a:ext uri="{FF2B5EF4-FFF2-40B4-BE49-F238E27FC236}">
              <a16:creationId xmlns:a16="http://schemas.microsoft.com/office/drawing/2014/main" xmlns="" id="{00000000-0008-0000-0200-00001C000000}"/>
            </a:ext>
          </a:extLst>
        </xdr:cNvPr>
        <xdr:cNvSpPr/>
      </xdr:nvSpPr>
      <xdr:spPr>
        <a:xfrm>
          <a:off x="8327160" y="3276720"/>
          <a:ext cx="1437840" cy="247320"/>
        </a:xfrm>
        <a:prstGeom prst="rect">
          <a:avLst/>
        </a:prstGeom>
        <a:noFill/>
        <a:ln w="0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0000" tIns="45000" rIns="90000" bIns="45000" anchor="t"/>
        <a:lstStyle/>
        <a:p>
          <a:pPr algn="l"/>
          <a:r>
            <a:rPr lang="en-US" altLang="zh-CN" sz="1000" b="1">
              <a:solidFill>
                <a:srgbClr val="002060"/>
              </a:solidFill>
              <a:latin typeface="Bahnschrift" panose="00000000000000000000" charset="0"/>
              <a:ea typeface="Bahnschrift" panose="00000000000000000000" charset="0"/>
            </a:rPr>
            <a:t>Презентационные листы</a:t>
          </a:r>
        </a:p>
      </xdr:txBody>
    </xdr:sp>
    <xdr:clientData/>
  </xdr:twoCellAnchor>
  <xdr:twoCellAnchor>
    <xdr:from>
      <xdr:col>8</xdr:col>
      <xdr:colOff>323810</xdr:colOff>
      <xdr:row>1</xdr:row>
      <xdr:rowOff>0</xdr:rowOff>
    </xdr:from>
    <xdr:to>
      <xdr:col>11</xdr:col>
      <xdr:colOff>279191</xdr:colOff>
      <xdr:row>2</xdr:row>
      <xdr:rowOff>63301</xdr:rowOff>
    </xdr:to>
    <xdr:sp macro="" textlink="">
      <xdr:nvSpPr>
        <xdr:cNvPr id="29" name="rect">
          <a:extLst>
            <a:ext uri="{FF2B5EF4-FFF2-40B4-BE49-F238E27FC236}">
              <a16:creationId xmlns:a16="http://schemas.microsoft.com/office/drawing/2014/main" xmlns="" id="{00000000-0008-0000-0200-00001D000000}"/>
            </a:ext>
          </a:extLst>
        </xdr:cNvPr>
        <xdr:cNvSpPr/>
      </xdr:nvSpPr>
      <xdr:spPr>
        <a:xfrm>
          <a:off x="9846360" y="162000"/>
          <a:ext cx="2266560" cy="247320"/>
        </a:xfrm>
        <a:prstGeom prst="rect">
          <a:avLst/>
        </a:prstGeom>
        <a:noFill/>
        <a:ln w="0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0000" tIns="45000" rIns="90000" bIns="45000" anchor="t"/>
        <a:lstStyle/>
        <a:p>
          <a:pPr algn="ctr"/>
          <a:r>
            <a:rPr lang="en-US" altLang="zh-CN" sz="1000" b="1">
              <a:solidFill>
                <a:srgbClr val="002060"/>
              </a:solidFill>
              <a:latin typeface="Bahnschrift" panose="00000000000000000000" charset="0"/>
              <a:ea typeface="Bahnschrift" panose="00000000000000000000" charset="0"/>
            </a:rPr>
            <a:t>СХЕМА МОДЕЛИ</a:t>
          </a:r>
        </a:p>
      </xdr:txBody>
    </xdr:sp>
    <xdr:clientData/>
  </xdr:twoCellAnchor>
  <xdr:twoCellAnchor>
    <xdr:from>
      <xdr:col>9</xdr:col>
      <xdr:colOff>418881</xdr:colOff>
      <xdr:row>18</xdr:row>
      <xdr:rowOff>0</xdr:rowOff>
    </xdr:from>
    <xdr:to>
      <xdr:col>10</xdr:col>
      <xdr:colOff>141906</xdr:colOff>
      <xdr:row>20</xdr:row>
      <xdr:rowOff>24804</xdr:rowOff>
    </xdr:to>
    <xdr:sp macro="" textlink="">
      <xdr:nvSpPr>
        <xdr:cNvPr id="30" name="downArrow">
          <a:extLst>
            <a:ext uri="{FF2B5EF4-FFF2-40B4-BE49-F238E27FC236}">
              <a16:creationId xmlns:a16="http://schemas.microsoft.com/office/drawing/2014/main" xmlns="" id="{00000000-0008-0000-0200-00001E000000}"/>
            </a:ext>
          </a:extLst>
        </xdr:cNvPr>
        <xdr:cNvSpPr/>
      </xdr:nvSpPr>
      <xdr:spPr>
        <a:xfrm>
          <a:off x="8122225" y="3369469"/>
          <a:ext cx="294525" cy="358179"/>
        </a:xfrm>
        <a:prstGeom prst="downArrow">
          <a:avLst/>
        </a:prstGeom>
        <a:solidFill>
          <a:srgbClr val="000000"/>
        </a:solidFill>
        <a:ln w="0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13</xdr:col>
      <xdr:colOff>387553</xdr:colOff>
      <xdr:row>16</xdr:row>
      <xdr:rowOff>0</xdr:rowOff>
    </xdr:from>
    <xdr:to>
      <xdr:col>13</xdr:col>
      <xdr:colOff>578142</xdr:colOff>
      <xdr:row>28</xdr:row>
      <xdr:rowOff>88478</xdr:rowOff>
    </xdr:to>
    <xdr:sp macro="" textlink="">
      <xdr:nvSpPr>
        <xdr:cNvPr id="31" name="rect">
          <a:extLst>
            <a:ext uri="{FF2B5EF4-FFF2-40B4-BE49-F238E27FC236}">
              <a16:creationId xmlns:a16="http://schemas.microsoft.com/office/drawing/2014/main" xmlns="" id="{00000000-0008-0000-0200-00001F000000}"/>
            </a:ext>
          </a:extLst>
        </xdr:cNvPr>
        <xdr:cNvSpPr/>
      </xdr:nvSpPr>
      <xdr:spPr>
        <a:xfrm>
          <a:off x="13761720" y="2790720"/>
          <a:ext cx="323640" cy="2231640"/>
        </a:xfrm>
        <a:prstGeom prst="rect">
          <a:avLst/>
        </a:prstGeom>
        <a:noFill/>
        <a:ln w="0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432949</xdr:colOff>
      <xdr:row>30</xdr:row>
      <xdr:rowOff>63301</xdr:rowOff>
    </xdr:from>
    <xdr:to>
      <xdr:col>10</xdr:col>
      <xdr:colOff>147014</xdr:colOff>
      <xdr:row>31</xdr:row>
      <xdr:rowOff>164727</xdr:rowOff>
    </xdr:to>
    <xdr:sp macro="" textlink="">
      <xdr:nvSpPr>
        <xdr:cNvPr id="33" name="downArrow">
          <a:extLst>
            <a:ext uri="{FF2B5EF4-FFF2-40B4-BE49-F238E27FC236}">
              <a16:creationId xmlns:a16="http://schemas.microsoft.com/office/drawing/2014/main" xmlns="" id="{00000000-0008-0000-0200-000021000000}"/>
            </a:ext>
          </a:extLst>
        </xdr:cNvPr>
        <xdr:cNvSpPr/>
      </xdr:nvSpPr>
      <xdr:spPr>
        <a:xfrm>
          <a:off x="8136293" y="5528270"/>
          <a:ext cx="285565" cy="291926"/>
        </a:xfrm>
        <a:prstGeom prst="downArrow">
          <a:avLst/>
        </a:prstGeom>
        <a:solidFill>
          <a:srgbClr val="000000"/>
        </a:solidFill>
        <a:ln w="0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444855</xdr:colOff>
      <xdr:row>24</xdr:row>
      <xdr:rowOff>88676</xdr:rowOff>
    </xdr:from>
    <xdr:to>
      <xdr:col>10</xdr:col>
      <xdr:colOff>149359</xdr:colOff>
      <xdr:row>26</xdr:row>
      <xdr:rowOff>62954</xdr:rowOff>
    </xdr:to>
    <xdr:sp macro="" textlink="">
      <xdr:nvSpPr>
        <xdr:cNvPr id="34" name="mathPlus">
          <a:extLst>
            <a:ext uri="{FF2B5EF4-FFF2-40B4-BE49-F238E27FC236}">
              <a16:creationId xmlns:a16="http://schemas.microsoft.com/office/drawing/2014/main" xmlns="" id="{00000000-0008-0000-0200-000022000000}"/>
            </a:ext>
          </a:extLst>
        </xdr:cNvPr>
        <xdr:cNvSpPr/>
      </xdr:nvSpPr>
      <xdr:spPr>
        <a:xfrm>
          <a:off x="8148199" y="4458270"/>
          <a:ext cx="276004" cy="331465"/>
        </a:xfrm>
        <a:prstGeom prst="mathPlus">
          <a:avLst/>
        </a:prstGeom>
        <a:solidFill>
          <a:srgbClr val="000000"/>
        </a:solidFill>
        <a:ln w="0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12</xdr:col>
      <xdr:colOff>397287</xdr:colOff>
      <xdr:row>16</xdr:row>
      <xdr:rowOff>24159</xdr:rowOff>
    </xdr:from>
    <xdr:to>
      <xdr:col>12</xdr:col>
      <xdr:colOff>432983</xdr:colOff>
      <xdr:row>28</xdr:row>
      <xdr:rowOff>17503</xdr:rowOff>
    </xdr:to>
    <xdr:cxnSp macro="">
      <xdr:nvCxnSpPr>
        <xdr:cNvPr id="38" name="bentConnector3">
          <a:extLst>
            <a:ext uri="{FF2B5EF4-FFF2-40B4-BE49-F238E27FC236}">
              <a16:creationId xmlns:a16="http://schemas.microsoft.com/office/drawing/2014/main" xmlns="" id="{00000000-0008-0000-0200-000026000000}"/>
            </a:ext>
          </a:extLst>
        </xdr:cNvPr>
        <xdr:cNvCxnSpPr/>
      </xdr:nvCxnSpPr>
      <xdr:spPr>
        <a:xfrm>
          <a:off x="9815131" y="2905472"/>
          <a:ext cx="35696" cy="2196000"/>
        </a:xfrm>
        <a:prstGeom prst="bentConnector3">
          <a:avLst>
            <a:gd name="adj1" fmla="val 717092"/>
          </a:avLst>
        </a:prstGeom>
        <a:noFill/>
        <a:ln w="12600" cap="flat" cmpd="sng">
          <a:solidFill>
            <a:srgbClr val="000000"/>
          </a:solidFill>
          <a:prstDash val="solid"/>
          <a:miter/>
          <a:tailEnd type="triangle" w="med" len="me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</xdr:cxnSp>
    <xdr:clientData/>
  </xdr:twoCellAnchor>
  <xdr:twoCellAnchor>
    <xdr:from>
      <xdr:col>9</xdr:col>
      <xdr:colOff>415634</xdr:colOff>
      <xdr:row>9</xdr:row>
      <xdr:rowOff>27059</xdr:rowOff>
    </xdr:from>
    <xdr:to>
      <xdr:col>10</xdr:col>
      <xdr:colOff>138659</xdr:colOff>
      <xdr:row>11</xdr:row>
      <xdr:rowOff>42338</xdr:rowOff>
    </xdr:to>
    <xdr:sp macro="" textlink="">
      <xdr:nvSpPr>
        <xdr:cNvPr id="39" name="downArrow">
          <a:extLst>
            <a:ext uri="{FF2B5EF4-FFF2-40B4-BE49-F238E27FC236}">
              <a16:creationId xmlns:a16="http://schemas.microsoft.com/office/drawing/2014/main" xmlns="" id="{00000000-0008-0000-0200-000027000000}"/>
            </a:ext>
          </a:extLst>
        </xdr:cNvPr>
        <xdr:cNvSpPr/>
      </xdr:nvSpPr>
      <xdr:spPr>
        <a:xfrm>
          <a:off x="8122225" y="1516423"/>
          <a:ext cx="294525" cy="327006"/>
        </a:xfrm>
        <a:prstGeom prst="downArrow">
          <a:avLst/>
        </a:prstGeom>
        <a:solidFill>
          <a:srgbClr val="000000"/>
        </a:solidFill>
        <a:ln w="0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25</xdr:row>
      <xdr:rowOff>0</xdr:rowOff>
    </xdr:from>
    <xdr:to>
      <xdr:col>8</xdr:col>
      <xdr:colOff>28574</xdr:colOff>
      <xdr:row>42</xdr:row>
      <xdr:rowOff>37951</xdr:rowOff>
    </xdr:to>
    <xdr:graphicFrame macro="">
      <xdr:nvGraphicFramePr>
        <xdr:cNvPr id="2" name="图表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56906</xdr:colOff>
      <xdr:row>67</xdr:row>
      <xdr:rowOff>9041</xdr:rowOff>
    </xdr:from>
    <xdr:to>
      <xdr:col>6</xdr:col>
      <xdr:colOff>857249</xdr:colOff>
      <xdr:row>83</xdr:row>
      <xdr:rowOff>91417</xdr:rowOff>
    </xdr:to>
    <xdr:graphicFrame macro="">
      <xdr:nvGraphicFramePr>
        <xdr:cNvPr id="3" name="图表 2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514349</xdr:colOff>
      <xdr:row>87</xdr:row>
      <xdr:rowOff>28575</xdr:rowOff>
    </xdr:from>
    <xdr:to>
      <xdr:col>9</xdr:col>
      <xdr:colOff>304799</xdr:colOff>
      <xdr:row>103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FDA6BC04-59B6-9B15-3911-FC85B13D93E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cbr.ru/hd_base/keyrate/" TargetMode="External"/><Relationship Id="rId7" Type="http://schemas.openxmlformats.org/officeDocument/2006/relationships/hyperlink" Target="http://government.ru/docs/all/25045/?page=4" TargetMode="External"/><Relationship Id="rId2" Type="http://schemas.openxmlformats.org/officeDocument/2006/relationships/hyperlink" Target="http://government.ru/docs/all/25045/" TargetMode="External"/><Relationship Id="rId1" Type="http://schemas.openxmlformats.org/officeDocument/2006/relationships/hyperlink" Target="https://www.economy.gov.ru/material/file/d7f5f5dea44bda4c30d42aac04cc1fca/prognoz_socialno_ekonom_razvitiya_rf_2022-2024.pdf" TargetMode="External"/><Relationship Id="rId6" Type="http://schemas.openxmlformats.org/officeDocument/2006/relationships/hyperlink" Target="http://government.ru/docs/all/25045/?page=4" TargetMode="External"/><Relationship Id="rId5" Type="http://schemas.openxmlformats.org/officeDocument/2006/relationships/hyperlink" Target="http://government.ru/docs/all/25045/?page=4" TargetMode="External"/><Relationship Id="rId4" Type="http://schemas.openxmlformats.org/officeDocument/2006/relationships/hyperlink" Target="http://government.ru/docs/all/25045/?page=4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FF"/>
    <pageSetUpPr fitToPage="1"/>
  </sheetPr>
  <dimension ref="A1:IV34"/>
  <sheetViews>
    <sheetView tabSelected="1" workbookViewId="0">
      <selection activeCell="C30" sqref="C30"/>
    </sheetView>
  </sheetViews>
  <sheetFormatPr defaultColWidth="0" defaultRowHeight="15" zeroHeight="1" x14ac:dyDescent="0.15"/>
  <cols>
    <col min="1" max="3" width="16.5703125" style="480" customWidth="1"/>
    <col min="4" max="4" width="16.85546875" style="1" customWidth="1"/>
    <col min="5" max="5" width="18.5703125" style="1" customWidth="1"/>
    <col min="6" max="6" width="17.7109375" style="1" customWidth="1"/>
    <col min="7" max="7" width="16.5703125" style="1" customWidth="1"/>
    <col min="8" max="8" width="17.7109375" style="1" customWidth="1"/>
    <col min="9" max="9" width="16.5703125" style="1" customWidth="1"/>
    <col min="10" max="10" width="17.42578125" style="1" customWidth="1"/>
    <col min="11" max="11" width="12.5703125" style="1" customWidth="1"/>
    <col min="12" max="17" width="9.140625" style="2" hidden="1" customWidth="1"/>
    <col min="18" max="256" width="8.85546875" style="2" hidden="1" customWidth="1"/>
    <col min="257" max="16384" width="9" hidden="1"/>
  </cols>
  <sheetData>
    <row r="1" spans="1:17" s="3" customFormat="1" ht="14.25" x14ac:dyDescent="0.2">
      <c r="A1" s="475"/>
      <c r="B1" s="476"/>
      <c r="C1" s="476"/>
      <c r="D1" s="4"/>
      <c r="E1" s="5"/>
      <c r="F1" s="5"/>
      <c r="G1" s="1"/>
      <c r="H1" s="1"/>
      <c r="I1" s="1"/>
      <c r="J1" s="1"/>
      <c r="K1" s="1"/>
      <c r="L1" s="2"/>
      <c r="M1" s="2"/>
      <c r="N1" s="2"/>
      <c r="O1" s="2"/>
      <c r="P1" s="2"/>
      <c r="Q1" s="2"/>
    </row>
    <row r="2" spans="1:17" s="3" customFormat="1" ht="14.25" x14ac:dyDescent="0.2">
      <c r="A2" s="475"/>
      <c r="B2" s="477"/>
      <c r="C2" s="476"/>
      <c r="D2" s="4"/>
      <c r="E2" s="5"/>
      <c r="F2" s="5"/>
      <c r="G2" s="1"/>
      <c r="H2" s="1"/>
      <c r="I2" s="1"/>
      <c r="J2" s="1"/>
      <c r="K2" s="1"/>
      <c r="L2" s="2"/>
      <c r="M2" s="2"/>
      <c r="N2" s="2"/>
      <c r="O2" s="2"/>
      <c r="P2" s="2"/>
      <c r="Q2" s="2"/>
    </row>
    <row r="3" spans="1:17" s="3" customFormat="1" ht="14.25" x14ac:dyDescent="0.2">
      <c r="A3" s="475"/>
      <c r="B3" s="478"/>
      <c r="C3" s="476"/>
      <c r="D3" s="4"/>
      <c r="E3" s="5"/>
      <c r="F3" s="5"/>
      <c r="G3" s="1"/>
      <c r="H3" s="1"/>
      <c r="I3" s="1"/>
      <c r="J3" s="1"/>
      <c r="K3" s="1"/>
      <c r="L3" s="2"/>
      <c r="M3" s="2"/>
      <c r="N3" s="2"/>
      <c r="O3" s="2"/>
      <c r="P3" s="2"/>
      <c r="Q3" s="2"/>
    </row>
    <row r="4" spans="1:17" s="3" customFormat="1" ht="14.25" x14ac:dyDescent="0.2">
      <c r="A4" s="475"/>
      <c r="B4" s="478"/>
      <c r="C4" s="476"/>
      <c r="D4" s="4"/>
      <c r="E4" s="5"/>
      <c r="F4" s="5"/>
      <c r="G4" s="1"/>
      <c r="H4" s="1"/>
      <c r="I4" s="1"/>
      <c r="J4" s="1"/>
      <c r="K4" s="1"/>
      <c r="L4" s="2"/>
      <c r="M4" s="2"/>
      <c r="N4" s="2"/>
      <c r="O4" s="2"/>
      <c r="P4" s="2"/>
      <c r="Q4" s="2"/>
    </row>
    <row r="5" spans="1:17" s="3" customFormat="1" ht="14.25" x14ac:dyDescent="0.2">
      <c r="A5" s="475"/>
      <c r="B5" s="478"/>
      <c r="C5" s="476"/>
      <c r="D5" s="4"/>
      <c r="E5" s="5"/>
      <c r="F5" s="5"/>
      <c r="G5" s="1"/>
      <c r="H5" s="1"/>
      <c r="I5" s="1"/>
      <c r="J5" s="1"/>
      <c r="K5" s="1"/>
      <c r="L5" s="2"/>
      <c r="M5" s="2"/>
      <c r="N5" s="2"/>
      <c r="O5" s="2"/>
      <c r="P5" s="2"/>
      <c r="Q5" s="2"/>
    </row>
    <row r="6" spans="1:17" s="3" customFormat="1" ht="14.25" x14ac:dyDescent="0.2">
      <c r="A6" s="475"/>
      <c r="B6" s="478"/>
      <c r="C6" s="476"/>
      <c r="D6" s="4"/>
      <c r="E6" s="5"/>
      <c r="F6" s="5"/>
      <c r="G6" s="1"/>
      <c r="H6" s="1"/>
      <c r="I6" s="1"/>
      <c r="J6" s="1"/>
      <c r="K6" s="1"/>
      <c r="L6" s="2"/>
      <c r="M6" s="2"/>
      <c r="N6" s="2"/>
      <c r="O6" s="2"/>
      <c r="P6" s="2"/>
      <c r="Q6" s="2"/>
    </row>
    <row r="7" spans="1:17" s="3" customFormat="1" ht="15" customHeight="1" x14ac:dyDescent="0.2">
      <c r="A7" s="475"/>
      <c r="B7" s="478"/>
      <c r="C7" s="476"/>
      <c r="D7" s="6"/>
      <c r="E7" s="7"/>
      <c r="F7" s="8"/>
      <c r="G7" s="8"/>
      <c r="H7" s="1"/>
      <c r="I7" s="1"/>
      <c r="J7" s="1"/>
      <c r="K7" s="1"/>
      <c r="L7" s="2"/>
      <c r="M7" s="2"/>
      <c r="N7" s="2"/>
      <c r="O7" s="2"/>
      <c r="P7" s="2"/>
      <c r="Q7" s="2"/>
    </row>
    <row r="8" spans="1:17" s="3" customFormat="1" ht="13.5" customHeight="1" x14ac:dyDescent="0.2">
      <c r="A8" s="475"/>
      <c r="B8" s="478"/>
      <c r="C8" s="476"/>
      <c r="D8" s="6"/>
      <c r="E8" s="8"/>
      <c r="F8" s="8"/>
      <c r="G8" s="8"/>
      <c r="H8" s="1"/>
      <c r="I8" s="1"/>
      <c r="J8" s="1"/>
      <c r="K8" s="1"/>
      <c r="L8" s="2"/>
      <c r="M8" s="2"/>
      <c r="N8" s="2"/>
      <c r="O8" s="2"/>
      <c r="P8" s="2"/>
      <c r="Q8" s="2"/>
    </row>
    <row r="9" spans="1:17" s="3" customFormat="1" ht="13.5" customHeight="1" x14ac:dyDescent="0.2">
      <c r="A9" s="475"/>
      <c r="B9" s="478"/>
      <c r="C9" s="476"/>
      <c r="D9" s="6"/>
      <c r="E9" s="7"/>
      <c r="F9" s="8"/>
      <c r="G9" s="8"/>
      <c r="H9" s="8"/>
      <c r="I9" s="1"/>
      <c r="J9" s="1"/>
      <c r="K9" s="1"/>
      <c r="L9" s="2"/>
      <c r="M9" s="2"/>
      <c r="N9" s="2"/>
      <c r="O9" s="2"/>
      <c r="P9" s="2"/>
      <c r="Q9" s="2"/>
    </row>
    <row r="10" spans="1:17" s="3" customFormat="1" ht="13.5" customHeight="1" x14ac:dyDescent="0.2">
      <c r="A10" s="475"/>
      <c r="B10" s="478"/>
      <c r="C10" s="476"/>
      <c r="D10" s="4"/>
      <c r="E10" s="8"/>
      <c r="F10" s="8"/>
      <c r="G10" s="8"/>
      <c r="H10" s="8"/>
      <c r="I10" s="1"/>
      <c r="J10" s="1"/>
      <c r="K10" s="1"/>
      <c r="L10" s="2"/>
      <c r="M10" s="2"/>
      <c r="N10" s="2"/>
      <c r="O10" s="2"/>
      <c r="P10" s="2"/>
      <c r="Q10" s="2"/>
    </row>
    <row r="11" spans="1:17" s="3" customFormat="1" ht="13.5" customHeight="1" x14ac:dyDescent="0.2">
      <c r="A11" s="475"/>
      <c r="B11" s="478"/>
      <c r="C11" s="476"/>
      <c r="D11" s="4"/>
      <c r="E11" s="8"/>
      <c r="F11" s="8"/>
      <c r="G11" s="8"/>
      <c r="H11" s="8"/>
      <c r="I11" s="1"/>
      <c r="J11" s="1"/>
      <c r="K11" s="1"/>
      <c r="L11" s="2"/>
      <c r="M11" s="2"/>
      <c r="N11" s="2"/>
      <c r="O11" s="2"/>
      <c r="P11" s="2"/>
      <c r="Q11" s="2"/>
    </row>
    <row r="12" spans="1:17" s="3" customFormat="1" ht="13.5" customHeight="1" x14ac:dyDescent="0.2">
      <c r="A12" s="475"/>
      <c r="B12" s="478"/>
      <c r="C12" s="476"/>
      <c r="D12" s="4"/>
      <c r="E12" s="8"/>
      <c r="F12" s="8"/>
      <c r="G12" s="8"/>
      <c r="H12" s="8"/>
      <c r="I12" s="1"/>
      <c r="J12" s="1"/>
      <c r="K12" s="1"/>
      <c r="L12" s="2"/>
      <c r="M12" s="2"/>
      <c r="N12" s="2"/>
      <c r="O12" s="2"/>
      <c r="P12" s="2"/>
      <c r="Q12" s="2"/>
    </row>
    <row r="13" spans="1:17" s="3" customFormat="1" ht="13.5" customHeight="1" x14ac:dyDescent="0.2">
      <c r="A13" s="475"/>
      <c r="B13" s="478"/>
      <c r="C13" s="476"/>
      <c r="D13" s="4"/>
      <c r="E13" s="8"/>
      <c r="F13" s="8"/>
      <c r="G13" s="8"/>
      <c r="H13" s="8"/>
      <c r="I13" s="1"/>
      <c r="J13" s="1"/>
      <c r="K13" s="1"/>
      <c r="L13" s="2"/>
      <c r="M13" s="2"/>
      <c r="N13" s="2"/>
      <c r="O13" s="2"/>
      <c r="P13" s="2"/>
      <c r="Q13" s="2"/>
    </row>
    <row r="14" spans="1:17" s="3" customFormat="1" ht="14.25" x14ac:dyDescent="0.2">
      <c r="A14" s="475"/>
      <c r="B14" s="478"/>
      <c r="C14" s="476"/>
      <c r="D14" s="4"/>
      <c r="E14" s="5"/>
      <c r="F14" s="7"/>
      <c r="G14" s="1"/>
      <c r="H14" s="1"/>
      <c r="I14" s="1"/>
      <c r="J14" s="1"/>
      <c r="K14" s="1"/>
      <c r="L14" s="2"/>
      <c r="M14" s="2"/>
      <c r="N14" s="2"/>
      <c r="O14" s="2"/>
      <c r="P14" s="2"/>
      <c r="Q14" s="2"/>
    </row>
    <row r="15" spans="1:17" s="3" customFormat="1" ht="22.5" x14ac:dyDescent="0.3">
      <c r="A15" s="561" t="s">
        <v>0</v>
      </c>
      <c r="B15" s="561"/>
      <c r="C15" s="561"/>
      <c r="D15" s="4"/>
      <c r="E15" s="5"/>
      <c r="F15" s="5"/>
      <c r="G15" s="1"/>
      <c r="H15" s="1"/>
      <c r="I15" s="1"/>
      <c r="J15" s="1"/>
      <c r="K15" s="1"/>
      <c r="L15" s="2"/>
      <c r="M15" s="2"/>
      <c r="N15" s="2"/>
      <c r="O15" s="2"/>
      <c r="P15" s="2"/>
      <c r="Q15" s="2"/>
    </row>
    <row r="16" spans="1:17" s="3" customFormat="1" ht="14.25" x14ac:dyDescent="0.2">
      <c r="A16" s="475"/>
      <c r="B16" s="476"/>
      <c r="C16" s="476"/>
      <c r="D16" s="4"/>
      <c r="E16" s="5"/>
      <c r="F16" s="7"/>
      <c r="G16" s="6"/>
      <c r="H16" s="1"/>
      <c r="I16" s="1"/>
      <c r="J16" s="1"/>
      <c r="K16" s="1"/>
      <c r="L16" s="2"/>
      <c r="M16" s="2"/>
      <c r="N16" s="2"/>
      <c r="O16" s="2"/>
      <c r="P16" s="2"/>
      <c r="Q16" s="2"/>
    </row>
    <row r="17" spans="1:17" s="3" customFormat="1" ht="19.5" x14ac:dyDescent="0.2">
      <c r="A17" s="475"/>
      <c r="B17" s="479">
        <v>2023</v>
      </c>
      <c r="C17" s="476"/>
      <c r="D17" s="9"/>
      <c r="E17" s="10"/>
      <c r="F17" s="10"/>
      <c r="G17" s="11"/>
      <c r="H17" s="11"/>
      <c r="I17" s="11"/>
      <c r="J17" s="11"/>
      <c r="K17" s="11"/>
      <c r="L17" s="12"/>
      <c r="M17" s="12"/>
      <c r="N17" s="12"/>
      <c r="O17" s="12"/>
      <c r="P17" s="12"/>
      <c r="Q17" s="12"/>
    </row>
    <row r="18" spans="1:17" s="3" customFormat="1" ht="19.5" x14ac:dyDescent="0.2">
      <c r="A18" s="475"/>
      <c r="B18" s="475"/>
      <c r="C18" s="476"/>
      <c r="D18" s="13"/>
      <c r="E18" s="10"/>
      <c r="F18" s="14"/>
      <c r="G18" s="11"/>
      <c r="H18" s="11"/>
      <c r="I18" s="11"/>
      <c r="J18" s="11"/>
      <c r="K18" s="11"/>
      <c r="L18" s="12"/>
      <c r="M18" s="12"/>
      <c r="N18" s="12"/>
      <c r="O18" s="12"/>
      <c r="P18" s="12"/>
      <c r="Q18" s="12"/>
    </row>
    <row r="19" spans="1:17" s="15" customFormat="1" ht="14.45" customHeight="1" x14ac:dyDescent="0.2">
      <c r="A19" s="476"/>
      <c r="B19" s="476"/>
      <c r="C19" s="476"/>
      <c r="D19" s="16"/>
      <c r="E19" s="17"/>
      <c r="F19" s="17"/>
      <c r="G19" s="5"/>
      <c r="H19" s="5"/>
      <c r="I19" s="5"/>
      <c r="J19" s="5"/>
      <c r="K19" s="5"/>
      <c r="L19" s="18"/>
      <c r="M19" s="18"/>
      <c r="N19" s="18"/>
      <c r="O19" s="18"/>
      <c r="P19" s="18"/>
      <c r="Q19" s="18"/>
    </row>
    <row r="20" spans="1:17" s="15" customFormat="1" ht="14.45" customHeight="1" x14ac:dyDescent="0.2">
      <c r="A20" s="476"/>
      <c r="B20" s="476"/>
      <c r="C20" s="476"/>
      <c r="D20" s="4"/>
      <c r="E20" s="5"/>
      <c r="F20" s="5"/>
      <c r="G20" s="5"/>
      <c r="H20" s="5"/>
      <c r="I20" s="5"/>
      <c r="J20" s="5"/>
      <c r="K20" s="5"/>
      <c r="L20" s="18"/>
      <c r="M20" s="18"/>
      <c r="N20" s="18"/>
      <c r="O20" s="18"/>
      <c r="P20" s="18"/>
      <c r="Q20" s="18"/>
    </row>
    <row r="21" spans="1:17" s="15" customFormat="1" ht="14.45" customHeight="1" x14ac:dyDescent="0.2">
      <c r="A21" s="476"/>
      <c r="B21" s="476"/>
      <c r="C21" s="476"/>
      <c r="D21" s="4"/>
      <c r="E21" s="5"/>
      <c r="F21" s="5"/>
      <c r="G21" s="5"/>
      <c r="H21" s="5"/>
      <c r="I21" s="5"/>
      <c r="J21" s="5"/>
      <c r="K21" s="5"/>
      <c r="L21" s="18"/>
      <c r="M21" s="18"/>
      <c r="N21" s="18"/>
      <c r="O21" s="18"/>
      <c r="P21" s="18"/>
      <c r="Q21" s="18"/>
    </row>
    <row r="22" spans="1:17" s="15" customFormat="1" ht="14.45" customHeight="1" x14ac:dyDescent="0.2">
      <c r="A22" s="476"/>
      <c r="B22" s="476"/>
      <c r="C22" s="476"/>
      <c r="D22" s="4"/>
      <c r="E22" s="5"/>
      <c r="F22" s="5"/>
      <c r="G22" s="5"/>
      <c r="H22" s="5"/>
      <c r="I22" s="5"/>
      <c r="J22" s="5"/>
      <c r="K22" s="5"/>
      <c r="L22" s="18"/>
      <c r="M22" s="18"/>
      <c r="N22" s="18"/>
      <c r="O22" s="18"/>
      <c r="P22" s="18"/>
      <c r="Q22" s="18"/>
    </row>
    <row r="23" spans="1:17" s="15" customFormat="1" ht="14.45" customHeight="1" x14ac:dyDescent="0.2">
      <c r="A23" s="476"/>
      <c r="B23" s="476"/>
      <c r="C23" s="476"/>
      <c r="D23" s="4"/>
      <c r="E23" s="5"/>
      <c r="F23" s="5"/>
      <c r="G23" s="5"/>
      <c r="H23" s="5"/>
      <c r="I23" s="5"/>
      <c r="J23" s="5"/>
      <c r="K23" s="5"/>
      <c r="L23" s="18"/>
      <c r="M23" s="18"/>
      <c r="N23" s="18"/>
      <c r="O23" s="18"/>
      <c r="P23" s="18"/>
      <c r="Q23" s="18"/>
    </row>
    <row r="24" spans="1:17" s="15" customFormat="1" ht="14.45" customHeight="1" x14ac:dyDescent="0.2">
      <c r="A24" s="476"/>
      <c r="B24" s="476"/>
      <c r="C24" s="476"/>
      <c r="D24" s="4"/>
      <c r="E24" s="5"/>
      <c r="F24" s="5"/>
      <c r="G24" s="5"/>
      <c r="H24" s="5"/>
      <c r="I24" s="5"/>
      <c r="J24" s="5"/>
      <c r="K24" s="5"/>
      <c r="L24" s="18"/>
      <c r="M24" s="18"/>
      <c r="N24" s="18"/>
      <c r="O24" s="18"/>
      <c r="P24" s="18"/>
      <c r="Q24" s="18"/>
    </row>
    <row r="25" spans="1:17" s="15" customFormat="1" ht="14.45" customHeight="1" x14ac:dyDescent="0.2">
      <c r="A25" s="476"/>
      <c r="B25" s="476"/>
      <c r="C25" s="476"/>
      <c r="D25" s="4"/>
      <c r="E25" s="5"/>
      <c r="F25" s="5"/>
      <c r="G25" s="5"/>
      <c r="H25" s="5"/>
      <c r="I25" s="5"/>
      <c r="J25" s="5"/>
      <c r="K25" s="5"/>
      <c r="L25" s="18"/>
      <c r="M25" s="18"/>
      <c r="N25" s="18"/>
      <c r="O25" s="18"/>
      <c r="P25" s="18"/>
      <c r="Q25" s="18"/>
    </row>
    <row r="26" spans="1:17" s="15" customFormat="1" ht="14.45" customHeight="1" x14ac:dyDescent="0.2">
      <c r="A26" s="476"/>
      <c r="B26" s="476"/>
      <c r="C26" s="476"/>
      <c r="D26" s="4"/>
      <c r="E26" s="5"/>
      <c r="F26" s="5"/>
      <c r="G26" s="5"/>
      <c r="H26" s="5"/>
      <c r="I26" s="5"/>
      <c r="J26" s="5"/>
      <c r="K26" s="5"/>
      <c r="L26" s="18"/>
      <c r="M26" s="18"/>
      <c r="N26" s="18"/>
      <c r="O26" s="18"/>
      <c r="P26" s="18"/>
      <c r="Q26" s="18"/>
    </row>
    <row r="27" spans="1:17" s="15" customFormat="1" ht="14.45" customHeight="1" x14ac:dyDescent="0.2">
      <c r="A27" s="476"/>
      <c r="B27" s="476"/>
      <c r="C27" s="476"/>
      <c r="D27" s="4"/>
      <c r="E27" s="5"/>
      <c r="F27" s="5"/>
      <c r="G27" s="5"/>
      <c r="H27" s="5"/>
      <c r="I27" s="5"/>
      <c r="J27" s="5"/>
      <c r="K27" s="5"/>
      <c r="L27" s="18"/>
      <c r="M27" s="18"/>
      <c r="N27" s="18"/>
      <c r="O27" s="18"/>
      <c r="P27" s="18"/>
      <c r="Q27" s="18"/>
    </row>
    <row r="28" spans="1:17" s="15" customFormat="1" ht="14.45" customHeight="1" x14ac:dyDescent="0.2">
      <c r="A28" s="476"/>
      <c r="B28" s="476"/>
      <c r="C28" s="476"/>
      <c r="D28" s="4"/>
      <c r="E28" s="5"/>
      <c r="F28" s="5"/>
      <c r="G28" s="5"/>
      <c r="H28" s="5"/>
      <c r="I28" s="5"/>
      <c r="J28" s="5"/>
      <c r="K28" s="5"/>
      <c r="L28" s="18"/>
      <c r="M28" s="18"/>
      <c r="N28" s="18"/>
      <c r="O28" s="18"/>
      <c r="P28" s="18"/>
      <c r="Q28" s="18"/>
    </row>
    <row r="29" spans="1:17" s="15" customFormat="1" ht="14.45" customHeight="1" x14ac:dyDescent="0.2">
      <c r="A29" s="476"/>
      <c r="B29" s="476"/>
      <c r="C29" s="476"/>
      <c r="D29" s="4"/>
      <c r="E29" s="5"/>
      <c r="F29" s="5"/>
      <c r="G29" s="5"/>
      <c r="H29" s="5"/>
      <c r="I29" s="5"/>
      <c r="J29" s="5"/>
      <c r="K29" s="5"/>
      <c r="L29" s="18"/>
      <c r="M29" s="18"/>
      <c r="N29" s="18"/>
      <c r="O29" s="18"/>
      <c r="P29" s="18"/>
      <c r="Q29" s="18"/>
    </row>
    <row r="30" spans="1:17" s="15" customFormat="1" ht="14.45" customHeight="1" x14ac:dyDescent="0.2">
      <c r="A30" s="476"/>
      <c r="B30" s="476"/>
      <c r="C30" s="476"/>
      <c r="D30" s="4"/>
      <c r="E30" s="5"/>
      <c r="F30" s="5"/>
      <c r="G30" s="5"/>
      <c r="H30" s="5"/>
      <c r="I30" s="5"/>
      <c r="J30" s="5"/>
      <c r="K30" s="5"/>
      <c r="L30" s="18"/>
      <c r="M30" s="18"/>
      <c r="N30" s="18"/>
      <c r="O30" s="18"/>
      <c r="P30" s="18"/>
      <c r="Q30" s="18"/>
    </row>
    <row r="31" spans="1:17" s="15" customFormat="1" ht="14.45" customHeight="1" x14ac:dyDescent="0.2">
      <c r="A31" s="476"/>
      <c r="B31" s="476"/>
      <c r="C31" s="476"/>
      <c r="D31" s="4"/>
      <c r="E31" s="5"/>
      <c r="F31" s="5"/>
      <c r="G31" s="5"/>
      <c r="H31" s="5"/>
      <c r="I31" s="5"/>
      <c r="J31" s="5"/>
      <c r="K31" s="5"/>
      <c r="L31" s="18"/>
      <c r="M31" s="18"/>
      <c r="N31" s="18"/>
      <c r="O31" s="18"/>
      <c r="P31" s="18"/>
      <c r="Q31" s="18"/>
    </row>
    <row r="32" spans="1:17" s="15" customFormat="1" ht="6.75" customHeight="1" x14ac:dyDescent="0.2">
      <c r="A32" s="476"/>
      <c r="B32" s="476"/>
      <c r="C32" s="476"/>
      <c r="D32" s="4"/>
      <c r="E32" s="5"/>
      <c r="F32" s="5"/>
      <c r="G32" s="5"/>
      <c r="H32" s="5"/>
      <c r="I32" s="5"/>
      <c r="J32" s="5"/>
      <c r="K32" s="5"/>
      <c r="L32" s="18"/>
      <c r="M32" s="18"/>
      <c r="N32" s="18"/>
      <c r="O32" s="18"/>
      <c r="P32" s="18"/>
      <c r="Q32" s="18"/>
    </row>
    <row r="33" spans="1:17" s="15" customFormat="1" x14ac:dyDescent="0.2">
      <c r="A33" s="476"/>
      <c r="B33" s="476"/>
      <c r="C33" s="476"/>
      <c r="D33" s="4"/>
      <c r="E33" s="5"/>
      <c r="F33" s="5"/>
      <c r="G33" s="5"/>
      <c r="H33" s="5"/>
      <c r="I33" s="5"/>
      <c r="J33" s="19"/>
      <c r="K33" s="5"/>
      <c r="L33" s="18"/>
      <c r="M33" s="18"/>
      <c r="N33" s="18"/>
      <c r="O33" s="18"/>
      <c r="P33" s="18"/>
      <c r="Q33" s="18"/>
    </row>
    <row r="34" spans="1:17" s="15" customFormat="1" ht="14.45" customHeight="1" x14ac:dyDescent="0.2">
      <c r="A34" s="476"/>
      <c r="B34" s="476"/>
      <c r="C34" s="476"/>
      <c r="D34" s="4"/>
      <c r="E34" s="5"/>
      <c r="F34" s="5"/>
      <c r="G34" s="5"/>
      <c r="H34" s="5"/>
      <c r="I34" s="5"/>
      <c r="J34" s="5"/>
      <c r="K34" s="5"/>
      <c r="L34" s="18"/>
      <c r="M34" s="18"/>
      <c r="N34" s="18"/>
      <c r="O34" s="18"/>
      <c r="P34" s="18"/>
      <c r="Q34" s="18"/>
    </row>
  </sheetData>
  <mergeCells count="1">
    <mergeCell ref="A15:C15"/>
  </mergeCells>
  <pageMargins left="0.7" right="0.7" top="0.75" bottom="0.75" header="0.511811023622047" footer="0.511811023622047"/>
  <pageSetup paperSize="9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95959"/>
  </sheetPr>
  <dimension ref="A1:IV1044"/>
  <sheetViews>
    <sheetView zoomScale="70" zoomScaleNormal="70" workbookViewId="0">
      <pane xSplit="10" ySplit="5" topLeftCell="K104" activePane="bottomRight" state="frozen"/>
      <selection pane="topRight"/>
      <selection pane="bottomLeft"/>
      <selection pane="bottomRight" activeCell="E82" sqref="E82"/>
    </sheetView>
  </sheetViews>
  <sheetFormatPr defaultColWidth="9" defaultRowHeight="15" outlineLevelRow="1" x14ac:dyDescent="0.2"/>
  <cols>
    <col min="1" max="2" width="2.5703125" style="20" customWidth="1"/>
    <col min="3" max="3" width="60" style="20" customWidth="1"/>
    <col min="4" max="4" width="9.42578125" style="544" customWidth="1"/>
    <col min="5" max="5" width="19.42578125" style="20" customWidth="1"/>
    <col min="6" max="10" width="14.42578125" style="20" customWidth="1"/>
    <col min="11" max="11" width="1.42578125" style="20" customWidth="1"/>
    <col min="12" max="71" width="14.42578125" style="20" customWidth="1"/>
    <col min="72" max="72" width="8.42578125" style="20" customWidth="1"/>
    <col min="73" max="73" width="13.42578125" style="20" customWidth="1"/>
    <col min="74" max="74" width="8.5703125" style="20" customWidth="1"/>
    <col min="75" max="77" width="11.42578125" style="20" customWidth="1"/>
    <col min="78" max="80" width="12.42578125" style="20" customWidth="1"/>
    <col min="81" max="256" width="14.42578125" style="20" customWidth="1"/>
  </cols>
  <sheetData>
    <row r="1" spans="1:84" ht="15" customHeight="1" x14ac:dyDescent="0.2">
      <c r="A1" s="26"/>
      <c r="B1" s="86"/>
      <c r="C1" s="26"/>
      <c r="D1" s="51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6"/>
      <c r="BZ1" s="26"/>
      <c r="CA1" s="26"/>
      <c r="CB1" s="26"/>
      <c r="CC1" s="26"/>
      <c r="CD1" s="26"/>
      <c r="CE1" s="26"/>
      <c r="CF1" s="26"/>
    </row>
    <row r="2" spans="1:84" ht="14.45" customHeight="1" x14ac:dyDescent="0.2">
      <c r="A2" s="46" t="s">
        <v>25</v>
      </c>
      <c r="B2" s="47" t="s">
        <v>383</v>
      </c>
      <c r="C2" s="26"/>
      <c r="D2" s="516"/>
      <c r="E2" s="74" t="str">
        <f>'Cashflow  инвестора'!F3</f>
        <v>Модель выхода (экзит)</v>
      </c>
      <c r="F2" s="330"/>
      <c r="G2" s="197"/>
      <c r="H2" s="197"/>
      <c r="I2" s="197"/>
      <c r="J2" s="197"/>
      <c r="K2" s="26"/>
      <c r="L2" s="197" t="str">
        <f>Выручка!F2</f>
        <v>Год 1</v>
      </c>
      <c r="M2" s="197" t="str">
        <f>Выручка!G2</f>
        <v>Год 1</v>
      </c>
      <c r="N2" s="197" t="str">
        <f>Выручка!H2</f>
        <v>Год 1</v>
      </c>
      <c r="O2" s="197" t="str">
        <f>Выручка!I2</f>
        <v>Год 1</v>
      </c>
      <c r="P2" s="197" t="str">
        <f>Выручка!J2</f>
        <v>Год 1</v>
      </c>
      <c r="Q2" s="197" t="str">
        <f>Выручка!K2</f>
        <v>Год 1</v>
      </c>
      <c r="R2" s="197" t="str">
        <f>Выручка!L2</f>
        <v>Год 1</v>
      </c>
      <c r="S2" s="197" t="str">
        <f>Выручка!M2</f>
        <v>Год 1</v>
      </c>
      <c r="T2" s="197" t="str">
        <f>Выручка!N2</f>
        <v>Год 1</v>
      </c>
      <c r="U2" s="197" t="str">
        <f>Выручка!O2</f>
        <v>Год 1</v>
      </c>
      <c r="V2" s="197" t="str">
        <f>Выручка!P2</f>
        <v>Год 1</v>
      </c>
      <c r="W2" s="197" t="str">
        <f>Выручка!Q2</f>
        <v>Год 1</v>
      </c>
      <c r="X2" s="197" t="str">
        <f>Выручка!R2</f>
        <v>Год 2</v>
      </c>
      <c r="Y2" s="197" t="str">
        <f>Выручка!S2</f>
        <v>Год 2</v>
      </c>
      <c r="Z2" s="197" t="str">
        <f>Выручка!T2</f>
        <v>Год 2</v>
      </c>
      <c r="AA2" s="197" t="str">
        <f>Выручка!U2</f>
        <v>Год 2</v>
      </c>
      <c r="AB2" s="197" t="str">
        <f>Выручка!V2</f>
        <v>Год 2</v>
      </c>
      <c r="AC2" s="197" t="str">
        <f>Выручка!W2</f>
        <v>Год 2</v>
      </c>
      <c r="AD2" s="197" t="str">
        <f>Выручка!X2</f>
        <v>Год 2</v>
      </c>
      <c r="AE2" s="197" t="str">
        <f>Выручка!Y2</f>
        <v>Год 2</v>
      </c>
      <c r="AF2" s="197" t="str">
        <f>Выручка!Z2</f>
        <v>Год 2</v>
      </c>
      <c r="AG2" s="197" t="str">
        <f>Выручка!AA2</f>
        <v>Год 2</v>
      </c>
      <c r="AH2" s="197" t="str">
        <f>Выручка!AB2</f>
        <v>Год 2</v>
      </c>
      <c r="AI2" s="197" t="str">
        <f>Выручка!AC2</f>
        <v>Год 2</v>
      </c>
      <c r="AJ2" s="197" t="str">
        <f>Выручка!AD2</f>
        <v>Год 3</v>
      </c>
      <c r="AK2" s="197" t="str">
        <f>Выручка!AE2</f>
        <v>Год 3</v>
      </c>
      <c r="AL2" s="197" t="str">
        <f>Выручка!AF2</f>
        <v>Год 3</v>
      </c>
      <c r="AM2" s="197" t="str">
        <f>Выручка!AG2</f>
        <v>Год 3</v>
      </c>
      <c r="AN2" s="197" t="str">
        <f>Выручка!AH2</f>
        <v>Год 3</v>
      </c>
      <c r="AO2" s="197" t="str">
        <f>Выручка!AI2</f>
        <v>Год 3</v>
      </c>
      <c r="AP2" s="197" t="str">
        <f>Выручка!AJ2</f>
        <v>Год 3</v>
      </c>
      <c r="AQ2" s="197" t="str">
        <f>Выручка!AK2</f>
        <v>Год 3</v>
      </c>
      <c r="AR2" s="197" t="str">
        <f>Выручка!AL2</f>
        <v>Год 3</v>
      </c>
      <c r="AS2" s="197" t="str">
        <f>Выручка!AM2</f>
        <v>Год 3</v>
      </c>
      <c r="AT2" s="197" t="str">
        <f>Выручка!AN2</f>
        <v>Год 3</v>
      </c>
      <c r="AU2" s="197" t="str">
        <f>Выручка!AO2</f>
        <v>Год 3</v>
      </c>
      <c r="AV2" s="197" t="str">
        <f>Выручка!AP2</f>
        <v>Год 4</v>
      </c>
      <c r="AW2" s="197" t="str">
        <f>Выручка!AQ2</f>
        <v>Год 4</v>
      </c>
      <c r="AX2" s="197" t="str">
        <f>Выручка!AR2</f>
        <v>Год 4</v>
      </c>
      <c r="AY2" s="197" t="str">
        <f>Выручка!AS2</f>
        <v>Год 4</v>
      </c>
      <c r="AZ2" s="197" t="str">
        <f>Выручка!AT2</f>
        <v>Год 4</v>
      </c>
      <c r="BA2" s="197" t="str">
        <f>Выручка!AU2</f>
        <v>Год 4</v>
      </c>
      <c r="BB2" s="197" t="str">
        <f>Выручка!AV2</f>
        <v>Год 4</v>
      </c>
      <c r="BC2" s="197" t="str">
        <f>Выручка!AW2</f>
        <v>Год 4</v>
      </c>
      <c r="BD2" s="197" t="str">
        <f>Выручка!AX2</f>
        <v>Год 4</v>
      </c>
      <c r="BE2" s="197" t="str">
        <f>Выручка!AY2</f>
        <v>Год 4</v>
      </c>
      <c r="BF2" s="197" t="str">
        <f>Выручка!AZ2</f>
        <v>Год 4</v>
      </c>
      <c r="BG2" s="197" t="str">
        <f>Выручка!BA2</f>
        <v>Год 4</v>
      </c>
      <c r="BH2" s="197" t="str">
        <f>Выручка!BB2</f>
        <v>Год 5</v>
      </c>
      <c r="BI2" s="197" t="str">
        <f>Выручка!BC2</f>
        <v>Год 5</v>
      </c>
      <c r="BJ2" s="197" t="str">
        <f>Выручка!BD2</f>
        <v>Год 5</v>
      </c>
      <c r="BK2" s="197" t="str">
        <f>Выручка!BE2</f>
        <v>Год 5</v>
      </c>
      <c r="BL2" s="197" t="str">
        <f>Выручка!BF2</f>
        <v>Год 5</v>
      </c>
      <c r="BM2" s="197" t="str">
        <f>Выручка!BG2</f>
        <v>Год 5</v>
      </c>
      <c r="BN2" s="197" t="str">
        <f>Выручка!BH2</f>
        <v>Год 5</v>
      </c>
      <c r="BO2" s="197" t="str">
        <f>Выручка!BI2</f>
        <v>Год 5</v>
      </c>
      <c r="BP2" s="197" t="str">
        <f>Выручка!BJ2</f>
        <v>Год 5</v>
      </c>
      <c r="BQ2" s="197" t="str">
        <f>Выручка!BK2</f>
        <v>Год 5</v>
      </c>
      <c r="BR2" s="197" t="str">
        <f>Выручка!BL2</f>
        <v>Год 5</v>
      </c>
      <c r="BS2" s="197" t="str">
        <f>Выручка!BM2</f>
        <v>Год 5</v>
      </c>
      <c r="BT2" s="54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</row>
    <row r="3" spans="1:84" ht="14.45" customHeight="1" x14ac:dyDescent="0.2">
      <c r="A3" s="26"/>
      <c r="B3" s="26"/>
      <c r="C3" s="26"/>
      <c r="D3" s="516"/>
      <c r="E3" s="200"/>
      <c r="F3" s="200"/>
      <c r="G3" s="200"/>
      <c r="H3" s="200"/>
      <c r="I3" s="200"/>
      <c r="J3" s="200"/>
      <c r="K3" s="26"/>
      <c r="L3" s="200" t="str">
        <f>Выручка!F3</f>
        <v xml:space="preserve">Месяц 1 </v>
      </c>
      <c r="M3" s="200" t="str">
        <f>Выручка!G3</f>
        <v>Месяц 2</v>
      </c>
      <c r="N3" s="200" t="str">
        <f>Выручка!H3</f>
        <v>Месяц 3</v>
      </c>
      <c r="O3" s="200" t="str">
        <f>Выручка!I3</f>
        <v>Месяц 4</v>
      </c>
      <c r="P3" s="200" t="str">
        <f>Выручка!J3</f>
        <v>Месяц 5</v>
      </c>
      <c r="Q3" s="200" t="str">
        <f>Выручка!K3</f>
        <v>Месяц 6</v>
      </c>
      <c r="R3" s="200" t="str">
        <f>Выручка!L3</f>
        <v>Месяц 7</v>
      </c>
      <c r="S3" s="200" t="str">
        <f>Выручка!M3</f>
        <v>Месяц 8</v>
      </c>
      <c r="T3" s="200" t="str">
        <f>Выручка!N3</f>
        <v>Месяц 9</v>
      </c>
      <c r="U3" s="200" t="str">
        <f>Выручка!O3</f>
        <v>Месяц 10</v>
      </c>
      <c r="V3" s="200" t="str">
        <f>Выручка!P3</f>
        <v>Месяц 11</v>
      </c>
      <c r="W3" s="200" t="str">
        <f>Выручка!Q3</f>
        <v>Месяц 12</v>
      </c>
      <c r="X3" s="200" t="str">
        <f>Выручка!R3</f>
        <v>Месяц 1</v>
      </c>
      <c r="Y3" s="200" t="str">
        <f>Выручка!S3</f>
        <v>Месяц 2</v>
      </c>
      <c r="Z3" s="200" t="str">
        <f>Выручка!T3</f>
        <v>Месяц 3</v>
      </c>
      <c r="AA3" s="200" t="str">
        <f>Выручка!U3</f>
        <v>Месяц 4</v>
      </c>
      <c r="AB3" s="200" t="str">
        <f>Выручка!V3</f>
        <v>Месяц 5</v>
      </c>
      <c r="AC3" s="200" t="str">
        <f>Выручка!W3</f>
        <v>Месяц 6</v>
      </c>
      <c r="AD3" s="200" t="str">
        <f>Выручка!X3</f>
        <v>Месяц 7</v>
      </c>
      <c r="AE3" s="200" t="str">
        <f>Выручка!Y3</f>
        <v>Месяц 8</v>
      </c>
      <c r="AF3" s="200" t="str">
        <f>Выручка!Z3</f>
        <v>Месяц 9</v>
      </c>
      <c r="AG3" s="200" t="str">
        <f>Выручка!AA3</f>
        <v>Месяц 10</v>
      </c>
      <c r="AH3" s="200" t="str">
        <f>Выручка!AB3</f>
        <v>Месяц 11</v>
      </c>
      <c r="AI3" s="200" t="str">
        <f>Выручка!AC3</f>
        <v>Месяц 12</v>
      </c>
      <c r="AJ3" s="200" t="str">
        <f>Выручка!AD3</f>
        <v>Месяц 1</v>
      </c>
      <c r="AK3" s="200" t="str">
        <f>Выручка!AE3</f>
        <v>Месяц 2</v>
      </c>
      <c r="AL3" s="200" t="str">
        <f>Выручка!AF3</f>
        <v>Месяц 3</v>
      </c>
      <c r="AM3" s="200" t="str">
        <f>Выручка!AG3</f>
        <v>Месяц 4</v>
      </c>
      <c r="AN3" s="200" t="str">
        <f>Выручка!AH3</f>
        <v>Месяц 5</v>
      </c>
      <c r="AO3" s="200" t="str">
        <f>Выручка!AI3</f>
        <v>Месяц 6</v>
      </c>
      <c r="AP3" s="200" t="str">
        <f>Выручка!AJ3</f>
        <v>Месяц 7</v>
      </c>
      <c r="AQ3" s="200" t="str">
        <f>Выручка!AK3</f>
        <v>Месяц 8</v>
      </c>
      <c r="AR3" s="200" t="str">
        <f>Выручка!AL3</f>
        <v>Месяц 9</v>
      </c>
      <c r="AS3" s="200" t="str">
        <f>Выручка!AM3</f>
        <v>Месяц 10</v>
      </c>
      <c r="AT3" s="200" t="str">
        <f>Выручка!AN3</f>
        <v>Месяц 11</v>
      </c>
      <c r="AU3" s="200" t="str">
        <f>Выручка!AO3</f>
        <v>Месяц 12</v>
      </c>
      <c r="AV3" s="200" t="str">
        <f>Выручка!AP3</f>
        <v>Месяц 1</v>
      </c>
      <c r="AW3" s="200" t="str">
        <f>Выручка!AQ3</f>
        <v>Месяц 2</v>
      </c>
      <c r="AX3" s="200" t="str">
        <f>Выручка!AR3</f>
        <v>Месяц 3</v>
      </c>
      <c r="AY3" s="200" t="str">
        <f>Выручка!AS3</f>
        <v>Месяц 4</v>
      </c>
      <c r="AZ3" s="200" t="str">
        <f>Выручка!AT3</f>
        <v>Месяц 5</v>
      </c>
      <c r="BA3" s="200" t="str">
        <f>Выручка!AU3</f>
        <v>Месяц 6</v>
      </c>
      <c r="BB3" s="200" t="str">
        <f>Выручка!AV3</f>
        <v>Месяц 7</v>
      </c>
      <c r="BC3" s="200" t="str">
        <f>Выручка!AW3</f>
        <v>Месяц 8</v>
      </c>
      <c r="BD3" s="200" t="str">
        <f>Выручка!AX3</f>
        <v>Месяц 9</v>
      </c>
      <c r="BE3" s="200" t="str">
        <f>Выручка!AY3</f>
        <v>Месяц 10</v>
      </c>
      <c r="BF3" s="200" t="str">
        <f>Выручка!AZ3</f>
        <v>Месяц 11</v>
      </c>
      <c r="BG3" s="200" t="str">
        <f>Выручка!BA3</f>
        <v>Месяц 12</v>
      </c>
      <c r="BH3" s="200" t="str">
        <f>Выручка!BB3</f>
        <v>Месяц 1</v>
      </c>
      <c r="BI3" s="200" t="str">
        <f>Выручка!BC3</f>
        <v>Месяц 2</v>
      </c>
      <c r="BJ3" s="200" t="str">
        <f>Выручка!BD3</f>
        <v>Месяц 3</v>
      </c>
      <c r="BK3" s="200" t="str">
        <f>Выручка!BE3</f>
        <v>Месяц 4</v>
      </c>
      <c r="BL3" s="200" t="str">
        <f>Выручка!BF3</f>
        <v>Месяц 5</v>
      </c>
      <c r="BM3" s="200" t="str">
        <f>Выручка!BG3</f>
        <v>Месяц 6</v>
      </c>
      <c r="BN3" s="200" t="str">
        <f>Выручка!BH3</f>
        <v>Месяц 7</v>
      </c>
      <c r="BO3" s="200" t="str">
        <f>Выручка!BI3</f>
        <v>Месяц 8</v>
      </c>
      <c r="BP3" s="200" t="str">
        <f>Выручка!BJ3</f>
        <v>Месяц 9</v>
      </c>
      <c r="BQ3" s="200" t="str">
        <f>Выручка!BK3</f>
        <v>Месяц 10</v>
      </c>
      <c r="BR3" s="200" t="str">
        <f>Выручка!BL3</f>
        <v>Месяц 11</v>
      </c>
      <c r="BS3" s="200" t="str">
        <f>Выручка!BM3</f>
        <v>Месяц 12</v>
      </c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</row>
    <row r="4" spans="1:84" ht="14.45" customHeight="1" x14ac:dyDescent="0.2">
      <c r="A4" s="26"/>
      <c r="B4" s="54"/>
      <c r="C4" s="55" t="s">
        <v>28</v>
      </c>
      <c r="D4" s="517"/>
      <c r="E4" s="54"/>
      <c r="F4" s="54"/>
      <c r="G4" s="54"/>
      <c r="H4" s="54"/>
      <c r="I4" s="54"/>
      <c r="J4" s="54"/>
      <c r="K4" s="26"/>
      <c r="L4" s="54">
        <f>Выручка!F4</f>
        <v>1</v>
      </c>
      <c r="M4" s="54">
        <f>Выручка!G4</f>
        <v>2</v>
      </c>
      <c r="N4" s="54">
        <f>Выручка!H4</f>
        <v>3</v>
      </c>
      <c r="O4" s="54">
        <f>Выручка!I4</f>
        <v>4</v>
      </c>
      <c r="P4" s="54">
        <f>Выручка!J4</f>
        <v>5</v>
      </c>
      <c r="Q4" s="54">
        <f>Выручка!K4</f>
        <v>6</v>
      </c>
      <c r="R4" s="54">
        <f>Выручка!L4</f>
        <v>7</v>
      </c>
      <c r="S4" s="54">
        <f>Выручка!M4</f>
        <v>8</v>
      </c>
      <c r="T4" s="54">
        <f>Выручка!N4</f>
        <v>9</v>
      </c>
      <c r="U4" s="54">
        <f>Выручка!O4</f>
        <v>10</v>
      </c>
      <c r="V4" s="54">
        <f>Выручка!P4</f>
        <v>11</v>
      </c>
      <c r="W4" s="54">
        <f>Выручка!Q4</f>
        <v>12</v>
      </c>
      <c r="X4" s="54">
        <f>Выручка!R4</f>
        <v>13</v>
      </c>
      <c r="Y4" s="54">
        <f>Выручка!S4</f>
        <v>14</v>
      </c>
      <c r="Z4" s="54">
        <f>Выручка!T4</f>
        <v>15</v>
      </c>
      <c r="AA4" s="54">
        <f>Выручка!U4</f>
        <v>16</v>
      </c>
      <c r="AB4" s="54">
        <f>Выручка!V4</f>
        <v>17</v>
      </c>
      <c r="AC4" s="54">
        <f>Выручка!W4</f>
        <v>18</v>
      </c>
      <c r="AD4" s="54">
        <f>Выручка!X4</f>
        <v>19</v>
      </c>
      <c r="AE4" s="54">
        <f>Выручка!Y4</f>
        <v>20</v>
      </c>
      <c r="AF4" s="54">
        <f>Выручка!Z4</f>
        <v>21</v>
      </c>
      <c r="AG4" s="54">
        <f>Выручка!AA4</f>
        <v>22</v>
      </c>
      <c r="AH4" s="54">
        <f>Выручка!AB4</f>
        <v>23</v>
      </c>
      <c r="AI4" s="54">
        <f>Выручка!AC4</f>
        <v>24</v>
      </c>
      <c r="AJ4" s="54">
        <f>Выручка!AD4</f>
        <v>25</v>
      </c>
      <c r="AK4" s="54">
        <f>Выручка!AE4</f>
        <v>26</v>
      </c>
      <c r="AL4" s="54">
        <f>Выручка!AF4</f>
        <v>27</v>
      </c>
      <c r="AM4" s="54">
        <f>Выручка!AG4</f>
        <v>28</v>
      </c>
      <c r="AN4" s="54">
        <f>Выручка!AH4</f>
        <v>29</v>
      </c>
      <c r="AO4" s="54">
        <f>Выручка!AI4</f>
        <v>30</v>
      </c>
      <c r="AP4" s="54">
        <f>Выручка!AJ4</f>
        <v>31</v>
      </c>
      <c r="AQ4" s="54">
        <f>Выручка!AK4</f>
        <v>32</v>
      </c>
      <c r="AR4" s="54">
        <f>Выручка!AL4</f>
        <v>33</v>
      </c>
      <c r="AS4" s="54">
        <f>Выручка!AM4</f>
        <v>34</v>
      </c>
      <c r="AT4" s="54">
        <f>Выручка!AN4</f>
        <v>35</v>
      </c>
      <c r="AU4" s="54">
        <f>Выручка!AO4</f>
        <v>36</v>
      </c>
      <c r="AV4" s="54">
        <f>Выручка!AP4</f>
        <v>37</v>
      </c>
      <c r="AW4" s="54">
        <f>Выручка!AQ4</f>
        <v>38</v>
      </c>
      <c r="AX4" s="54">
        <f>Выручка!AR4</f>
        <v>39</v>
      </c>
      <c r="AY4" s="54">
        <f>Выручка!AS4</f>
        <v>40</v>
      </c>
      <c r="AZ4" s="54">
        <f>Выручка!AT4</f>
        <v>41</v>
      </c>
      <c r="BA4" s="54">
        <f>Выручка!AU4</f>
        <v>42</v>
      </c>
      <c r="BB4" s="54">
        <f>Выручка!AV4</f>
        <v>43</v>
      </c>
      <c r="BC4" s="54">
        <f>Выручка!AW4</f>
        <v>44</v>
      </c>
      <c r="BD4" s="54">
        <f>Выручка!AX4</f>
        <v>45</v>
      </c>
      <c r="BE4" s="54">
        <f>Выручка!AY4</f>
        <v>46</v>
      </c>
      <c r="BF4" s="54">
        <f>Выручка!AZ4</f>
        <v>47</v>
      </c>
      <c r="BG4" s="54">
        <f>Выручка!BA4</f>
        <v>48</v>
      </c>
      <c r="BH4" s="54">
        <f>Выручка!BB4</f>
        <v>49</v>
      </c>
      <c r="BI4" s="54">
        <f>Выручка!BC4</f>
        <v>50</v>
      </c>
      <c r="BJ4" s="54">
        <f>Выручка!BD4</f>
        <v>51</v>
      </c>
      <c r="BK4" s="54">
        <f>Выручка!BE4</f>
        <v>52</v>
      </c>
      <c r="BL4" s="54">
        <f>Выручка!BF4</f>
        <v>53</v>
      </c>
      <c r="BM4" s="54">
        <f>Выручка!BG4</f>
        <v>54</v>
      </c>
      <c r="BN4" s="54">
        <f>Выручка!BH4</f>
        <v>55</v>
      </c>
      <c r="BO4" s="54">
        <f>Выручка!BI4</f>
        <v>56</v>
      </c>
      <c r="BP4" s="54">
        <f>Выручка!BJ4</f>
        <v>57</v>
      </c>
      <c r="BQ4" s="54">
        <f>Выручка!BK4</f>
        <v>58</v>
      </c>
      <c r="BR4" s="54">
        <f>Выручка!BL4</f>
        <v>59</v>
      </c>
      <c r="BS4" s="54">
        <f>Выручка!BM4</f>
        <v>60</v>
      </c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</row>
    <row r="5" spans="1:84" ht="23.25" customHeight="1" x14ac:dyDescent="0.2">
      <c r="A5" s="203"/>
      <c r="B5" s="563"/>
      <c r="C5" s="563"/>
      <c r="D5" s="518" t="s">
        <v>29</v>
      </c>
      <c r="E5" s="58" t="s">
        <v>274</v>
      </c>
      <c r="F5" s="58" t="s">
        <v>32</v>
      </c>
      <c r="G5" s="58" t="s">
        <v>33</v>
      </c>
      <c r="H5" s="58" t="s">
        <v>34</v>
      </c>
      <c r="I5" s="58" t="s">
        <v>35</v>
      </c>
      <c r="J5" s="58" t="s">
        <v>36</v>
      </c>
      <c r="K5" s="59"/>
      <c r="L5" s="58">
        <f>Выручка!F5</f>
        <v>45170</v>
      </c>
      <c r="M5" s="58">
        <f>Выручка!G5</f>
        <v>45200</v>
      </c>
      <c r="N5" s="58">
        <f>Выручка!H5</f>
        <v>45231</v>
      </c>
      <c r="O5" s="58">
        <f>Выручка!I5</f>
        <v>45261</v>
      </c>
      <c r="P5" s="58">
        <f>Выручка!J5</f>
        <v>45292</v>
      </c>
      <c r="Q5" s="58">
        <f>Выручка!K5</f>
        <v>45323</v>
      </c>
      <c r="R5" s="58">
        <f>Выручка!L5</f>
        <v>45352</v>
      </c>
      <c r="S5" s="58">
        <f>Выручка!M5</f>
        <v>45383</v>
      </c>
      <c r="T5" s="58">
        <f>Выручка!N5</f>
        <v>45413</v>
      </c>
      <c r="U5" s="58">
        <f>Выручка!O5</f>
        <v>45444</v>
      </c>
      <c r="V5" s="58">
        <f>Выручка!P5</f>
        <v>45474</v>
      </c>
      <c r="W5" s="58">
        <f>Выручка!Q5</f>
        <v>45505</v>
      </c>
      <c r="X5" s="58">
        <f>Выручка!R5</f>
        <v>45536</v>
      </c>
      <c r="Y5" s="58">
        <f>Выручка!S5</f>
        <v>45566</v>
      </c>
      <c r="Z5" s="58">
        <f>Выручка!T5</f>
        <v>45597</v>
      </c>
      <c r="AA5" s="58">
        <f>Выручка!U5</f>
        <v>45627</v>
      </c>
      <c r="AB5" s="58">
        <f>Выручка!V5</f>
        <v>45658</v>
      </c>
      <c r="AC5" s="58">
        <f>Выручка!W5</f>
        <v>45689</v>
      </c>
      <c r="AD5" s="58">
        <f>Выручка!X5</f>
        <v>45717</v>
      </c>
      <c r="AE5" s="58">
        <f>Выручка!Y5</f>
        <v>45748</v>
      </c>
      <c r="AF5" s="58">
        <f>Выручка!Z5</f>
        <v>45778</v>
      </c>
      <c r="AG5" s="58">
        <f>Выручка!AA5</f>
        <v>45809</v>
      </c>
      <c r="AH5" s="58">
        <f>Выручка!AB5</f>
        <v>45839</v>
      </c>
      <c r="AI5" s="58">
        <f>Выручка!AC5</f>
        <v>45870</v>
      </c>
      <c r="AJ5" s="58">
        <f>Выручка!AD5</f>
        <v>45901</v>
      </c>
      <c r="AK5" s="58">
        <f>Выручка!AE5</f>
        <v>45931</v>
      </c>
      <c r="AL5" s="58">
        <f>Выручка!AF5</f>
        <v>45962</v>
      </c>
      <c r="AM5" s="58">
        <f>Выручка!AG5</f>
        <v>45992</v>
      </c>
      <c r="AN5" s="58">
        <f>Выручка!AH5</f>
        <v>46023</v>
      </c>
      <c r="AO5" s="58">
        <f>Выручка!AI5</f>
        <v>46054</v>
      </c>
      <c r="AP5" s="58">
        <f>Выручка!AJ5</f>
        <v>46082</v>
      </c>
      <c r="AQ5" s="58">
        <f>Выручка!AK5</f>
        <v>46113</v>
      </c>
      <c r="AR5" s="58">
        <f>Выручка!AL5</f>
        <v>46143</v>
      </c>
      <c r="AS5" s="58">
        <f>Выручка!AM5</f>
        <v>46174</v>
      </c>
      <c r="AT5" s="58">
        <f>Выручка!AN5</f>
        <v>46204</v>
      </c>
      <c r="AU5" s="58">
        <f>Выручка!AO5</f>
        <v>46235</v>
      </c>
      <c r="AV5" s="58">
        <f>Выручка!AP5</f>
        <v>46266</v>
      </c>
      <c r="AW5" s="58">
        <f>Выручка!AQ5</f>
        <v>46296</v>
      </c>
      <c r="AX5" s="58">
        <f>Выручка!AR5</f>
        <v>46327</v>
      </c>
      <c r="AY5" s="58">
        <f>Выручка!AS5</f>
        <v>46357</v>
      </c>
      <c r="AZ5" s="58">
        <f>Выручка!AT5</f>
        <v>46388</v>
      </c>
      <c r="BA5" s="58">
        <f>Выручка!AU5</f>
        <v>46419</v>
      </c>
      <c r="BB5" s="58">
        <f>Выручка!AV5</f>
        <v>46447</v>
      </c>
      <c r="BC5" s="58">
        <f>Выручка!AW5</f>
        <v>46478</v>
      </c>
      <c r="BD5" s="58">
        <f>Выручка!AX5</f>
        <v>46508</v>
      </c>
      <c r="BE5" s="58">
        <f>Выручка!AY5</f>
        <v>46539</v>
      </c>
      <c r="BF5" s="58">
        <f>Выручка!AZ5</f>
        <v>46569</v>
      </c>
      <c r="BG5" s="58">
        <f>Выручка!BA5</f>
        <v>46600</v>
      </c>
      <c r="BH5" s="58">
        <f>Выручка!BB5</f>
        <v>46631</v>
      </c>
      <c r="BI5" s="58">
        <f>Выручка!BC5</f>
        <v>46661</v>
      </c>
      <c r="BJ5" s="58">
        <f>Выручка!BD5</f>
        <v>46692</v>
      </c>
      <c r="BK5" s="58">
        <f>Выручка!BE5</f>
        <v>46722</v>
      </c>
      <c r="BL5" s="58">
        <f>Выручка!BF5</f>
        <v>46753</v>
      </c>
      <c r="BM5" s="58">
        <f>Выручка!BG5</f>
        <v>46784</v>
      </c>
      <c r="BN5" s="58">
        <f>Выручка!BH5</f>
        <v>46813</v>
      </c>
      <c r="BO5" s="58">
        <f>Выручка!BI5</f>
        <v>46844</v>
      </c>
      <c r="BP5" s="58">
        <f>Выручка!BJ5</f>
        <v>46874</v>
      </c>
      <c r="BQ5" s="58">
        <f>Выручка!BK5</f>
        <v>46905</v>
      </c>
      <c r="BR5" s="58">
        <f>Выручка!BL5</f>
        <v>46935</v>
      </c>
      <c r="BS5" s="58">
        <f>Выручка!BM5</f>
        <v>46966</v>
      </c>
      <c r="BT5" s="204"/>
      <c r="BU5" s="204"/>
      <c r="BV5" s="204"/>
      <c r="BW5" s="204"/>
      <c r="BX5" s="204"/>
      <c r="BY5" s="204"/>
      <c r="BZ5" s="204"/>
      <c r="CA5" s="204"/>
      <c r="CB5" s="204"/>
      <c r="CC5" s="204"/>
      <c r="CD5" s="204"/>
      <c r="CE5" s="204"/>
      <c r="CF5" s="204"/>
    </row>
    <row r="6" spans="1:84" x14ac:dyDescent="0.2">
      <c r="A6" s="129"/>
      <c r="B6" s="129"/>
      <c r="C6" s="129"/>
      <c r="D6" s="552"/>
      <c r="E6" s="332"/>
      <c r="F6" s="331">
        <v>1</v>
      </c>
      <c r="G6" s="331">
        <v>2</v>
      </c>
      <c r="H6" s="331">
        <v>3</v>
      </c>
      <c r="I6" s="331">
        <v>4</v>
      </c>
      <c r="J6" s="331">
        <v>5</v>
      </c>
      <c r="K6" s="333"/>
      <c r="L6" s="331">
        <v>1</v>
      </c>
      <c r="M6" s="331">
        <v>1</v>
      </c>
      <c r="N6" s="331">
        <v>1</v>
      </c>
      <c r="O6" s="331">
        <v>1</v>
      </c>
      <c r="P6" s="331">
        <v>1</v>
      </c>
      <c r="Q6" s="331">
        <v>1</v>
      </c>
      <c r="R6" s="331">
        <v>1</v>
      </c>
      <c r="S6" s="331">
        <v>1</v>
      </c>
      <c r="T6" s="331">
        <v>1</v>
      </c>
      <c r="U6" s="331">
        <v>1</v>
      </c>
      <c r="V6" s="331">
        <v>1</v>
      </c>
      <c r="W6" s="331">
        <v>1</v>
      </c>
      <c r="X6" s="331">
        <f t="shared" ref="X6:BS6" si="0">L6+1</f>
        <v>2</v>
      </c>
      <c r="Y6" s="331">
        <f t="shared" si="0"/>
        <v>2</v>
      </c>
      <c r="Z6" s="331">
        <f t="shared" si="0"/>
        <v>2</v>
      </c>
      <c r="AA6" s="331">
        <f t="shared" si="0"/>
        <v>2</v>
      </c>
      <c r="AB6" s="331">
        <f t="shared" si="0"/>
        <v>2</v>
      </c>
      <c r="AC6" s="331">
        <f t="shared" si="0"/>
        <v>2</v>
      </c>
      <c r="AD6" s="331">
        <f t="shared" si="0"/>
        <v>2</v>
      </c>
      <c r="AE6" s="331">
        <f t="shared" si="0"/>
        <v>2</v>
      </c>
      <c r="AF6" s="331">
        <f t="shared" si="0"/>
        <v>2</v>
      </c>
      <c r="AG6" s="331">
        <f t="shared" si="0"/>
        <v>2</v>
      </c>
      <c r="AH6" s="331">
        <f t="shared" si="0"/>
        <v>2</v>
      </c>
      <c r="AI6" s="331">
        <f t="shared" si="0"/>
        <v>2</v>
      </c>
      <c r="AJ6" s="331">
        <f t="shared" si="0"/>
        <v>3</v>
      </c>
      <c r="AK6" s="331">
        <f t="shared" si="0"/>
        <v>3</v>
      </c>
      <c r="AL6" s="331">
        <f t="shared" si="0"/>
        <v>3</v>
      </c>
      <c r="AM6" s="331">
        <f t="shared" si="0"/>
        <v>3</v>
      </c>
      <c r="AN6" s="331">
        <f t="shared" si="0"/>
        <v>3</v>
      </c>
      <c r="AO6" s="331">
        <f t="shared" si="0"/>
        <v>3</v>
      </c>
      <c r="AP6" s="331">
        <f t="shared" si="0"/>
        <v>3</v>
      </c>
      <c r="AQ6" s="331">
        <f t="shared" si="0"/>
        <v>3</v>
      </c>
      <c r="AR6" s="331">
        <f t="shared" si="0"/>
        <v>3</v>
      </c>
      <c r="AS6" s="331">
        <f t="shared" si="0"/>
        <v>3</v>
      </c>
      <c r="AT6" s="331">
        <f t="shared" si="0"/>
        <v>3</v>
      </c>
      <c r="AU6" s="331">
        <f t="shared" si="0"/>
        <v>3</v>
      </c>
      <c r="AV6" s="331">
        <f t="shared" si="0"/>
        <v>4</v>
      </c>
      <c r="AW6" s="331">
        <f t="shared" si="0"/>
        <v>4</v>
      </c>
      <c r="AX6" s="331">
        <f t="shared" si="0"/>
        <v>4</v>
      </c>
      <c r="AY6" s="331">
        <f t="shared" si="0"/>
        <v>4</v>
      </c>
      <c r="AZ6" s="331">
        <f t="shared" si="0"/>
        <v>4</v>
      </c>
      <c r="BA6" s="331">
        <f t="shared" si="0"/>
        <v>4</v>
      </c>
      <c r="BB6" s="331">
        <f t="shared" si="0"/>
        <v>4</v>
      </c>
      <c r="BC6" s="331">
        <f t="shared" si="0"/>
        <v>4</v>
      </c>
      <c r="BD6" s="331">
        <f t="shared" si="0"/>
        <v>4</v>
      </c>
      <c r="BE6" s="331">
        <f t="shared" si="0"/>
        <v>4</v>
      </c>
      <c r="BF6" s="331">
        <f t="shared" si="0"/>
        <v>4</v>
      </c>
      <c r="BG6" s="331">
        <f t="shared" si="0"/>
        <v>4</v>
      </c>
      <c r="BH6" s="331">
        <f t="shared" si="0"/>
        <v>5</v>
      </c>
      <c r="BI6" s="331">
        <f t="shared" si="0"/>
        <v>5</v>
      </c>
      <c r="BJ6" s="331">
        <f t="shared" si="0"/>
        <v>5</v>
      </c>
      <c r="BK6" s="331">
        <f t="shared" si="0"/>
        <v>5</v>
      </c>
      <c r="BL6" s="331">
        <f t="shared" si="0"/>
        <v>5</v>
      </c>
      <c r="BM6" s="331">
        <f t="shared" si="0"/>
        <v>5</v>
      </c>
      <c r="BN6" s="331">
        <f t="shared" si="0"/>
        <v>5</v>
      </c>
      <c r="BO6" s="331">
        <f t="shared" si="0"/>
        <v>5</v>
      </c>
      <c r="BP6" s="331">
        <f t="shared" si="0"/>
        <v>5</v>
      </c>
      <c r="BQ6" s="331">
        <f t="shared" si="0"/>
        <v>5</v>
      </c>
      <c r="BR6" s="331">
        <f t="shared" si="0"/>
        <v>5</v>
      </c>
      <c r="BS6" s="331">
        <f t="shared" si="0"/>
        <v>5</v>
      </c>
      <c r="BT6" s="129"/>
      <c r="BU6" s="129"/>
      <c r="BV6" s="129"/>
      <c r="BW6" s="129"/>
      <c r="BX6" s="129"/>
      <c r="BY6" s="129"/>
      <c r="BZ6" s="129"/>
      <c r="CA6" s="129"/>
      <c r="CB6" s="129"/>
      <c r="CC6" s="129"/>
      <c r="CD6" s="129"/>
      <c r="CE6" s="129"/>
      <c r="CF6" s="129"/>
    </row>
    <row r="7" spans="1:84" ht="16.5" customHeight="1" x14ac:dyDescent="0.2">
      <c r="A7" s="26"/>
      <c r="B7" s="86" t="s">
        <v>384</v>
      </c>
      <c r="C7" s="26"/>
      <c r="D7" s="516"/>
      <c r="E7" s="334"/>
      <c r="F7" s="195"/>
      <c r="G7" s="195"/>
      <c r="H7" s="195"/>
      <c r="I7" s="195"/>
      <c r="J7" s="195"/>
      <c r="K7" s="195"/>
      <c r="L7" s="195"/>
      <c r="M7" s="195"/>
      <c r="N7" s="195"/>
      <c r="O7" s="195"/>
      <c r="P7" s="195"/>
      <c r="Q7" s="195"/>
      <c r="R7" s="195"/>
      <c r="S7" s="195"/>
      <c r="T7" s="195"/>
      <c r="U7" s="195"/>
      <c r="V7" s="195"/>
      <c r="W7" s="195"/>
      <c r="X7" s="195"/>
      <c r="Y7" s="195"/>
      <c r="Z7" s="195"/>
      <c r="AA7" s="195"/>
      <c r="AB7" s="195"/>
      <c r="AC7" s="195"/>
      <c r="AD7" s="195"/>
      <c r="AE7" s="195"/>
      <c r="AF7" s="195"/>
      <c r="AG7" s="195"/>
      <c r="AH7" s="195"/>
      <c r="AI7" s="195"/>
      <c r="AJ7" s="195"/>
      <c r="AK7" s="195"/>
      <c r="AL7" s="195"/>
      <c r="AM7" s="195"/>
      <c r="AN7" s="195"/>
      <c r="AO7" s="195"/>
      <c r="AP7" s="195"/>
      <c r="AQ7" s="195"/>
      <c r="AR7" s="195"/>
      <c r="AS7" s="195"/>
      <c r="AT7" s="195"/>
      <c r="AU7" s="195"/>
      <c r="AV7" s="195"/>
      <c r="AW7" s="195"/>
      <c r="AX7" s="195"/>
      <c r="AY7" s="195"/>
      <c r="AZ7" s="195"/>
      <c r="BA7" s="195"/>
      <c r="BB7" s="195"/>
      <c r="BC7" s="195"/>
      <c r="BD7" s="195"/>
      <c r="BE7" s="195"/>
      <c r="BF7" s="195"/>
      <c r="BG7" s="195"/>
      <c r="BH7" s="195"/>
      <c r="BI7" s="195"/>
      <c r="BJ7" s="195"/>
      <c r="BK7" s="195"/>
      <c r="BL7" s="195"/>
      <c r="BM7" s="195"/>
      <c r="BN7" s="195"/>
      <c r="BO7" s="195"/>
      <c r="BP7" s="195"/>
      <c r="BQ7" s="195"/>
      <c r="BR7" s="195"/>
      <c r="BS7" s="195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</row>
    <row r="8" spans="1:84" ht="9" customHeight="1" x14ac:dyDescent="0.2">
      <c r="A8" s="26"/>
      <c r="B8" s="26"/>
      <c r="C8" s="26"/>
      <c r="D8" s="516"/>
      <c r="E8" s="334"/>
      <c r="F8" s="195"/>
      <c r="G8" s="195"/>
      <c r="H8" s="195"/>
      <c r="I8" s="195"/>
      <c r="J8" s="195"/>
      <c r="K8" s="202"/>
      <c r="L8" s="195"/>
      <c r="M8" s="195"/>
      <c r="N8" s="195"/>
      <c r="O8" s="195"/>
      <c r="P8" s="195"/>
      <c r="Q8" s="195"/>
      <c r="R8" s="195"/>
      <c r="S8" s="195"/>
      <c r="T8" s="195"/>
      <c r="U8" s="195"/>
      <c r="V8" s="195"/>
      <c r="W8" s="195"/>
      <c r="X8" s="195"/>
      <c r="Y8" s="195"/>
      <c r="Z8" s="195"/>
      <c r="AA8" s="195"/>
      <c r="AB8" s="195"/>
      <c r="AC8" s="195"/>
      <c r="AD8" s="195"/>
      <c r="AE8" s="195"/>
      <c r="AF8" s="195"/>
      <c r="AG8" s="195"/>
      <c r="AH8" s="195"/>
      <c r="AI8" s="195"/>
      <c r="AJ8" s="195"/>
      <c r="AK8" s="195"/>
      <c r="AL8" s="195"/>
      <c r="AM8" s="195"/>
      <c r="AN8" s="195"/>
      <c r="AO8" s="195"/>
      <c r="AP8" s="195"/>
      <c r="AQ8" s="195"/>
      <c r="AR8" s="195"/>
      <c r="AS8" s="195"/>
      <c r="AT8" s="195"/>
      <c r="AU8" s="195"/>
      <c r="AV8" s="195"/>
      <c r="AW8" s="195"/>
      <c r="AX8" s="195"/>
      <c r="AY8" s="195"/>
      <c r="AZ8" s="195"/>
      <c r="BA8" s="195"/>
      <c r="BB8" s="195"/>
      <c r="BC8" s="195"/>
      <c r="BD8" s="195"/>
      <c r="BE8" s="195"/>
      <c r="BF8" s="195"/>
      <c r="BG8" s="195"/>
      <c r="BH8" s="195"/>
      <c r="BI8" s="195"/>
      <c r="BJ8" s="195"/>
      <c r="BK8" s="195"/>
      <c r="BL8" s="195"/>
      <c r="BM8" s="195"/>
      <c r="BN8" s="195"/>
      <c r="BO8" s="195"/>
      <c r="BP8" s="195"/>
      <c r="BQ8" s="195"/>
      <c r="BR8" s="195"/>
      <c r="BS8" s="195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</row>
    <row r="9" spans="1:84" ht="9" customHeight="1" x14ac:dyDescent="0.2">
      <c r="A9" s="26"/>
      <c r="B9" s="26"/>
      <c r="C9" s="26"/>
      <c r="D9" s="516"/>
      <c r="E9" s="334"/>
      <c r="F9" s="195"/>
      <c r="G9" s="195"/>
      <c r="H9" s="195"/>
      <c r="I9" s="195"/>
      <c r="J9" s="195"/>
      <c r="K9" s="202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5"/>
      <c r="AF9" s="195"/>
      <c r="AG9" s="195"/>
      <c r="AH9" s="195"/>
      <c r="AI9" s="195"/>
      <c r="AJ9" s="195"/>
      <c r="AK9" s="195"/>
      <c r="AL9" s="195"/>
      <c r="AM9" s="195"/>
      <c r="AN9" s="195"/>
      <c r="AO9" s="195"/>
      <c r="AP9" s="195"/>
      <c r="AQ9" s="195"/>
      <c r="AR9" s="195"/>
      <c r="AS9" s="195"/>
      <c r="AT9" s="195"/>
      <c r="AU9" s="195"/>
      <c r="AV9" s="195"/>
      <c r="AW9" s="195"/>
      <c r="AX9" s="195"/>
      <c r="AY9" s="195"/>
      <c r="AZ9" s="195"/>
      <c r="BA9" s="195"/>
      <c r="BB9" s="195"/>
      <c r="BC9" s="195"/>
      <c r="BD9" s="195"/>
      <c r="BE9" s="195"/>
      <c r="BF9" s="195"/>
      <c r="BG9" s="195"/>
      <c r="BH9" s="195"/>
      <c r="BI9" s="195"/>
      <c r="BJ9" s="195"/>
      <c r="BK9" s="195"/>
      <c r="BL9" s="195"/>
      <c r="BM9" s="195"/>
      <c r="BN9" s="195"/>
      <c r="BO9" s="195"/>
      <c r="BP9" s="195"/>
      <c r="BQ9" s="195"/>
      <c r="BR9" s="195"/>
      <c r="BS9" s="195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</row>
    <row r="10" spans="1:84" ht="12" customHeight="1" x14ac:dyDescent="0.2">
      <c r="A10" s="26"/>
      <c r="B10" s="335" t="s">
        <v>7</v>
      </c>
      <c r="C10" s="335"/>
      <c r="D10" s="553" t="s">
        <v>60</v>
      </c>
      <c r="E10" s="336">
        <f>SUM(F10:J10)</f>
        <v>4393535.4699913245</v>
      </c>
      <c r="F10" s="337">
        <f>SUMIF($L$6:$BS$6,F$6,$L$10:$BS$10)</f>
        <v>0</v>
      </c>
      <c r="G10" s="337">
        <f>SUMIF($L$6:$BS$6,G$6,$L$10:$BS$10)</f>
        <v>226117.78875000007</v>
      </c>
      <c r="H10" s="337">
        <f>SUMIF($L$6:$BS$6,H$6,$L$10:$BS$10)</f>
        <v>655451.26237499993</v>
      </c>
      <c r="I10" s="337">
        <f>SUMIF($L$6:$BS$6,I$6,$L$10:$BS$10)</f>
        <v>1252916.9934645002</v>
      </c>
      <c r="J10" s="337">
        <f>SUMIF($L$6:$BS$6,J$6,$L$10:$BS$10)</f>
        <v>2259049.4254018241</v>
      </c>
      <c r="K10" s="338"/>
      <c r="L10" s="337">
        <f t="shared" ref="L10:AQ10" si="1">L12+L17+L22</f>
        <v>0</v>
      </c>
      <c r="M10" s="337">
        <f t="shared" si="1"/>
        <v>0</v>
      </c>
      <c r="N10" s="337">
        <f t="shared" si="1"/>
        <v>0</v>
      </c>
      <c r="O10" s="337">
        <f t="shared" si="1"/>
        <v>0</v>
      </c>
      <c r="P10" s="337">
        <f t="shared" si="1"/>
        <v>0</v>
      </c>
      <c r="Q10" s="337">
        <f t="shared" si="1"/>
        <v>0</v>
      </c>
      <c r="R10" s="337">
        <f t="shared" si="1"/>
        <v>0</v>
      </c>
      <c r="S10" s="337">
        <f t="shared" si="1"/>
        <v>0</v>
      </c>
      <c r="T10" s="337">
        <f t="shared" si="1"/>
        <v>0</v>
      </c>
      <c r="U10" s="337">
        <f t="shared" si="1"/>
        <v>0</v>
      </c>
      <c r="V10" s="337">
        <f t="shared" si="1"/>
        <v>0</v>
      </c>
      <c r="W10" s="337">
        <f t="shared" si="1"/>
        <v>0</v>
      </c>
      <c r="X10" s="337">
        <f t="shared" si="1"/>
        <v>18651.727500000001</v>
      </c>
      <c r="Y10" s="337">
        <f t="shared" si="1"/>
        <v>19111.13925</v>
      </c>
      <c r="Z10" s="337">
        <f t="shared" si="1"/>
        <v>18651.727500000001</v>
      </c>
      <c r="AA10" s="337">
        <f t="shared" si="1"/>
        <v>19111.13925</v>
      </c>
      <c r="AB10" s="337">
        <f t="shared" si="1"/>
        <v>19111.13925</v>
      </c>
      <c r="AC10" s="337">
        <f t="shared" si="1"/>
        <v>17732.904000000002</v>
      </c>
      <c r="AD10" s="337">
        <f t="shared" si="1"/>
        <v>19111.13925</v>
      </c>
      <c r="AE10" s="337">
        <f t="shared" si="1"/>
        <v>18651.727500000001</v>
      </c>
      <c r="AF10" s="337">
        <f t="shared" si="1"/>
        <v>19111.13925</v>
      </c>
      <c r="AG10" s="337">
        <f t="shared" si="1"/>
        <v>18651.727500000001</v>
      </c>
      <c r="AH10" s="337">
        <f t="shared" si="1"/>
        <v>19111.13925</v>
      </c>
      <c r="AI10" s="337">
        <f t="shared" si="1"/>
        <v>19111.13925</v>
      </c>
      <c r="AJ10" s="337">
        <f t="shared" si="1"/>
        <v>54112.672250000003</v>
      </c>
      <c r="AK10" s="337">
        <f t="shared" si="1"/>
        <v>55332.511324999999</v>
      </c>
      <c r="AL10" s="337">
        <f t="shared" si="1"/>
        <v>54112.672250000003</v>
      </c>
      <c r="AM10" s="337">
        <f t="shared" si="1"/>
        <v>55332.511324999999</v>
      </c>
      <c r="AN10" s="337">
        <f t="shared" si="1"/>
        <v>55332.511324999999</v>
      </c>
      <c r="AO10" s="337">
        <f t="shared" si="1"/>
        <v>51672.994100000004</v>
      </c>
      <c r="AP10" s="337">
        <f t="shared" si="1"/>
        <v>55332.511324999999</v>
      </c>
      <c r="AQ10" s="337">
        <f t="shared" si="1"/>
        <v>54112.672250000003</v>
      </c>
      <c r="AR10" s="337">
        <f t="shared" ref="AR10:BS10" si="2">AR12+AR17+AR22</f>
        <v>55332.511324999999</v>
      </c>
      <c r="AS10" s="337">
        <f t="shared" si="2"/>
        <v>54112.672250000003</v>
      </c>
      <c r="AT10" s="337">
        <f t="shared" si="2"/>
        <v>55332.511324999999</v>
      </c>
      <c r="AU10" s="337">
        <f t="shared" si="2"/>
        <v>55332.511324999999</v>
      </c>
      <c r="AV10" s="337">
        <f t="shared" si="2"/>
        <v>103331.13781900003</v>
      </c>
      <c r="AW10" s="337">
        <f t="shared" si="2"/>
        <v>105919.80574630002</v>
      </c>
      <c r="AX10" s="337">
        <f t="shared" si="2"/>
        <v>103331.13781900003</v>
      </c>
      <c r="AY10" s="337">
        <f t="shared" si="2"/>
        <v>105919.80574630002</v>
      </c>
      <c r="AZ10" s="337">
        <f t="shared" si="2"/>
        <v>105919.80574630002</v>
      </c>
      <c r="BA10" s="337">
        <f t="shared" si="2"/>
        <v>98153.801964400031</v>
      </c>
      <c r="BB10" s="337">
        <f t="shared" si="2"/>
        <v>105919.80574630002</v>
      </c>
      <c r="BC10" s="337">
        <f t="shared" si="2"/>
        <v>103331.13781900003</v>
      </c>
      <c r="BD10" s="337">
        <f t="shared" si="2"/>
        <v>105919.80574630002</v>
      </c>
      <c r="BE10" s="337">
        <f t="shared" si="2"/>
        <v>103331.13781900003</v>
      </c>
      <c r="BF10" s="337">
        <f t="shared" si="2"/>
        <v>105919.80574630002</v>
      </c>
      <c r="BG10" s="337">
        <f t="shared" si="2"/>
        <v>105919.80574630002</v>
      </c>
      <c r="BH10" s="337">
        <f t="shared" si="2"/>
        <v>185916.26227883802</v>
      </c>
      <c r="BI10" s="337">
        <f t="shared" si="2"/>
        <v>190591.97528813264</v>
      </c>
      <c r="BJ10" s="337">
        <f t="shared" si="2"/>
        <v>185916.26227883802</v>
      </c>
      <c r="BK10" s="337">
        <f t="shared" si="2"/>
        <v>190591.97528813264</v>
      </c>
      <c r="BL10" s="337">
        <f t="shared" si="2"/>
        <v>190591.97528813264</v>
      </c>
      <c r="BM10" s="337">
        <f t="shared" si="2"/>
        <v>181240.54926954344</v>
      </c>
      <c r="BN10" s="337">
        <f t="shared" si="2"/>
        <v>190591.97528813264</v>
      </c>
      <c r="BO10" s="337">
        <f t="shared" si="2"/>
        <v>185916.26227883802</v>
      </c>
      <c r="BP10" s="337">
        <f t="shared" si="2"/>
        <v>190591.97528813264</v>
      </c>
      <c r="BQ10" s="337">
        <f t="shared" si="2"/>
        <v>185916.26227883802</v>
      </c>
      <c r="BR10" s="337">
        <f t="shared" si="2"/>
        <v>190591.97528813264</v>
      </c>
      <c r="BS10" s="337">
        <f t="shared" si="2"/>
        <v>190591.97528813264</v>
      </c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</row>
    <row r="11" spans="1:84" s="339" customFormat="1" ht="12" customHeight="1" x14ac:dyDescent="0.2">
      <c r="A11" s="82"/>
      <c r="B11" s="340"/>
      <c r="C11" s="341"/>
      <c r="D11" s="554"/>
      <c r="E11" s="342"/>
      <c r="F11" s="343"/>
      <c r="G11" s="343"/>
      <c r="H11" s="343"/>
      <c r="I11" s="343"/>
      <c r="J11" s="343"/>
      <c r="K11" s="344"/>
      <c r="L11" s="343"/>
      <c r="M11" s="343"/>
      <c r="N11" s="343"/>
      <c r="O11" s="343"/>
      <c r="P11" s="343"/>
      <c r="Q11" s="343"/>
      <c r="R11" s="343"/>
      <c r="S11" s="343"/>
      <c r="T11" s="343"/>
      <c r="U11" s="343"/>
      <c r="V11" s="343"/>
      <c r="W11" s="343"/>
      <c r="X11" s="343"/>
      <c r="Y11" s="343"/>
      <c r="Z11" s="343"/>
      <c r="AA11" s="343"/>
      <c r="AB11" s="343"/>
      <c r="AC11" s="343"/>
      <c r="AD11" s="343"/>
      <c r="AE11" s="343"/>
      <c r="AF11" s="343"/>
      <c r="AG11" s="343"/>
      <c r="AH11" s="343"/>
      <c r="AI11" s="343"/>
      <c r="AJ11" s="343"/>
      <c r="AK11" s="343"/>
      <c r="AL11" s="343"/>
      <c r="AM11" s="343"/>
      <c r="AN11" s="343"/>
      <c r="AO11" s="343"/>
      <c r="AP11" s="343"/>
      <c r="AQ11" s="343"/>
      <c r="AR11" s="343"/>
      <c r="AS11" s="343"/>
      <c r="AT11" s="343"/>
      <c r="AU11" s="343"/>
      <c r="AV11" s="343"/>
      <c r="AW11" s="343"/>
      <c r="AX11" s="343"/>
      <c r="AY11" s="343"/>
      <c r="AZ11" s="343"/>
      <c r="BA11" s="343"/>
      <c r="BB11" s="343"/>
      <c r="BC11" s="343"/>
      <c r="BD11" s="343"/>
      <c r="BE11" s="343"/>
      <c r="BF11" s="343"/>
      <c r="BG11" s="343"/>
      <c r="BH11" s="343"/>
      <c r="BI11" s="343"/>
      <c r="BJ11" s="343"/>
      <c r="BK11" s="343"/>
      <c r="BL11" s="343"/>
      <c r="BM11" s="343"/>
      <c r="BN11" s="343"/>
      <c r="BO11" s="343"/>
      <c r="BP11" s="343"/>
      <c r="BQ11" s="343"/>
      <c r="BR11" s="343"/>
      <c r="BS11" s="343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</row>
    <row r="12" spans="1:84" s="339" customFormat="1" ht="12" customHeight="1" x14ac:dyDescent="0.2">
      <c r="A12" s="82"/>
      <c r="B12" s="82"/>
      <c r="C12" s="78" t="str">
        <f>Выручка!C50</f>
        <v>Продажа оборудования</v>
      </c>
      <c r="D12" s="524" t="s">
        <v>60</v>
      </c>
      <c r="E12" s="345">
        <f>SUM(F12:J12)</f>
        <v>1124434.1639999999</v>
      </c>
      <c r="F12" s="346">
        <f t="shared" ref="F12:J15" si="3">SUMIF($L$6:$BS$6,F$6,$L12:$BS12)</f>
        <v>0</v>
      </c>
      <c r="G12" s="346">
        <f t="shared" si="3"/>
        <v>58432.5</v>
      </c>
      <c r="H12" s="346">
        <f t="shared" si="3"/>
        <v>210210</v>
      </c>
      <c r="I12" s="346">
        <f t="shared" si="3"/>
        <v>308053.2</v>
      </c>
      <c r="J12" s="346">
        <f t="shared" si="3"/>
        <v>547738.46399999992</v>
      </c>
      <c r="K12" s="338"/>
      <c r="L12" s="346">
        <f t="shared" ref="L12:AQ12" si="4">SUM(L13:L15)</f>
        <v>0</v>
      </c>
      <c r="M12" s="346">
        <f t="shared" si="4"/>
        <v>0</v>
      </c>
      <c r="N12" s="346">
        <f t="shared" si="4"/>
        <v>0</v>
      </c>
      <c r="O12" s="346">
        <f t="shared" si="4"/>
        <v>0</v>
      </c>
      <c r="P12" s="346">
        <f t="shared" si="4"/>
        <v>0</v>
      </c>
      <c r="Q12" s="346">
        <f t="shared" si="4"/>
        <v>0</v>
      </c>
      <c r="R12" s="346">
        <f t="shared" si="4"/>
        <v>0</v>
      </c>
      <c r="S12" s="346">
        <f t="shared" si="4"/>
        <v>0</v>
      </c>
      <c r="T12" s="346">
        <f t="shared" si="4"/>
        <v>0</v>
      </c>
      <c r="U12" s="346">
        <f t="shared" si="4"/>
        <v>0</v>
      </c>
      <c r="V12" s="346">
        <f t="shared" si="4"/>
        <v>0</v>
      </c>
      <c r="W12" s="346">
        <f t="shared" si="4"/>
        <v>0</v>
      </c>
      <c r="X12" s="346">
        <f t="shared" si="4"/>
        <v>4869.375</v>
      </c>
      <c r="Y12" s="346">
        <f t="shared" si="4"/>
        <v>4869.375</v>
      </c>
      <c r="Z12" s="346">
        <f t="shared" si="4"/>
        <v>4869.375</v>
      </c>
      <c r="AA12" s="346">
        <f t="shared" si="4"/>
        <v>4869.375</v>
      </c>
      <c r="AB12" s="346">
        <f t="shared" si="4"/>
        <v>4869.375</v>
      </c>
      <c r="AC12" s="346">
        <f t="shared" si="4"/>
        <v>4869.375</v>
      </c>
      <c r="AD12" s="346">
        <f t="shared" si="4"/>
        <v>4869.375</v>
      </c>
      <c r="AE12" s="346">
        <f t="shared" si="4"/>
        <v>4869.375</v>
      </c>
      <c r="AF12" s="346">
        <f t="shared" si="4"/>
        <v>4869.375</v>
      </c>
      <c r="AG12" s="346">
        <f t="shared" si="4"/>
        <v>4869.375</v>
      </c>
      <c r="AH12" s="346">
        <f t="shared" si="4"/>
        <v>4869.375</v>
      </c>
      <c r="AI12" s="346">
        <f t="shared" si="4"/>
        <v>4869.375</v>
      </c>
      <c r="AJ12" s="346">
        <f t="shared" si="4"/>
        <v>17517.5</v>
      </c>
      <c r="AK12" s="346">
        <f t="shared" si="4"/>
        <v>17517.5</v>
      </c>
      <c r="AL12" s="346">
        <f t="shared" si="4"/>
        <v>17517.5</v>
      </c>
      <c r="AM12" s="346">
        <f t="shared" si="4"/>
        <v>17517.5</v>
      </c>
      <c r="AN12" s="346">
        <f t="shared" si="4"/>
        <v>17517.5</v>
      </c>
      <c r="AO12" s="346">
        <f t="shared" si="4"/>
        <v>17517.5</v>
      </c>
      <c r="AP12" s="346">
        <f t="shared" si="4"/>
        <v>17517.5</v>
      </c>
      <c r="AQ12" s="346">
        <f t="shared" si="4"/>
        <v>17517.5</v>
      </c>
      <c r="AR12" s="346">
        <f t="shared" ref="AR12:BS12" si="5">SUM(AR13:AR15)</f>
        <v>17517.5</v>
      </c>
      <c r="AS12" s="346">
        <f t="shared" si="5"/>
        <v>17517.5</v>
      </c>
      <c r="AT12" s="346">
        <f t="shared" si="5"/>
        <v>17517.5</v>
      </c>
      <c r="AU12" s="346">
        <f t="shared" si="5"/>
        <v>17517.5</v>
      </c>
      <c r="AV12" s="346">
        <f t="shared" si="5"/>
        <v>25671.100000000002</v>
      </c>
      <c r="AW12" s="346">
        <f t="shared" si="5"/>
        <v>25671.100000000002</v>
      </c>
      <c r="AX12" s="346">
        <f t="shared" si="5"/>
        <v>25671.100000000002</v>
      </c>
      <c r="AY12" s="346">
        <f t="shared" si="5"/>
        <v>25671.100000000002</v>
      </c>
      <c r="AZ12" s="346">
        <f t="shared" si="5"/>
        <v>25671.100000000002</v>
      </c>
      <c r="BA12" s="346">
        <f t="shared" si="5"/>
        <v>25671.100000000002</v>
      </c>
      <c r="BB12" s="346">
        <f t="shared" si="5"/>
        <v>25671.100000000002</v>
      </c>
      <c r="BC12" s="346">
        <f t="shared" si="5"/>
        <v>25671.100000000002</v>
      </c>
      <c r="BD12" s="346">
        <f t="shared" si="5"/>
        <v>25671.100000000002</v>
      </c>
      <c r="BE12" s="346">
        <f t="shared" si="5"/>
        <v>25671.100000000002</v>
      </c>
      <c r="BF12" s="346">
        <f t="shared" si="5"/>
        <v>25671.100000000002</v>
      </c>
      <c r="BG12" s="346">
        <f t="shared" si="5"/>
        <v>25671.100000000002</v>
      </c>
      <c r="BH12" s="346">
        <f t="shared" si="5"/>
        <v>45644.872000000003</v>
      </c>
      <c r="BI12" s="346">
        <f t="shared" si="5"/>
        <v>45644.872000000003</v>
      </c>
      <c r="BJ12" s="346">
        <f t="shared" si="5"/>
        <v>45644.872000000003</v>
      </c>
      <c r="BK12" s="346">
        <f t="shared" si="5"/>
        <v>45644.872000000003</v>
      </c>
      <c r="BL12" s="346">
        <f t="shared" si="5"/>
        <v>45644.872000000003</v>
      </c>
      <c r="BM12" s="346">
        <f t="shared" si="5"/>
        <v>45644.872000000003</v>
      </c>
      <c r="BN12" s="346">
        <f t="shared" si="5"/>
        <v>45644.872000000003</v>
      </c>
      <c r="BO12" s="346">
        <f t="shared" si="5"/>
        <v>45644.872000000003</v>
      </c>
      <c r="BP12" s="346">
        <f t="shared" si="5"/>
        <v>45644.872000000003</v>
      </c>
      <c r="BQ12" s="346">
        <f t="shared" si="5"/>
        <v>45644.872000000003</v>
      </c>
      <c r="BR12" s="346">
        <f t="shared" si="5"/>
        <v>45644.872000000003</v>
      </c>
      <c r="BS12" s="346">
        <f t="shared" si="5"/>
        <v>45644.872000000003</v>
      </c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</row>
    <row r="13" spans="1:84" s="339" customFormat="1" ht="12" customHeight="1" x14ac:dyDescent="0.2">
      <c r="A13" s="82"/>
      <c r="B13" s="82"/>
      <c r="C13" s="45" t="str">
        <f>Выручка!C51</f>
        <v>Модель Штурн 1</v>
      </c>
      <c r="D13" s="516" t="s">
        <v>60</v>
      </c>
      <c r="E13" s="347">
        <f>SUM(F13:J13)</f>
        <v>573668.67599999998</v>
      </c>
      <c r="F13" s="350">
        <f t="shared" si="3"/>
        <v>0</v>
      </c>
      <c r="G13" s="350">
        <f t="shared" si="3"/>
        <v>29767.5</v>
      </c>
      <c r="H13" s="350">
        <f t="shared" si="3"/>
        <v>85995</v>
      </c>
      <c r="I13" s="350">
        <f t="shared" si="3"/>
        <v>178869.59999999998</v>
      </c>
      <c r="J13" s="350">
        <f t="shared" si="3"/>
        <v>279036.57600000006</v>
      </c>
      <c r="K13" s="349"/>
      <c r="L13" s="350">
        <f>IFERROR(Выручка!F51/(1+Вводные!$F$29*Налоги!F$9),0)</f>
        <v>0</v>
      </c>
      <c r="M13" s="350">
        <f>IFERROR(Выручка!G51/(1+Вводные!$F$29*Налоги!G$9),0)</f>
        <v>0</v>
      </c>
      <c r="N13" s="350">
        <f>IFERROR(Выручка!H51/(1+Вводные!$F$29*Налоги!H$9),0)</f>
        <v>0</v>
      </c>
      <c r="O13" s="350">
        <f>IFERROR(Выручка!I51/(1+Вводные!$F$29*Налоги!I$9),0)</f>
        <v>0</v>
      </c>
      <c r="P13" s="350">
        <f>IFERROR(Выручка!J51/(1+Вводные!$F$29*Налоги!J$9),0)</f>
        <v>0</v>
      </c>
      <c r="Q13" s="350">
        <f>IFERROR(Выручка!K51/(1+Вводные!$F$29*Налоги!K$9),0)</f>
        <v>0</v>
      </c>
      <c r="R13" s="350">
        <f>IFERROR(Выручка!L51/(1+Вводные!$F$29*Налоги!L$9),0)</f>
        <v>0</v>
      </c>
      <c r="S13" s="350">
        <f>IFERROR(Выручка!M51/(1+Вводные!$F$29*Налоги!M$9),0)</f>
        <v>0</v>
      </c>
      <c r="T13" s="350">
        <f>IFERROR(Выручка!N51/(1+Вводные!$F$29*Налоги!N$9),0)</f>
        <v>0</v>
      </c>
      <c r="U13" s="350">
        <f>IFERROR(Выручка!O51/(1+Вводные!$F$29*Налоги!O$9),0)</f>
        <v>0</v>
      </c>
      <c r="V13" s="350">
        <f>IFERROR(Выручка!P51/(1+Вводные!$F$29*Налоги!P$9),0)</f>
        <v>0</v>
      </c>
      <c r="W13" s="350">
        <f>IFERROR(Выручка!Q51/(1+Вводные!$F$29*Налоги!Q$9),0)</f>
        <v>0</v>
      </c>
      <c r="X13" s="350">
        <f>IFERROR(Выручка!R51/(1+Вводные!$F$29*Налоги!R$9),0)</f>
        <v>2480.625</v>
      </c>
      <c r="Y13" s="350">
        <f>IFERROR(Выручка!S51/(1+Вводные!$F$29*Налоги!S$9),0)</f>
        <v>2480.625</v>
      </c>
      <c r="Z13" s="350">
        <f>IFERROR(Выручка!T51/(1+Вводные!$F$29*Налоги!T$9),0)</f>
        <v>2480.625</v>
      </c>
      <c r="AA13" s="350">
        <f>IFERROR(Выручка!U51/(1+Вводные!$F$29*Налоги!U$9),0)</f>
        <v>2480.625</v>
      </c>
      <c r="AB13" s="350">
        <f>IFERROR(Выручка!V51/(1+Вводные!$F$29*Налоги!V$9),0)</f>
        <v>2480.625</v>
      </c>
      <c r="AC13" s="350">
        <f>IFERROR(Выручка!W51/(1+Вводные!$F$29*Налоги!W$9),0)</f>
        <v>2480.625</v>
      </c>
      <c r="AD13" s="350">
        <f>IFERROR(Выручка!X51/(1+Вводные!$F$29*Налоги!X$9),0)</f>
        <v>2480.625</v>
      </c>
      <c r="AE13" s="350">
        <f>IFERROR(Выручка!Y51/(1+Вводные!$F$29*Налоги!Y$9),0)</f>
        <v>2480.625</v>
      </c>
      <c r="AF13" s="350">
        <f>IFERROR(Выручка!Z51/(1+Вводные!$F$29*Налоги!Z$9),0)</f>
        <v>2480.625</v>
      </c>
      <c r="AG13" s="350">
        <f>IFERROR(Выручка!AA51/(1+Вводные!$F$29*Налоги!AA$9),0)</f>
        <v>2480.625</v>
      </c>
      <c r="AH13" s="350">
        <f>IFERROR(Выручка!AB51/(1+Вводные!$F$29*Налоги!AB$9),0)</f>
        <v>2480.625</v>
      </c>
      <c r="AI13" s="350">
        <f>IFERROR(Выручка!AC51/(1+Вводные!$F$29*Налоги!AC$9),0)</f>
        <v>2480.625</v>
      </c>
      <c r="AJ13" s="350">
        <f>IFERROR(Выручка!AD51/(1+Вводные!$F$29*Налоги!AD$9),0)</f>
        <v>7166.25</v>
      </c>
      <c r="AK13" s="350">
        <f>IFERROR(Выручка!AE51/(1+Вводные!$F$29*Налоги!AE$9),0)</f>
        <v>7166.25</v>
      </c>
      <c r="AL13" s="350">
        <f>IFERROR(Выручка!AF51/(1+Вводные!$F$29*Налоги!AF$9),0)</f>
        <v>7166.25</v>
      </c>
      <c r="AM13" s="350">
        <f>IFERROR(Выручка!AG51/(1+Вводные!$F$29*Налоги!AG$9),0)</f>
        <v>7166.25</v>
      </c>
      <c r="AN13" s="350">
        <f>IFERROR(Выручка!AH51/(1+Вводные!$F$29*Налоги!AH$9),0)</f>
        <v>7166.25</v>
      </c>
      <c r="AO13" s="350">
        <f>IFERROR(Выручка!AI51/(1+Вводные!$F$29*Налоги!AI$9),0)</f>
        <v>7166.25</v>
      </c>
      <c r="AP13" s="350">
        <f>IFERROR(Выручка!AJ51/(1+Вводные!$F$29*Налоги!AJ$9),0)</f>
        <v>7166.25</v>
      </c>
      <c r="AQ13" s="350">
        <f>IFERROR(Выручка!AK51/(1+Вводные!$F$29*Налоги!AK$9),0)</f>
        <v>7166.25</v>
      </c>
      <c r="AR13" s="350">
        <f>IFERROR(Выручка!AL51/(1+Вводные!$F$29*Налоги!AL$9),0)</f>
        <v>7166.25</v>
      </c>
      <c r="AS13" s="350">
        <f>IFERROR(Выручка!AM51/(1+Вводные!$F$29*Налоги!AM$9),0)</f>
        <v>7166.25</v>
      </c>
      <c r="AT13" s="350">
        <f>IFERROR(Выручка!AN51/(1+Вводные!$F$29*Налоги!AN$9),0)</f>
        <v>7166.25</v>
      </c>
      <c r="AU13" s="350">
        <f>IFERROR(Выручка!AO51/(1+Вводные!$F$29*Налоги!AO$9),0)</f>
        <v>7166.25</v>
      </c>
      <c r="AV13" s="350">
        <f>IFERROR(Выручка!AP51/(1+Вводные!$F$29*Налоги!AP$9),0)</f>
        <v>14905.8</v>
      </c>
      <c r="AW13" s="350">
        <f>IFERROR(Выручка!AQ51/(1+Вводные!$F$29*Налоги!AQ$9),0)</f>
        <v>14905.8</v>
      </c>
      <c r="AX13" s="350">
        <f>IFERROR(Выручка!AR51/(1+Вводные!$F$29*Налоги!AR$9),0)</f>
        <v>14905.8</v>
      </c>
      <c r="AY13" s="350">
        <f>IFERROR(Выручка!AS51/(1+Вводные!$F$29*Налоги!AS$9),0)</f>
        <v>14905.8</v>
      </c>
      <c r="AZ13" s="350">
        <f>IFERROR(Выручка!AT51/(1+Вводные!$F$29*Налоги!AT$9),0)</f>
        <v>14905.8</v>
      </c>
      <c r="BA13" s="350">
        <f>IFERROR(Выручка!AU51/(1+Вводные!$F$29*Налоги!AU$9),0)</f>
        <v>14905.8</v>
      </c>
      <c r="BB13" s="350">
        <f>IFERROR(Выручка!AV51/(1+Вводные!$F$29*Налоги!AV$9),0)</f>
        <v>14905.8</v>
      </c>
      <c r="BC13" s="350">
        <f>IFERROR(Выручка!AW51/(1+Вводные!$F$29*Налоги!AW$9),0)</f>
        <v>14905.8</v>
      </c>
      <c r="BD13" s="350">
        <f>IFERROR(Выручка!AX51/(1+Вводные!$F$29*Налоги!AX$9),0)</f>
        <v>14905.8</v>
      </c>
      <c r="BE13" s="350">
        <f>IFERROR(Выручка!AY51/(1+Вводные!$F$29*Налоги!AY$9),0)</f>
        <v>14905.8</v>
      </c>
      <c r="BF13" s="350">
        <f>IFERROR(Выручка!AZ51/(1+Вводные!$F$29*Налоги!AZ$9),0)</f>
        <v>14905.8</v>
      </c>
      <c r="BG13" s="350">
        <f>IFERROR(Выручка!BA51/(1+Вводные!$F$29*Налоги!BA$9),0)</f>
        <v>14905.8</v>
      </c>
      <c r="BH13" s="350">
        <f>IFERROR(Выручка!BB51/(1+Вводные!$F$29*Налоги!BB$9),0)</f>
        <v>23253.048000000003</v>
      </c>
      <c r="BI13" s="350">
        <f>IFERROR(Выручка!BC51/(1+Вводные!$F$29*Налоги!BC$9),0)</f>
        <v>23253.048000000003</v>
      </c>
      <c r="BJ13" s="350">
        <f>IFERROR(Выручка!BD51/(1+Вводные!$F$29*Налоги!BD$9),0)</f>
        <v>23253.048000000003</v>
      </c>
      <c r="BK13" s="350">
        <f>IFERROR(Выручка!BE51/(1+Вводные!$F$29*Налоги!BE$9),0)</f>
        <v>23253.048000000003</v>
      </c>
      <c r="BL13" s="350">
        <f>IFERROR(Выручка!BF51/(1+Вводные!$F$29*Налоги!BF$9),0)</f>
        <v>23253.048000000003</v>
      </c>
      <c r="BM13" s="350">
        <f>IFERROR(Выручка!BG51/(1+Вводные!$F$29*Налоги!BG$9),0)</f>
        <v>23253.048000000003</v>
      </c>
      <c r="BN13" s="350">
        <f>IFERROR(Выручка!BH51/(1+Вводные!$F$29*Налоги!BH$9),0)</f>
        <v>23253.048000000003</v>
      </c>
      <c r="BO13" s="350">
        <f>IFERROR(Выручка!BI51/(1+Вводные!$F$29*Налоги!BI$9),0)</f>
        <v>23253.048000000003</v>
      </c>
      <c r="BP13" s="350">
        <f>IFERROR(Выручка!BJ51/(1+Вводные!$F$29*Налоги!BJ$9),0)</f>
        <v>23253.048000000003</v>
      </c>
      <c r="BQ13" s="350">
        <f>IFERROR(Выручка!BK51/(1+Вводные!$F$29*Налоги!BK$9),0)</f>
        <v>23253.048000000003</v>
      </c>
      <c r="BR13" s="350">
        <f>IFERROR(Выручка!BL51/(1+Вводные!$F$29*Налоги!BL$9),0)</f>
        <v>23253.048000000003</v>
      </c>
      <c r="BS13" s="350">
        <f>IFERROR(Выручка!BM51/(1+Вводные!$F$29*Налоги!BM$9),0)</f>
        <v>23253.048000000003</v>
      </c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</row>
    <row r="14" spans="1:84" s="339" customFormat="1" ht="12" customHeight="1" x14ac:dyDescent="0.2">
      <c r="A14" s="82"/>
      <c r="B14" s="82"/>
      <c r="C14" s="45" t="str">
        <f>Выручка!C52</f>
        <v>Модель Штурн 2</v>
      </c>
      <c r="D14" s="516" t="s">
        <v>60</v>
      </c>
      <c r="E14" s="347">
        <f>SUM(F14:J14)</f>
        <v>254199.45599999995</v>
      </c>
      <c r="F14" s="350">
        <f t="shared" si="3"/>
        <v>0</v>
      </c>
      <c r="G14" s="350">
        <f t="shared" si="3"/>
        <v>13230</v>
      </c>
      <c r="H14" s="350">
        <f t="shared" si="3"/>
        <v>57329.999999999993</v>
      </c>
      <c r="I14" s="350">
        <f t="shared" si="3"/>
        <v>59623.19999999999</v>
      </c>
      <c r="J14" s="350">
        <f t="shared" si="3"/>
        <v>124016.25599999998</v>
      </c>
      <c r="K14" s="349"/>
      <c r="L14" s="350">
        <f>IFERROR(Выручка!F52/(1+Вводные!$F$29*Налоги!F$9),0)</f>
        <v>0</v>
      </c>
      <c r="M14" s="350">
        <f>IFERROR(Выручка!G52/(1+Вводные!$F$29*Налоги!G$9),0)</f>
        <v>0</v>
      </c>
      <c r="N14" s="350">
        <f>IFERROR(Выручка!H52/(1+Вводные!$F$29*Налоги!H$9),0)</f>
        <v>0</v>
      </c>
      <c r="O14" s="350">
        <f>IFERROR(Выручка!I52/(1+Вводные!$F$29*Налоги!I$9),0)</f>
        <v>0</v>
      </c>
      <c r="P14" s="350">
        <f>IFERROR(Выручка!J52/(1+Вводные!$F$29*Налоги!J$9),0)</f>
        <v>0</v>
      </c>
      <c r="Q14" s="350">
        <f>IFERROR(Выручка!K52/(1+Вводные!$F$29*Налоги!K$9),0)</f>
        <v>0</v>
      </c>
      <c r="R14" s="350">
        <f>IFERROR(Выручка!L52/(1+Вводные!$F$29*Налоги!L$9),0)</f>
        <v>0</v>
      </c>
      <c r="S14" s="350">
        <f>IFERROR(Выручка!M52/(1+Вводные!$F$29*Налоги!M$9),0)</f>
        <v>0</v>
      </c>
      <c r="T14" s="350">
        <f>IFERROR(Выручка!N52/(1+Вводные!$F$29*Налоги!N$9),0)</f>
        <v>0</v>
      </c>
      <c r="U14" s="350">
        <f>IFERROR(Выручка!O52/(1+Вводные!$F$29*Налоги!O$9),0)</f>
        <v>0</v>
      </c>
      <c r="V14" s="350">
        <f>IFERROR(Выручка!P52/(1+Вводные!$F$29*Налоги!P$9),0)</f>
        <v>0</v>
      </c>
      <c r="W14" s="350">
        <f>IFERROR(Выручка!Q52/(1+Вводные!$F$29*Налоги!Q$9),0)</f>
        <v>0</v>
      </c>
      <c r="X14" s="350">
        <f>IFERROR(Выручка!R52/(1+Вводные!$F$29*Налоги!R$9),0)</f>
        <v>1102.5</v>
      </c>
      <c r="Y14" s="350">
        <f>IFERROR(Выручка!S52/(1+Вводные!$F$29*Налоги!S$9),0)</f>
        <v>1102.5</v>
      </c>
      <c r="Z14" s="350">
        <f>IFERROR(Выручка!T52/(1+Вводные!$F$29*Налоги!T$9),0)</f>
        <v>1102.5</v>
      </c>
      <c r="AA14" s="350">
        <f>IFERROR(Выручка!U52/(1+Вводные!$F$29*Налоги!U$9),0)</f>
        <v>1102.5</v>
      </c>
      <c r="AB14" s="350">
        <f>IFERROR(Выручка!V52/(1+Вводные!$F$29*Налоги!V$9),0)</f>
        <v>1102.5</v>
      </c>
      <c r="AC14" s="350">
        <f>IFERROR(Выручка!W52/(1+Вводные!$F$29*Налоги!W$9),0)</f>
        <v>1102.5</v>
      </c>
      <c r="AD14" s="350">
        <f>IFERROR(Выручка!X52/(1+Вводные!$F$29*Налоги!X$9),0)</f>
        <v>1102.5</v>
      </c>
      <c r="AE14" s="350">
        <f>IFERROR(Выручка!Y52/(1+Вводные!$F$29*Налоги!Y$9),0)</f>
        <v>1102.5</v>
      </c>
      <c r="AF14" s="350">
        <f>IFERROR(Выручка!Z52/(1+Вводные!$F$29*Налоги!Z$9),0)</f>
        <v>1102.5</v>
      </c>
      <c r="AG14" s="350">
        <f>IFERROR(Выручка!AA52/(1+Вводные!$F$29*Налоги!AA$9),0)</f>
        <v>1102.5</v>
      </c>
      <c r="AH14" s="350">
        <f>IFERROR(Выручка!AB52/(1+Вводные!$F$29*Налоги!AB$9),0)</f>
        <v>1102.5</v>
      </c>
      <c r="AI14" s="350">
        <f>IFERROR(Выручка!AC52/(1+Вводные!$F$29*Налоги!AC$9),0)</f>
        <v>1102.5</v>
      </c>
      <c r="AJ14" s="350">
        <f>IFERROR(Выручка!AD52/(1+Вводные!$F$29*Налоги!AD$9),0)</f>
        <v>4777.4999999999991</v>
      </c>
      <c r="AK14" s="350">
        <f>IFERROR(Выручка!AE52/(1+Вводные!$F$29*Налоги!AE$9),0)</f>
        <v>4777.4999999999991</v>
      </c>
      <c r="AL14" s="350">
        <f>IFERROR(Выручка!AF52/(1+Вводные!$F$29*Налоги!AF$9),0)</f>
        <v>4777.4999999999991</v>
      </c>
      <c r="AM14" s="350">
        <f>IFERROR(Выручка!AG52/(1+Вводные!$F$29*Налоги!AG$9),0)</f>
        <v>4777.4999999999991</v>
      </c>
      <c r="AN14" s="350">
        <f>IFERROR(Выручка!AH52/(1+Вводные!$F$29*Налоги!AH$9),0)</f>
        <v>4777.4999999999991</v>
      </c>
      <c r="AO14" s="350">
        <f>IFERROR(Выручка!AI52/(1+Вводные!$F$29*Налоги!AI$9),0)</f>
        <v>4777.4999999999991</v>
      </c>
      <c r="AP14" s="350">
        <f>IFERROR(Выручка!AJ52/(1+Вводные!$F$29*Налоги!AJ$9),0)</f>
        <v>4777.4999999999991</v>
      </c>
      <c r="AQ14" s="350">
        <f>IFERROR(Выручка!AK52/(1+Вводные!$F$29*Налоги!AK$9),0)</f>
        <v>4777.4999999999991</v>
      </c>
      <c r="AR14" s="350">
        <f>IFERROR(Выручка!AL52/(1+Вводные!$F$29*Налоги!AL$9),0)</f>
        <v>4777.4999999999991</v>
      </c>
      <c r="AS14" s="350">
        <f>IFERROR(Выручка!AM52/(1+Вводные!$F$29*Налоги!AM$9),0)</f>
        <v>4777.4999999999991</v>
      </c>
      <c r="AT14" s="350">
        <f>IFERROR(Выручка!AN52/(1+Вводные!$F$29*Налоги!AN$9),0)</f>
        <v>4777.4999999999991</v>
      </c>
      <c r="AU14" s="350">
        <f>IFERROR(Выручка!AO52/(1+Вводные!$F$29*Налоги!AO$9),0)</f>
        <v>4777.4999999999991</v>
      </c>
      <c r="AV14" s="350">
        <f>IFERROR(Выручка!AP52/(1+Вводные!$F$29*Налоги!AP$9),0)</f>
        <v>4968.6000000000004</v>
      </c>
      <c r="AW14" s="350">
        <f>IFERROR(Выручка!AQ52/(1+Вводные!$F$29*Налоги!AQ$9),0)</f>
        <v>4968.6000000000004</v>
      </c>
      <c r="AX14" s="350">
        <f>IFERROR(Выручка!AR52/(1+Вводные!$F$29*Налоги!AR$9),0)</f>
        <v>4968.6000000000004</v>
      </c>
      <c r="AY14" s="350">
        <f>IFERROR(Выручка!AS52/(1+Вводные!$F$29*Налоги!AS$9),0)</f>
        <v>4968.6000000000004</v>
      </c>
      <c r="AZ14" s="350">
        <f>IFERROR(Выручка!AT52/(1+Вводные!$F$29*Налоги!AT$9),0)</f>
        <v>4968.6000000000004</v>
      </c>
      <c r="BA14" s="350">
        <f>IFERROR(Выручка!AU52/(1+Вводные!$F$29*Налоги!AU$9),0)</f>
        <v>4968.6000000000004</v>
      </c>
      <c r="BB14" s="350">
        <f>IFERROR(Выручка!AV52/(1+Вводные!$F$29*Налоги!AV$9),0)</f>
        <v>4968.6000000000004</v>
      </c>
      <c r="BC14" s="350">
        <f>IFERROR(Выручка!AW52/(1+Вводные!$F$29*Налоги!AW$9),0)</f>
        <v>4968.6000000000004</v>
      </c>
      <c r="BD14" s="350">
        <f>IFERROR(Выручка!AX52/(1+Вводные!$F$29*Налоги!AX$9),0)</f>
        <v>4968.6000000000004</v>
      </c>
      <c r="BE14" s="350">
        <f>IFERROR(Выручка!AY52/(1+Вводные!$F$29*Налоги!AY$9),0)</f>
        <v>4968.6000000000004</v>
      </c>
      <c r="BF14" s="350">
        <f>IFERROR(Выручка!AZ52/(1+Вводные!$F$29*Налоги!AZ$9),0)</f>
        <v>4968.6000000000004</v>
      </c>
      <c r="BG14" s="350">
        <f>IFERROR(Выручка!BA52/(1+Вводные!$F$29*Налоги!BA$9),0)</f>
        <v>4968.6000000000004</v>
      </c>
      <c r="BH14" s="350">
        <f>IFERROR(Выручка!BB52/(1+Вводные!$F$29*Налоги!BB$9),0)</f>
        <v>10334.688</v>
      </c>
      <c r="BI14" s="350">
        <f>IFERROR(Выручка!BC52/(1+Вводные!$F$29*Налоги!BC$9),0)</f>
        <v>10334.688</v>
      </c>
      <c r="BJ14" s="350">
        <f>IFERROR(Выручка!BD52/(1+Вводные!$F$29*Налоги!BD$9),0)</f>
        <v>10334.688</v>
      </c>
      <c r="BK14" s="350">
        <f>IFERROR(Выручка!BE52/(1+Вводные!$F$29*Налоги!BE$9),0)</f>
        <v>10334.688</v>
      </c>
      <c r="BL14" s="350">
        <f>IFERROR(Выручка!BF52/(1+Вводные!$F$29*Налоги!BF$9),0)</f>
        <v>10334.688</v>
      </c>
      <c r="BM14" s="350">
        <f>IFERROR(Выручка!BG52/(1+Вводные!$F$29*Налоги!BG$9),0)</f>
        <v>10334.688</v>
      </c>
      <c r="BN14" s="350">
        <f>IFERROR(Выручка!BH52/(1+Вводные!$F$29*Налоги!BH$9),0)</f>
        <v>10334.688</v>
      </c>
      <c r="BO14" s="350">
        <f>IFERROR(Выручка!BI52/(1+Вводные!$F$29*Налоги!BI$9),0)</f>
        <v>10334.688</v>
      </c>
      <c r="BP14" s="350">
        <f>IFERROR(Выручка!BJ52/(1+Вводные!$F$29*Налоги!BJ$9),0)</f>
        <v>10334.688</v>
      </c>
      <c r="BQ14" s="350">
        <f>IFERROR(Выручка!BK52/(1+Вводные!$F$29*Налоги!BK$9),0)</f>
        <v>10334.688</v>
      </c>
      <c r="BR14" s="350">
        <f>IFERROR(Выручка!BL52/(1+Вводные!$F$29*Налоги!BL$9),0)</f>
        <v>10334.688</v>
      </c>
      <c r="BS14" s="350">
        <f>IFERROR(Выручка!BM52/(1+Вводные!$F$29*Налоги!BM$9),0)</f>
        <v>10334.688</v>
      </c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</row>
    <row r="15" spans="1:84" s="339" customFormat="1" ht="12" customHeight="1" x14ac:dyDescent="0.2">
      <c r="A15" s="82"/>
      <c r="B15" s="82"/>
      <c r="C15" s="45" t="str">
        <f>Выручка!C53</f>
        <v>Модель Штурн 3</v>
      </c>
      <c r="D15" s="516" t="s">
        <v>60</v>
      </c>
      <c r="E15" s="347">
        <f>SUM(F15:J15)</f>
        <v>296566.03199999995</v>
      </c>
      <c r="F15" s="350">
        <f t="shared" si="3"/>
        <v>0</v>
      </c>
      <c r="G15" s="350">
        <f t="shared" si="3"/>
        <v>15434.999999999998</v>
      </c>
      <c r="H15" s="350">
        <f t="shared" si="3"/>
        <v>66884.999999999985</v>
      </c>
      <c r="I15" s="350">
        <f t="shared" si="3"/>
        <v>69560.39999999998</v>
      </c>
      <c r="J15" s="350">
        <f t="shared" si="3"/>
        <v>144685.63199999998</v>
      </c>
      <c r="K15" s="349"/>
      <c r="L15" s="350">
        <f>IFERROR(Выручка!F53/(1+Вводные!$F$29*Налоги!F$9),0)</f>
        <v>0</v>
      </c>
      <c r="M15" s="350">
        <f>IFERROR(Выручка!G53/(1+Вводные!$F$29*Налоги!G$9),0)</f>
        <v>0</v>
      </c>
      <c r="N15" s="350">
        <f>IFERROR(Выручка!H53/(1+Вводные!$F$29*Налоги!H$9),0)</f>
        <v>0</v>
      </c>
      <c r="O15" s="350">
        <f>IFERROR(Выручка!I53/(1+Вводные!$F$29*Налоги!I$9),0)</f>
        <v>0</v>
      </c>
      <c r="P15" s="350">
        <f>IFERROR(Выручка!J53/(1+Вводные!$F$29*Налоги!J$9),0)</f>
        <v>0</v>
      </c>
      <c r="Q15" s="350">
        <f>IFERROR(Выручка!K53/(1+Вводные!$F$29*Налоги!K$9),0)</f>
        <v>0</v>
      </c>
      <c r="R15" s="350">
        <f>IFERROR(Выручка!L53/(1+Вводные!$F$29*Налоги!L$9),0)</f>
        <v>0</v>
      </c>
      <c r="S15" s="350">
        <f>IFERROR(Выручка!M53/(1+Вводные!$F$29*Налоги!M$9),0)</f>
        <v>0</v>
      </c>
      <c r="T15" s="350">
        <f>IFERROR(Выручка!N53/(1+Вводные!$F$29*Налоги!N$9),0)</f>
        <v>0</v>
      </c>
      <c r="U15" s="350">
        <f>IFERROR(Выручка!O53/(1+Вводные!$F$29*Налоги!O$9),0)</f>
        <v>0</v>
      </c>
      <c r="V15" s="350">
        <f>IFERROR(Выручка!P53/(1+Вводные!$F$29*Налоги!P$9),0)</f>
        <v>0</v>
      </c>
      <c r="W15" s="350">
        <f>IFERROR(Выручка!Q53/(1+Вводные!$F$29*Налоги!Q$9),0)</f>
        <v>0</v>
      </c>
      <c r="X15" s="350">
        <f>IFERROR(Выручка!R53/(1+Вводные!$F$29*Налоги!R$9),0)</f>
        <v>1286.2499999999998</v>
      </c>
      <c r="Y15" s="350">
        <f>IFERROR(Выручка!S53/(1+Вводные!$F$29*Налоги!S$9),0)</f>
        <v>1286.2499999999998</v>
      </c>
      <c r="Z15" s="350">
        <f>IFERROR(Выручка!T53/(1+Вводные!$F$29*Налоги!T$9),0)</f>
        <v>1286.2499999999998</v>
      </c>
      <c r="AA15" s="350">
        <f>IFERROR(Выручка!U53/(1+Вводные!$F$29*Налоги!U$9),0)</f>
        <v>1286.2499999999998</v>
      </c>
      <c r="AB15" s="350">
        <f>IFERROR(Выручка!V53/(1+Вводные!$F$29*Налоги!V$9),0)</f>
        <v>1286.2499999999998</v>
      </c>
      <c r="AC15" s="350">
        <f>IFERROR(Выручка!W53/(1+Вводные!$F$29*Налоги!W$9),0)</f>
        <v>1286.2499999999998</v>
      </c>
      <c r="AD15" s="350">
        <f>IFERROR(Выручка!X53/(1+Вводные!$F$29*Налоги!X$9),0)</f>
        <v>1286.2499999999998</v>
      </c>
      <c r="AE15" s="350">
        <f>IFERROR(Выручка!Y53/(1+Вводные!$F$29*Налоги!Y$9),0)</f>
        <v>1286.2499999999998</v>
      </c>
      <c r="AF15" s="350">
        <f>IFERROR(Выручка!Z53/(1+Вводные!$F$29*Налоги!Z$9),0)</f>
        <v>1286.2499999999998</v>
      </c>
      <c r="AG15" s="350">
        <f>IFERROR(Выручка!AA53/(1+Вводные!$F$29*Налоги!AA$9),0)</f>
        <v>1286.2499999999998</v>
      </c>
      <c r="AH15" s="350">
        <f>IFERROR(Выручка!AB53/(1+Вводные!$F$29*Налоги!AB$9),0)</f>
        <v>1286.2499999999998</v>
      </c>
      <c r="AI15" s="350">
        <f>IFERROR(Выручка!AC53/(1+Вводные!$F$29*Налоги!AC$9),0)</f>
        <v>1286.2499999999998</v>
      </c>
      <c r="AJ15" s="350">
        <f>IFERROR(Выручка!AD53/(1+Вводные!$F$29*Налоги!AD$9),0)</f>
        <v>5573.7499999999991</v>
      </c>
      <c r="AK15" s="350">
        <f>IFERROR(Выручка!AE53/(1+Вводные!$F$29*Налоги!AE$9),0)</f>
        <v>5573.7499999999991</v>
      </c>
      <c r="AL15" s="350">
        <f>IFERROR(Выручка!AF53/(1+Вводные!$F$29*Налоги!AF$9),0)</f>
        <v>5573.7499999999991</v>
      </c>
      <c r="AM15" s="350">
        <f>IFERROR(Выручка!AG53/(1+Вводные!$F$29*Налоги!AG$9),0)</f>
        <v>5573.7499999999991</v>
      </c>
      <c r="AN15" s="350">
        <f>IFERROR(Выручка!AH53/(1+Вводные!$F$29*Налоги!AH$9),0)</f>
        <v>5573.7499999999991</v>
      </c>
      <c r="AO15" s="350">
        <f>IFERROR(Выручка!AI53/(1+Вводные!$F$29*Налоги!AI$9),0)</f>
        <v>5573.7499999999991</v>
      </c>
      <c r="AP15" s="350">
        <f>IFERROR(Выручка!AJ53/(1+Вводные!$F$29*Налоги!AJ$9),0)</f>
        <v>5573.7499999999991</v>
      </c>
      <c r="AQ15" s="350">
        <f>IFERROR(Выручка!AK53/(1+Вводные!$F$29*Налоги!AK$9),0)</f>
        <v>5573.7499999999991</v>
      </c>
      <c r="AR15" s="350">
        <f>IFERROR(Выручка!AL53/(1+Вводные!$F$29*Налоги!AL$9),0)</f>
        <v>5573.7499999999991</v>
      </c>
      <c r="AS15" s="350">
        <f>IFERROR(Выручка!AM53/(1+Вводные!$F$29*Налоги!AM$9),0)</f>
        <v>5573.7499999999991</v>
      </c>
      <c r="AT15" s="350">
        <f>IFERROR(Выручка!AN53/(1+Вводные!$F$29*Налоги!AN$9),0)</f>
        <v>5573.7499999999991</v>
      </c>
      <c r="AU15" s="350">
        <f>IFERROR(Выручка!AO53/(1+Вводные!$F$29*Налоги!AO$9),0)</f>
        <v>5573.7499999999991</v>
      </c>
      <c r="AV15" s="350">
        <f>IFERROR(Выручка!AP53/(1+Вводные!$F$29*Налоги!AP$9),0)</f>
        <v>5796.7</v>
      </c>
      <c r="AW15" s="350">
        <f>IFERROR(Выручка!AQ53/(1+Вводные!$F$29*Налоги!AQ$9),0)</f>
        <v>5796.7</v>
      </c>
      <c r="AX15" s="350">
        <f>IFERROR(Выручка!AR53/(1+Вводные!$F$29*Налоги!AR$9),0)</f>
        <v>5796.7</v>
      </c>
      <c r="AY15" s="350">
        <f>IFERROR(Выручка!AS53/(1+Вводные!$F$29*Налоги!AS$9),0)</f>
        <v>5796.7</v>
      </c>
      <c r="AZ15" s="350">
        <f>IFERROR(Выручка!AT53/(1+Вводные!$F$29*Налоги!AT$9),0)</f>
        <v>5796.7</v>
      </c>
      <c r="BA15" s="350">
        <f>IFERROR(Выручка!AU53/(1+Вводные!$F$29*Налоги!AU$9),0)</f>
        <v>5796.7</v>
      </c>
      <c r="BB15" s="350">
        <f>IFERROR(Выручка!AV53/(1+Вводные!$F$29*Налоги!AV$9),0)</f>
        <v>5796.7</v>
      </c>
      <c r="BC15" s="350">
        <f>IFERROR(Выручка!AW53/(1+Вводные!$F$29*Налоги!AW$9),0)</f>
        <v>5796.7</v>
      </c>
      <c r="BD15" s="350">
        <f>IFERROR(Выручка!AX53/(1+Вводные!$F$29*Налоги!AX$9),0)</f>
        <v>5796.7</v>
      </c>
      <c r="BE15" s="350">
        <f>IFERROR(Выручка!AY53/(1+Вводные!$F$29*Налоги!AY$9),0)</f>
        <v>5796.7</v>
      </c>
      <c r="BF15" s="350">
        <f>IFERROR(Выручка!AZ53/(1+Вводные!$F$29*Налоги!AZ$9),0)</f>
        <v>5796.7</v>
      </c>
      <c r="BG15" s="350">
        <f>IFERROR(Выручка!BA53/(1+Вводные!$F$29*Налоги!BA$9),0)</f>
        <v>5796.7</v>
      </c>
      <c r="BH15" s="350">
        <f>IFERROR(Выручка!BB53/(1+Вводные!$F$29*Налоги!BB$9),0)</f>
        <v>12057.135999999999</v>
      </c>
      <c r="BI15" s="350">
        <f>IFERROR(Выручка!BC53/(1+Вводные!$F$29*Налоги!BC$9),0)</f>
        <v>12057.135999999999</v>
      </c>
      <c r="BJ15" s="350">
        <f>IFERROR(Выручка!BD53/(1+Вводные!$F$29*Налоги!BD$9),0)</f>
        <v>12057.135999999999</v>
      </c>
      <c r="BK15" s="350">
        <f>IFERROR(Выручка!BE53/(1+Вводные!$F$29*Налоги!BE$9),0)</f>
        <v>12057.135999999999</v>
      </c>
      <c r="BL15" s="350">
        <f>IFERROR(Выручка!BF53/(1+Вводные!$F$29*Налоги!BF$9),0)</f>
        <v>12057.135999999999</v>
      </c>
      <c r="BM15" s="350">
        <f>IFERROR(Выручка!BG53/(1+Вводные!$F$29*Налоги!BG$9),0)</f>
        <v>12057.135999999999</v>
      </c>
      <c r="BN15" s="350">
        <f>IFERROR(Выручка!BH53/(1+Вводные!$F$29*Налоги!BH$9),0)</f>
        <v>12057.135999999999</v>
      </c>
      <c r="BO15" s="350">
        <f>IFERROR(Выручка!BI53/(1+Вводные!$F$29*Налоги!BI$9),0)</f>
        <v>12057.135999999999</v>
      </c>
      <c r="BP15" s="350">
        <f>IFERROR(Выручка!BJ53/(1+Вводные!$F$29*Налоги!BJ$9),0)</f>
        <v>12057.135999999999</v>
      </c>
      <c r="BQ15" s="350">
        <f>IFERROR(Выручка!BK53/(1+Вводные!$F$29*Налоги!BK$9),0)</f>
        <v>12057.135999999999</v>
      </c>
      <c r="BR15" s="350">
        <f>IFERROR(Выручка!BL53/(1+Вводные!$F$29*Налоги!BL$9),0)</f>
        <v>12057.135999999999</v>
      </c>
      <c r="BS15" s="350">
        <f>IFERROR(Выручка!BM53/(1+Вводные!$F$29*Налоги!BM$9),0)</f>
        <v>12057.135999999999</v>
      </c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</row>
    <row r="16" spans="1:84" s="339" customFormat="1" ht="12" customHeight="1" x14ac:dyDescent="0.2">
      <c r="A16" s="82"/>
      <c r="B16" s="82"/>
      <c r="C16" s="78"/>
      <c r="D16" s="516"/>
      <c r="E16" s="347"/>
      <c r="F16" s="348"/>
      <c r="G16" s="348"/>
      <c r="H16" s="348"/>
      <c r="I16" s="348"/>
      <c r="J16" s="348"/>
      <c r="K16" s="54"/>
      <c r="L16" s="348"/>
      <c r="M16" s="348"/>
      <c r="N16" s="348"/>
      <c r="O16" s="348"/>
      <c r="P16" s="348"/>
      <c r="Q16" s="348"/>
      <c r="R16" s="348"/>
      <c r="S16" s="348"/>
      <c r="T16" s="348"/>
      <c r="U16" s="348"/>
      <c r="V16" s="348"/>
      <c r="W16" s="348"/>
      <c r="X16" s="348"/>
      <c r="Y16" s="348"/>
      <c r="Z16" s="348"/>
      <c r="AA16" s="348"/>
      <c r="AB16" s="348"/>
      <c r="AC16" s="348"/>
      <c r="AD16" s="348"/>
      <c r="AE16" s="348"/>
      <c r="AF16" s="348"/>
      <c r="AG16" s="348"/>
      <c r="AH16" s="348"/>
      <c r="AI16" s="348"/>
      <c r="AJ16" s="348"/>
      <c r="AK16" s="348"/>
      <c r="AL16" s="348"/>
      <c r="AM16" s="348"/>
      <c r="AN16" s="348"/>
      <c r="AO16" s="348"/>
      <c r="AP16" s="348"/>
      <c r="AQ16" s="348"/>
      <c r="AR16" s="348"/>
      <c r="AS16" s="348"/>
      <c r="AT16" s="348"/>
      <c r="AU16" s="348"/>
      <c r="AV16" s="348"/>
      <c r="AW16" s="348"/>
      <c r="AX16" s="348"/>
      <c r="AY16" s="348"/>
      <c r="AZ16" s="348"/>
      <c r="BA16" s="348"/>
      <c r="BB16" s="348"/>
      <c r="BC16" s="348"/>
      <c r="BD16" s="348"/>
      <c r="BE16" s="348"/>
      <c r="BF16" s="348"/>
      <c r="BG16" s="348"/>
      <c r="BH16" s="348"/>
      <c r="BI16" s="348"/>
      <c r="BJ16" s="348"/>
      <c r="BK16" s="348"/>
      <c r="BL16" s="348"/>
      <c r="BM16" s="348"/>
      <c r="BN16" s="348"/>
      <c r="BO16" s="348"/>
      <c r="BP16" s="348"/>
      <c r="BQ16" s="348"/>
      <c r="BR16" s="348"/>
      <c r="BS16" s="348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</row>
    <row r="17" spans="1:84" s="339" customFormat="1" ht="12" customHeight="1" x14ac:dyDescent="0.2">
      <c r="A17" s="82"/>
      <c r="B17" s="82"/>
      <c r="C17" s="78" t="str">
        <f>Выручка!C55</f>
        <v>Сдача оборудования в аренду</v>
      </c>
      <c r="D17" s="524" t="s">
        <v>60</v>
      </c>
      <c r="E17" s="345">
        <f>SUM(F17:J17)</f>
        <v>1689524.0939919641</v>
      </c>
      <c r="F17" s="346">
        <f t="shared" ref="F17:J20" si="6">SUMIF($L$6:$BS$6,F$6,$L17:$BS17)</f>
        <v>0</v>
      </c>
      <c r="G17" s="346">
        <f t="shared" si="6"/>
        <v>63379.968750000007</v>
      </c>
      <c r="H17" s="346">
        <f t="shared" si="6"/>
        <v>166514.26837500001</v>
      </c>
      <c r="I17" s="346">
        <f t="shared" si="6"/>
        <v>459125.50770449993</v>
      </c>
      <c r="J17" s="346">
        <f t="shared" si="6"/>
        <v>1000504.349162464</v>
      </c>
      <c r="K17" s="54"/>
      <c r="L17" s="346">
        <f t="shared" ref="L17:AQ17" si="7">SUM(L18:L20)</f>
        <v>0</v>
      </c>
      <c r="M17" s="346">
        <f t="shared" si="7"/>
        <v>0</v>
      </c>
      <c r="N17" s="346">
        <f t="shared" si="7"/>
        <v>0</v>
      </c>
      <c r="O17" s="346">
        <f t="shared" si="7"/>
        <v>0</v>
      </c>
      <c r="P17" s="346">
        <f t="shared" si="7"/>
        <v>0</v>
      </c>
      <c r="Q17" s="346">
        <f t="shared" si="7"/>
        <v>0</v>
      </c>
      <c r="R17" s="346">
        <f t="shared" si="7"/>
        <v>0</v>
      </c>
      <c r="S17" s="346">
        <f t="shared" si="7"/>
        <v>0</v>
      </c>
      <c r="T17" s="346">
        <f t="shared" si="7"/>
        <v>0</v>
      </c>
      <c r="U17" s="346">
        <f t="shared" si="7"/>
        <v>0</v>
      </c>
      <c r="V17" s="346">
        <f t="shared" si="7"/>
        <v>0</v>
      </c>
      <c r="W17" s="346">
        <f t="shared" si="7"/>
        <v>0</v>
      </c>
      <c r="X17" s="346">
        <f t="shared" si="7"/>
        <v>5209.3125</v>
      </c>
      <c r="Y17" s="346">
        <f t="shared" si="7"/>
        <v>5382.9562500000002</v>
      </c>
      <c r="Z17" s="346">
        <f t="shared" si="7"/>
        <v>5209.3125</v>
      </c>
      <c r="AA17" s="346">
        <f t="shared" si="7"/>
        <v>5382.9562500000002</v>
      </c>
      <c r="AB17" s="346">
        <f t="shared" si="7"/>
        <v>5382.9562500000002</v>
      </c>
      <c r="AC17" s="346">
        <f t="shared" si="7"/>
        <v>4862.0249999999996</v>
      </c>
      <c r="AD17" s="346">
        <f t="shared" si="7"/>
        <v>5382.9562500000002</v>
      </c>
      <c r="AE17" s="346">
        <f t="shared" si="7"/>
        <v>5209.3125</v>
      </c>
      <c r="AF17" s="346">
        <f t="shared" si="7"/>
        <v>5382.9562500000002</v>
      </c>
      <c r="AG17" s="346">
        <f t="shared" si="7"/>
        <v>5209.3125</v>
      </c>
      <c r="AH17" s="346">
        <f t="shared" si="7"/>
        <v>5382.9562500000002</v>
      </c>
      <c r="AI17" s="346">
        <f t="shared" si="7"/>
        <v>5382.9562500000002</v>
      </c>
      <c r="AJ17" s="346">
        <f t="shared" si="7"/>
        <v>13686.104250000002</v>
      </c>
      <c r="AK17" s="346">
        <f t="shared" si="7"/>
        <v>14142.307725000002</v>
      </c>
      <c r="AL17" s="346">
        <f t="shared" si="7"/>
        <v>13686.104250000002</v>
      </c>
      <c r="AM17" s="346">
        <f t="shared" si="7"/>
        <v>14142.307725000002</v>
      </c>
      <c r="AN17" s="346">
        <f t="shared" si="7"/>
        <v>14142.307725000002</v>
      </c>
      <c r="AO17" s="346">
        <f t="shared" si="7"/>
        <v>12773.697300000003</v>
      </c>
      <c r="AP17" s="346">
        <f t="shared" si="7"/>
        <v>14142.307725000002</v>
      </c>
      <c r="AQ17" s="346">
        <f t="shared" si="7"/>
        <v>13686.104250000002</v>
      </c>
      <c r="AR17" s="346">
        <f t="shared" ref="AR17:BS17" si="8">SUM(AR18:AR20)</f>
        <v>14142.307725000002</v>
      </c>
      <c r="AS17" s="346">
        <f t="shared" si="8"/>
        <v>13686.104250000002</v>
      </c>
      <c r="AT17" s="346">
        <f t="shared" si="8"/>
        <v>14142.307725000002</v>
      </c>
      <c r="AU17" s="346">
        <f t="shared" si="8"/>
        <v>14142.307725000002</v>
      </c>
      <c r="AV17" s="346">
        <f t="shared" si="8"/>
        <v>37736.343099000012</v>
      </c>
      <c r="AW17" s="346">
        <f t="shared" si="8"/>
        <v>38994.221202300003</v>
      </c>
      <c r="AX17" s="346">
        <f t="shared" si="8"/>
        <v>37736.343099000012</v>
      </c>
      <c r="AY17" s="346">
        <f t="shared" si="8"/>
        <v>38994.221202300003</v>
      </c>
      <c r="AZ17" s="346">
        <f t="shared" si="8"/>
        <v>38994.221202300003</v>
      </c>
      <c r="BA17" s="346">
        <f t="shared" si="8"/>
        <v>35220.58689240001</v>
      </c>
      <c r="BB17" s="346">
        <f t="shared" si="8"/>
        <v>38994.221202300003</v>
      </c>
      <c r="BC17" s="346">
        <f t="shared" si="8"/>
        <v>37736.343099000012</v>
      </c>
      <c r="BD17" s="346">
        <f t="shared" si="8"/>
        <v>38994.221202300003</v>
      </c>
      <c r="BE17" s="346">
        <f t="shared" si="8"/>
        <v>37736.343099000012</v>
      </c>
      <c r="BF17" s="346">
        <f t="shared" si="8"/>
        <v>38994.221202300003</v>
      </c>
      <c r="BG17" s="346">
        <f t="shared" si="8"/>
        <v>38994.221202300003</v>
      </c>
      <c r="BH17" s="346">
        <f t="shared" si="8"/>
        <v>82008.553210038022</v>
      </c>
      <c r="BI17" s="346">
        <f t="shared" si="8"/>
        <v>84742.17165037262</v>
      </c>
      <c r="BJ17" s="346">
        <f t="shared" si="8"/>
        <v>82008.553210038022</v>
      </c>
      <c r="BK17" s="346">
        <f t="shared" si="8"/>
        <v>84742.17165037262</v>
      </c>
      <c r="BL17" s="346">
        <f t="shared" si="8"/>
        <v>84742.17165037262</v>
      </c>
      <c r="BM17" s="346">
        <f t="shared" si="8"/>
        <v>79274.934769703425</v>
      </c>
      <c r="BN17" s="346">
        <f t="shared" si="8"/>
        <v>84742.17165037262</v>
      </c>
      <c r="BO17" s="346">
        <f t="shared" si="8"/>
        <v>82008.553210038022</v>
      </c>
      <c r="BP17" s="346">
        <f t="shared" si="8"/>
        <v>84742.17165037262</v>
      </c>
      <c r="BQ17" s="346">
        <f t="shared" si="8"/>
        <v>82008.553210038022</v>
      </c>
      <c r="BR17" s="346">
        <f t="shared" si="8"/>
        <v>84742.17165037262</v>
      </c>
      <c r="BS17" s="346">
        <f t="shared" si="8"/>
        <v>84742.17165037262</v>
      </c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</row>
    <row r="18" spans="1:84" s="339" customFormat="1" ht="12" customHeight="1" x14ac:dyDescent="0.2">
      <c r="A18" s="82"/>
      <c r="B18" s="82"/>
      <c r="C18" s="45" t="str">
        <f>Выручка!C56</f>
        <v>Модель Штурн 1</v>
      </c>
      <c r="D18" s="516" t="s">
        <v>60</v>
      </c>
      <c r="E18" s="347">
        <f>SUM(F18:J18)</f>
        <v>992571.43636788521</v>
      </c>
      <c r="F18" s="350">
        <f t="shared" si="6"/>
        <v>0</v>
      </c>
      <c r="G18" s="350">
        <f t="shared" si="6"/>
        <v>28973.7</v>
      </c>
      <c r="H18" s="350">
        <f t="shared" si="6"/>
        <v>105464.268</v>
      </c>
      <c r="I18" s="350">
        <f t="shared" si="6"/>
        <v>259125.70647600008</v>
      </c>
      <c r="J18" s="350">
        <f t="shared" si="6"/>
        <v>599007.76189188508</v>
      </c>
      <c r="K18" s="54"/>
      <c r="L18" s="350">
        <f>IFERROR(Выручка!F56/(1+Вводные!$F$29*Налоги!F$9),0)</f>
        <v>0</v>
      </c>
      <c r="M18" s="350">
        <f>IFERROR(Выручка!G56/(1+Вводные!$F$29*Налоги!G$9),0)</f>
        <v>0</v>
      </c>
      <c r="N18" s="350">
        <f>IFERROR(Выручка!H56/(1+Вводные!$F$29*Налоги!H$9),0)</f>
        <v>0</v>
      </c>
      <c r="O18" s="350">
        <f>IFERROR(Выручка!I56/(1+Вводные!$F$29*Налоги!I$9),0)</f>
        <v>0</v>
      </c>
      <c r="P18" s="350">
        <f>IFERROR(Выручка!J56/(1+Вводные!$F$29*Налоги!J$9),0)</f>
        <v>0</v>
      </c>
      <c r="Q18" s="350">
        <f>IFERROR(Выручка!K56/(1+Вводные!$F$29*Налоги!K$9),0)</f>
        <v>0</v>
      </c>
      <c r="R18" s="350">
        <f>IFERROR(Выручка!L56/(1+Вводные!$F$29*Налоги!L$9),0)</f>
        <v>0</v>
      </c>
      <c r="S18" s="350">
        <f>IFERROR(Выручка!M56/(1+Вводные!$F$29*Налоги!M$9),0)</f>
        <v>0</v>
      </c>
      <c r="T18" s="350">
        <f>IFERROR(Выручка!N56/(1+Вводные!$F$29*Налоги!N$9),0)</f>
        <v>0</v>
      </c>
      <c r="U18" s="350">
        <f>IFERROR(Выручка!O56/(1+Вводные!$F$29*Налоги!O$9),0)</f>
        <v>0</v>
      </c>
      <c r="V18" s="350">
        <f>IFERROR(Выручка!P56/(1+Вводные!$F$29*Налоги!P$9),0)</f>
        <v>0</v>
      </c>
      <c r="W18" s="350">
        <f>IFERROR(Выручка!Q56/(1+Вводные!$F$29*Налоги!Q$9),0)</f>
        <v>0</v>
      </c>
      <c r="X18" s="350">
        <f>IFERROR(Выручка!R56/(1+Вводные!$F$29*Налоги!R$9),0)</f>
        <v>2381.4</v>
      </c>
      <c r="Y18" s="350">
        <f>IFERROR(Выручка!S56/(1+Вводные!$F$29*Налоги!S$9),0)</f>
        <v>2460.7800000000002</v>
      </c>
      <c r="Z18" s="350">
        <f>IFERROR(Выручка!T56/(1+Вводные!$F$29*Налоги!T$9),0)</f>
        <v>2381.4</v>
      </c>
      <c r="AA18" s="350">
        <f>IFERROR(Выручка!U56/(1+Вводные!$F$29*Налоги!U$9),0)</f>
        <v>2460.7800000000002</v>
      </c>
      <c r="AB18" s="350">
        <f>IFERROR(Выручка!V56/(1+Вводные!$F$29*Налоги!V$9),0)</f>
        <v>2460.7800000000002</v>
      </c>
      <c r="AC18" s="350">
        <f>IFERROR(Выручка!W56/(1+Вводные!$F$29*Налоги!W$9),0)</f>
        <v>2222.64</v>
      </c>
      <c r="AD18" s="350">
        <f>IFERROR(Выручка!X56/(1+Вводные!$F$29*Налоги!X$9),0)</f>
        <v>2460.7800000000002</v>
      </c>
      <c r="AE18" s="350">
        <f>IFERROR(Выручка!Y56/(1+Вводные!$F$29*Налоги!Y$9),0)</f>
        <v>2381.4</v>
      </c>
      <c r="AF18" s="350">
        <f>IFERROR(Выручка!Z56/(1+Вводные!$F$29*Налоги!Z$9),0)</f>
        <v>2460.7800000000002</v>
      </c>
      <c r="AG18" s="350">
        <f>IFERROR(Выручка!AA56/(1+Вводные!$F$29*Налоги!AA$9),0)</f>
        <v>2381.4</v>
      </c>
      <c r="AH18" s="350">
        <f>IFERROR(Выручка!AB56/(1+Вводные!$F$29*Налоги!AB$9),0)</f>
        <v>2460.7800000000002</v>
      </c>
      <c r="AI18" s="350">
        <f>IFERROR(Выручка!AC56/(1+Вводные!$F$29*Налоги!AC$9),0)</f>
        <v>2460.7800000000002</v>
      </c>
      <c r="AJ18" s="350">
        <f>IFERROR(Выручка!AD56/(1+Вводные!$F$29*Налоги!AD$9),0)</f>
        <v>8668.2960000000003</v>
      </c>
      <c r="AK18" s="350">
        <f>IFERROR(Выручка!AE56/(1+Вводные!$F$29*Налоги!AE$9),0)</f>
        <v>8957.2392000000018</v>
      </c>
      <c r="AL18" s="350">
        <f>IFERROR(Выручка!AF56/(1+Вводные!$F$29*Налоги!AF$9),0)</f>
        <v>8668.2960000000003</v>
      </c>
      <c r="AM18" s="350">
        <f>IFERROR(Выручка!AG56/(1+Вводные!$F$29*Налоги!AG$9),0)</f>
        <v>8957.2392000000018</v>
      </c>
      <c r="AN18" s="350">
        <f>IFERROR(Выручка!AH56/(1+Вводные!$F$29*Налоги!AH$9),0)</f>
        <v>8957.2392000000018</v>
      </c>
      <c r="AO18" s="350">
        <f>IFERROR(Выручка!AI56/(1+Вводные!$F$29*Налоги!AI$9),0)</f>
        <v>8090.4096000000018</v>
      </c>
      <c r="AP18" s="350">
        <f>IFERROR(Выручка!AJ56/(1+Вводные!$F$29*Налоги!AJ$9),0)</f>
        <v>8957.2392000000018</v>
      </c>
      <c r="AQ18" s="350">
        <f>IFERROR(Выручка!AK56/(1+Вводные!$F$29*Налоги!AK$9),0)</f>
        <v>8668.2960000000003</v>
      </c>
      <c r="AR18" s="350">
        <f>IFERROR(Выручка!AL56/(1+Вводные!$F$29*Налоги!AL$9),0)</f>
        <v>8957.2392000000018</v>
      </c>
      <c r="AS18" s="350">
        <f>IFERROR(Выручка!AM56/(1+Вводные!$F$29*Налоги!AM$9),0)</f>
        <v>8668.2960000000003</v>
      </c>
      <c r="AT18" s="350">
        <f>IFERROR(Выручка!AN56/(1+Вводные!$F$29*Налоги!AN$9),0)</f>
        <v>8957.2392000000018</v>
      </c>
      <c r="AU18" s="350">
        <f>IFERROR(Выручка!AO56/(1+Вводные!$F$29*Налоги!AO$9),0)</f>
        <v>8957.2392000000018</v>
      </c>
      <c r="AV18" s="350">
        <f>IFERROR(Выручка!AP56/(1+Вводные!$F$29*Налоги!AP$9),0)</f>
        <v>21298.003272000005</v>
      </c>
      <c r="AW18" s="350">
        <f>IFERROR(Выручка!AQ56/(1+Вводные!$F$29*Налоги!AQ$9),0)</f>
        <v>22007.936714400003</v>
      </c>
      <c r="AX18" s="350">
        <f>IFERROR(Выручка!AR56/(1+Вводные!$F$29*Налоги!AR$9),0)</f>
        <v>21298.003272000005</v>
      </c>
      <c r="AY18" s="350">
        <f>IFERROR(Выручка!AS56/(1+Вводные!$F$29*Налоги!AS$9),0)</f>
        <v>22007.936714400003</v>
      </c>
      <c r="AZ18" s="350">
        <f>IFERROR(Выручка!AT56/(1+Вводные!$F$29*Налоги!AT$9),0)</f>
        <v>22007.936714400003</v>
      </c>
      <c r="BA18" s="350">
        <f>IFERROR(Выручка!AU56/(1+Вводные!$F$29*Налоги!AU$9),0)</f>
        <v>19878.136387200007</v>
      </c>
      <c r="BB18" s="350">
        <f>IFERROR(Выручка!AV56/(1+Вводные!$F$29*Налоги!AV$9),0)</f>
        <v>22007.936714400003</v>
      </c>
      <c r="BC18" s="350">
        <f>IFERROR(Выручка!AW56/(1+Вводные!$F$29*Налоги!AW$9),0)</f>
        <v>21298.003272000005</v>
      </c>
      <c r="BD18" s="350">
        <f>IFERROR(Выручка!AX56/(1+Вводные!$F$29*Налоги!AX$9),0)</f>
        <v>22007.936714400003</v>
      </c>
      <c r="BE18" s="350">
        <f>IFERROR(Выручка!AY56/(1+Вводные!$F$29*Налоги!AY$9),0)</f>
        <v>21298.003272000005</v>
      </c>
      <c r="BF18" s="350">
        <f>IFERROR(Выручка!AZ56/(1+Вводные!$F$29*Налоги!AZ$9),0)</f>
        <v>22007.936714400003</v>
      </c>
      <c r="BG18" s="350">
        <f>IFERROR(Выручка!BA56/(1+Вводные!$F$29*Налоги!BA$9),0)</f>
        <v>22007.936714400003</v>
      </c>
      <c r="BH18" s="350">
        <f>IFERROR(Выручка!BB56/(1+Вводные!$F$29*Налоги!BB$9),0)</f>
        <v>49098.996876384015</v>
      </c>
      <c r="BI18" s="350">
        <f>IFERROR(Выручка!BC56/(1+Вводные!$F$29*Налоги!BC$9),0)</f>
        <v>50735.630105596822</v>
      </c>
      <c r="BJ18" s="350">
        <f>IFERROR(Выручка!BD56/(1+Вводные!$F$29*Налоги!BD$9),0)</f>
        <v>49098.996876384015</v>
      </c>
      <c r="BK18" s="350">
        <f>IFERROR(Выручка!BE56/(1+Вводные!$F$29*Налоги!BE$9),0)</f>
        <v>50735.630105596822</v>
      </c>
      <c r="BL18" s="350">
        <f>IFERROR(Выручка!BF56/(1+Вводные!$F$29*Налоги!BF$9),0)</f>
        <v>50735.630105596822</v>
      </c>
      <c r="BM18" s="350">
        <f>IFERROR(Выручка!BG56/(1+Вводные!$F$29*Налоги!BG$9),0)</f>
        <v>47462.363647171216</v>
      </c>
      <c r="BN18" s="350">
        <f>IFERROR(Выручка!BH56/(1+Вводные!$F$29*Налоги!BH$9),0)</f>
        <v>50735.630105596822</v>
      </c>
      <c r="BO18" s="350">
        <f>IFERROR(Выручка!BI56/(1+Вводные!$F$29*Налоги!BI$9),0)</f>
        <v>49098.996876384015</v>
      </c>
      <c r="BP18" s="350">
        <f>IFERROR(Выручка!BJ56/(1+Вводные!$F$29*Налоги!BJ$9),0)</f>
        <v>50735.630105596822</v>
      </c>
      <c r="BQ18" s="350">
        <f>IFERROR(Выручка!BK56/(1+Вводные!$F$29*Налоги!BK$9),0)</f>
        <v>49098.996876384015</v>
      </c>
      <c r="BR18" s="350">
        <f>IFERROR(Выручка!BL56/(1+Вводные!$F$29*Налоги!BL$9),0)</f>
        <v>50735.630105596822</v>
      </c>
      <c r="BS18" s="350">
        <f>IFERROR(Выручка!BM56/(1+Вводные!$F$29*Налоги!BM$9),0)</f>
        <v>50735.630105596822</v>
      </c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</row>
    <row r="19" spans="1:84" s="339" customFormat="1" ht="12" customHeight="1" x14ac:dyDescent="0.2">
      <c r="A19" s="82"/>
      <c r="B19" s="82"/>
      <c r="C19" s="45" t="str">
        <f>Выручка!C57</f>
        <v>Модель Штурн 2</v>
      </c>
      <c r="D19" s="516" t="s">
        <v>60</v>
      </c>
      <c r="E19" s="347">
        <f>SUM(F19:J19)</f>
        <v>338203.27822223888</v>
      </c>
      <c r="F19" s="350">
        <f t="shared" si="6"/>
        <v>0</v>
      </c>
      <c r="G19" s="350">
        <f t="shared" si="6"/>
        <v>16297.706249999999</v>
      </c>
      <c r="H19" s="350">
        <f t="shared" si="6"/>
        <v>29661.825375000008</v>
      </c>
      <c r="I19" s="350">
        <f t="shared" si="6"/>
        <v>97172.139928500023</v>
      </c>
      <c r="J19" s="350">
        <f t="shared" si="6"/>
        <v>195071.60666873885</v>
      </c>
      <c r="K19" s="54"/>
      <c r="L19" s="350">
        <f>IFERROR(Выручка!F57/(1+Вводные!$F$29*Налоги!F$9),0)</f>
        <v>0</v>
      </c>
      <c r="M19" s="350">
        <f>IFERROR(Выручка!G57/(1+Вводные!$F$29*Налоги!G$9),0)</f>
        <v>0</v>
      </c>
      <c r="N19" s="350">
        <f>IFERROR(Выручка!H57/(1+Вводные!$F$29*Налоги!H$9),0)</f>
        <v>0</v>
      </c>
      <c r="O19" s="350">
        <f>IFERROR(Выручка!I57/(1+Вводные!$F$29*Налоги!I$9),0)</f>
        <v>0</v>
      </c>
      <c r="P19" s="350">
        <f>IFERROR(Выручка!J57/(1+Вводные!$F$29*Налоги!J$9),0)</f>
        <v>0</v>
      </c>
      <c r="Q19" s="350">
        <f>IFERROR(Выручка!K57/(1+Вводные!$F$29*Налоги!K$9),0)</f>
        <v>0</v>
      </c>
      <c r="R19" s="350">
        <f>IFERROR(Выручка!L57/(1+Вводные!$F$29*Налоги!L$9),0)</f>
        <v>0</v>
      </c>
      <c r="S19" s="350">
        <f>IFERROR(Выручка!M57/(1+Вводные!$F$29*Налоги!M$9),0)</f>
        <v>0</v>
      </c>
      <c r="T19" s="350">
        <f>IFERROR(Выручка!N57/(1+Вводные!$F$29*Налоги!N$9),0)</f>
        <v>0</v>
      </c>
      <c r="U19" s="350">
        <f>IFERROR(Выручка!O57/(1+Вводные!$F$29*Налоги!O$9),0)</f>
        <v>0</v>
      </c>
      <c r="V19" s="350">
        <f>IFERROR(Выручка!P57/(1+Вводные!$F$29*Налоги!P$9),0)</f>
        <v>0</v>
      </c>
      <c r="W19" s="350">
        <f>IFERROR(Выручка!Q57/(1+Вводные!$F$29*Налоги!Q$9),0)</f>
        <v>0</v>
      </c>
      <c r="X19" s="350">
        <f>IFERROR(Выручка!R57/(1+Вводные!$F$29*Налоги!R$9),0)</f>
        <v>1339.5375000000001</v>
      </c>
      <c r="Y19" s="350">
        <f>IFERROR(Выручка!S57/(1+Вводные!$F$29*Налоги!S$9),0)</f>
        <v>1384.18875</v>
      </c>
      <c r="Z19" s="350">
        <f>IFERROR(Выручка!T57/(1+Вводные!$F$29*Налоги!T$9),0)</f>
        <v>1339.5375000000001</v>
      </c>
      <c r="AA19" s="350">
        <f>IFERROR(Выручка!U57/(1+Вводные!$F$29*Налоги!U$9),0)</f>
        <v>1384.18875</v>
      </c>
      <c r="AB19" s="350">
        <f>IFERROR(Выручка!V57/(1+Вводные!$F$29*Налоги!V$9),0)</f>
        <v>1384.18875</v>
      </c>
      <c r="AC19" s="350">
        <f>IFERROR(Выручка!W57/(1+Вводные!$F$29*Налоги!W$9),0)</f>
        <v>1250.2350000000001</v>
      </c>
      <c r="AD19" s="350">
        <f>IFERROR(Выручка!X57/(1+Вводные!$F$29*Налоги!X$9),0)</f>
        <v>1384.18875</v>
      </c>
      <c r="AE19" s="350">
        <f>IFERROR(Выручка!Y57/(1+Вводные!$F$29*Налоги!Y$9),0)</f>
        <v>1339.5375000000001</v>
      </c>
      <c r="AF19" s="350">
        <f>IFERROR(Выручка!Z57/(1+Вводные!$F$29*Налоги!Z$9),0)</f>
        <v>1384.18875</v>
      </c>
      <c r="AG19" s="350">
        <f>IFERROR(Выручка!AA57/(1+Вводные!$F$29*Налоги!AA$9),0)</f>
        <v>1339.5375000000001</v>
      </c>
      <c r="AH19" s="350">
        <f>IFERROR(Выручка!AB57/(1+Вводные!$F$29*Налоги!AB$9),0)</f>
        <v>1384.18875</v>
      </c>
      <c r="AI19" s="350">
        <f>IFERROR(Выручка!AC57/(1+Вводные!$F$29*Налоги!AC$9),0)</f>
        <v>1384.18875</v>
      </c>
      <c r="AJ19" s="350">
        <f>IFERROR(Выручка!AD57/(1+Вводные!$F$29*Налоги!AD$9),0)</f>
        <v>2437.958250000001</v>
      </c>
      <c r="AK19" s="350">
        <f>IFERROR(Выручка!AE57/(1+Вводные!$F$29*Налоги!AE$9),0)</f>
        <v>2519.2235250000003</v>
      </c>
      <c r="AL19" s="350">
        <f>IFERROR(Выручка!AF57/(1+Вводные!$F$29*Налоги!AF$9),0)</f>
        <v>2437.958250000001</v>
      </c>
      <c r="AM19" s="350">
        <f>IFERROR(Выручка!AG57/(1+Вводные!$F$29*Налоги!AG$9),0)</f>
        <v>2519.2235250000003</v>
      </c>
      <c r="AN19" s="350">
        <f>IFERROR(Выручка!AH57/(1+Вводные!$F$29*Налоги!AH$9),0)</f>
        <v>2519.2235250000003</v>
      </c>
      <c r="AO19" s="350">
        <f>IFERROR(Выручка!AI57/(1+Вводные!$F$29*Налоги!AI$9),0)</f>
        <v>2275.4277000000002</v>
      </c>
      <c r="AP19" s="350">
        <f>IFERROR(Выручка!AJ57/(1+Вводные!$F$29*Налоги!AJ$9),0)</f>
        <v>2519.2235250000003</v>
      </c>
      <c r="AQ19" s="350">
        <f>IFERROR(Выручка!AK57/(1+Вводные!$F$29*Налоги!AK$9),0)</f>
        <v>2437.958250000001</v>
      </c>
      <c r="AR19" s="350">
        <f>IFERROR(Выручка!AL57/(1+Вводные!$F$29*Налоги!AL$9),0)</f>
        <v>2519.2235250000003</v>
      </c>
      <c r="AS19" s="350">
        <f>IFERROR(Выручка!AM57/(1+Вводные!$F$29*Налоги!AM$9),0)</f>
        <v>2437.958250000001</v>
      </c>
      <c r="AT19" s="350">
        <f>IFERROR(Выручка!AN57/(1+Вводные!$F$29*Налоги!AN$9),0)</f>
        <v>2519.2235250000003</v>
      </c>
      <c r="AU19" s="350">
        <f>IFERROR(Выручка!AO57/(1+Вводные!$F$29*Налоги!AO$9),0)</f>
        <v>2519.2235250000003</v>
      </c>
      <c r="AV19" s="350">
        <f>IFERROR(Выручка!AP57/(1+Вводные!$F$29*Налоги!AP$9),0)</f>
        <v>7986.7512270000034</v>
      </c>
      <c r="AW19" s="350">
        <f>IFERROR(Выручка!AQ57/(1+Вводные!$F$29*Налоги!AQ$9),0)</f>
        <v>8252.9762679000032</v>
      </c>
      <c r="AX19" s="350">
        <f>IFERROR(Выручка!AR57/(1+Вводные!$F$29*Налоги!AR$9),0)</f>
        <v>7986.7512270000034</v>
      </c>
      <c r="AY19" s="350">
        <f>IFERROR(Выручка!AS57/(1+Вводные!$F$29*Налоги!AS$9),0)</f>
        <v>8252.9762679000032</v>
      </c>
      <c r="AZ19" s="350">
        <f>IFERROR(Выручка!AT57/(1+Вводные!$F$29*Налоги!AT$9),0)</f>
        <v>8252.9762679000032</v>
      </c>
      <c r="BA19" s="350">
        <f>IFERROR(Выручка!AU57/(1+Вводные!$F$29*Налоги!AU$9),0)</f>
        <v>7454.3011452000019</v>
      </c>
      <c r="BB19" s="350">
        <f>IFERROR(Выручка!AV57/(1+Вводные!$F$29*Налоги!AV$9),0)</f>
        <v>8252.9762679000032</v>
      </c>
      <c r="BC19" s="350">
        <f>IFERROR(Выручка!AW57/(1+Вводные!$F$29*Налоги!AW$9),0)</f>
        <v>7986.7512270000034</v>
      </c>
      <c r="BD19" s="350">
        <f>IFERROR(Выручка!AX57/(1+Вводные!$F$29*Налоги!AX$9),0)</f>
        <v>8252.9762679000032</v>
      </c>
      <c r="BE19" s="350">
        <f>IFERROR(Выручка!AY57/(1+Вводные!$F$29*Налоги!AY$9),0)</f>
        <v>7986.7512270000034</v>
      </c>
      <c r="BF19" s="350">
        <f>IFERROR(Выручка!AZ57/(1+Вводные!$F$29*Налоги!AZ$9),0)</f>
        <v>8252.9762679000032</v>
      </c>
      <c r="BG19" s="350">
        <f>IFERROR(Выручка!BA57/(1+Вводные!$F$29*Налоги!BA$9),0)</f>
        <v>8252.9762679000032</v>
      </c>
      <c r="BH19" s="350">
        <f>IFERROR(Выручка!BB57/(1+Вводные!$F$29*Налоги!BB$9),0)</f>
        <v>15989.475956454005</v>
      </c>
      <c r="BI19" s="350">
        <f>IFERROR(Выручка!BC57/(1+Вводные!$F$29*Налоги!BC$9),0)</f>
        <v>16522.458488335807</v>
      </c>
      <c r="BJ19" s="350">
        <f>IFERROR(Выручка!BD57/(1+Вводные!$F$29*Налоги!BD$9),0)</f>
        <v>15989.475956454005</v>
      </c>
      <c r="BK19" s="350">
        <f>IFERROR(Выручка!BE57/(1+Вводные!$F$29*Налоги!BE$9),0)</f>
        <v>16522.458488335807</v>
      </c>
      <c r="BL19" s="350">
        <f>IFERROR(Выручка!BF57/(1+Вводные!$F$29*Налоги!BF$9),0)</f>
        <v>16522.458488335807</v>
      </c>
      <c r="BM19" s="350">
        <f>IFERROR(Выручка!BG57/(1+Вводные!$F$29*Налоги!BG$9),0)</f>
        <v>15456.493424572207</v>
      </c>
      <c r="BN19" s="350">
        <f>IFERROR(Выручка!BH57/(1+Вводные!$F$29*Налоги!BH$9),0)</f>
        <v>16522.458488335807</v>
      </c>
      <c r="BO19" s="350">
        <f>IFERROR(Выручка!BI57/(1+Вводные!$F$29*Налоги!BI$9),0)</f>
        <v>15989.475956454005</v>
      </c>
      <c r="BP19" s="350">
        <f>IFERROR(Выручка!BJ57/(1+Вводные!$F$29*Налоги!BJ$9),0)</f>
        <v>16522.458488335807</v>
      </c>
      <c r="BQ19" s="350">
        <f>IFERROR(Выручка!BK57/(1+Вводные!$F$29*Налоги!BK$9),0)</f>
        <v>15989.475956454005</v>
      </c>
      <c r="BR19" s="350">
        <f>IFERROR(Выручка!BL57/(1+Вводные!$F$29*Налоги!BL$9),0)</f>
        <v>16522.458488335807</v>
      </c>
      <c r="BS19" s="350">
        <f>IFERROR(Выручка!BM57/(1+Вводные!$F$29*Налоги!BM$9),0)</f>
        <v>16522.458488335807</v>
      </c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</row>
    <row r="20" spans="1:84" s="339" customFormat="1" ht="12" customHeight="1" x14ac:dyDescent="0.2">
      <c r="A20" s="82"/>
      <c r="B20" s="82"/>
      <c r="C20" s="45" t="str">
        <f>Выручка!C58</f>
        <v>Модель Штурн 3</v>
      </c>
      <c r="D20" s="516" t="s">
        <v>60</v>
      </c>
      <c r="E20" s="347">
        <f>SUM(F20:J20)</f>
        <v>358749.37940184004</v>
      </c>
      <c r="F20" s="350">
        <f t="shared" si="6"/>
        <v>0</v>
      </c>
      <c r="G20" s="350">
        <f t="shared" si="6"/>
        <v>18108.5625</v>
      </c>
      <c r="H20" s="350">
        <f t="shared" si="6"/>
        <v>31388.175000000003</v>
      </c>
      <c r="I20" s="350">
        <f t="shared" si="6"/>
        <v>102827.66130000004</v>
      </c>
      <c r="J20" s="350">
        <f t="shared" si="6"/>
        <v>206424.98060184001</v>
      </c>
      <c r="K20" s="54"/>
      <c r="L20" s="350">
        <f>IFERROR(Выручка!F58/(1+Вводные!$F$29*Налоги!F$9),0)</f>
        <v>0</v>
      </c>
      <c r="M20" s="350">
        <f>IFERROR(Выручка!G58/(1+Вводные!$F$29*Налоги!G$9),0)</f>
        <v>0</v>
      </c>
      <c r="N20" s="350">
        <f>IFERROR(Выручка!H58/(1+Вводные!$F$29*Налоги!H$9),0)</f>
        <v>0</v>
      </c>
      <c r="O20" s="350">
        <f>IFERROR(Выручка!I58/(1+Вводные!$F$29*Налоги!I$9),0)</f>
        <v>0</v>
      </c>
      <c r="P20" s="350">
        <f>IFERROR(Выручка!J58/(1+Вводные!$F$29*Налоги!J$9),0)</f>
        <v>0</v>
      </c>
      <c r="Q20" s="350">
        <f>IFERROR(Выручка!K58/(1+Вводные!$F$29*Налоги!K$9),0)</f>
        <v>0</v>
      </c>
      <c r="R20" s="350">
        <f>IFERROR(Выручка!L58/(1+Вводные!$F$29*Налоги!L$9),0)</f>
        <v>0</v>
      </c>
      <c r="S20" s="350">
        <f>IFERROR(Выручка!M58/(1+Вводные!$F$29*Налоги!M$9),0)</f>
        <v>0</v>
      </c>
      <c r="T20" s="350">
        <f>IFERROR(Выручка!N58/(1+Вводные!$F$29*Налоги!N$9),0)</f>
        <v>0</v>
      </c>
      <c r="U20" s="350">
        <f>IFERROR(Выручка!O58/(1+Вводные!$F$29*Налоги!O$9),0)</f>
        <v>0</v>
      </c>
      <c r="V20" s="350">
        <f>IFERROR(Выручка!P58/(1+Вводные!$F$29*Налоги!P$9),0)</f>
        <v>0</v>
      </c>
      <c r="W20" s="350">
        <f>IFERROR(Выручка!Q58/(1+Вводные!$F$29*Налоги!Q$9),0)</f>
        <v>0</v>
      </c>
      <c r="X20" s="350">
        <f>IFERROR(Выручка!R58/(1+Вводные!$F$29*Налоги!R$9),0)</f>
        <v>1488.375</v>
      </c>
      <c r="Y20" s="350">
        <f>IFERROR(Выручка!S58/(1+Вводные!$F$29*Налоги!S$9),0)</f>
        <v>1537.9875</v>
      </c>
      <c r="Z20" s="350">
        <f>IFERROR(Выручка!T58/(1+Вводные!$F$29*Налоги!T$9),0)</f>
        <v>1488.375</v>
      </c>
      <c r="AA20" s="350">
        <f>IFERROR(Выручка!U58/(1+Вводные!$F$29*Налоги!U$9),0)</f>
        <v>1537.9875</v>
      </c>
      <c r="AB20" s="350">
        <f>IFERROR(Выручка!V58/(1+Вводные!$F$29*Налоги!V$9),0)</f>
        <v>1537.9875</v>
      </c>
      <c r="AC20" s="350">
        <f>IFERROR(Выручка!W58/(1+Вводные!$F$29*Налоги!W$9),0)</f>
        <v>1389.15</v>
      </c>
      <c r="AD20" s="350">
        <f>IFERROR(Выручка!X58/(1+Вводные!$F$29*Налоги!X$9),0)</f>
        <v>1537.9875</v>
      </c>
      <c r="AE20" s="350">
        <f>IFERROR(Выручка!Y58/(1+Вводные!$F$29*Налоги!Y$9),0)</f>
        <v>1488.375</v>
      </c>
      <c r="AF20" s="350">
        <f>IFERROR(Выручка!Z58/(1+Вводные!$F$29*Налоги!Z$9),0)</f>
        <v>1537.9875</v>
      </c>
      <c r="AG20" s="350">
        <f>IFERROR(Выручка!AA58/(1+Вводные!$F$29*Налоги!AA$9),0)</f>
        <v>1488.375</v>
      </c>
      <c r="AH20" s="350">
        <f>IFERROR(Выручка!AB58/(1+Вводные!$F$29*Налоги!AB$9),0)</f>
        <v>1537.9875</v>
      </c>
      <c r="AI20" s="350">
        <f>IFERROR(Выручка!AC58/(1+Вводные!$F$29*Налоги!AC$9),0)</f>
        <v>1537.9875</v>
      </c>
      <c r="AJ20" s="350">
        <f>IFERROR(Выручка!AD58/(1+Вводные!$F$29*Налоги!AD$9),0)</f>
        <v>2579.8500000000004</v>
      </c>
      <c r="AK20" s="350">
        <f>IFERROR(Выручка!AE58/(1+Вводные!$F$29*Налоги!AE$9),0)</f>
        <v>2665.8450000000003</v>
      </c>
      <c r="AL20" s="350">
        <f>IFERROR(Выручка!AF58/(1+Вводные!$F$29*Налоги!AF$9),0)</f>
        <v>2579.8500000000004</v>
      </c>
      <c r="AM20" s="350">
        <f>IFERROR(Выручка!AG58/(1+Вводные!$F$29*Налоги!AG$9),0)</f>
        <v>2665.8450000000003</v>
      </c>
      <c r="AN20" s="350">
        <f>IFERROR(Выручка!AH58/(1+Вводные!$F$29*Налоги!AH$9),0)</f>
        <v>2665.8450000000003</v>
      </c>
      <c r="AO20" s="350">
        <f>IFERROR(Выручка!AI58/(1+Вводные!$F$29*Налоги!AI$9),0)</f>
        <v>2407.86</v>
      </c>
      <c r="AP20" s="350">
        <f>IFERROR(Выручка!AJ58/(1+Вводные!$F$29*Налоги!AJ$9),0)</f>
        <v>2665.8450000000003</v>
      </c>
      <c r="AQ20" s="350">
        <f>IFERROR(Выручка!AK58/(1+Вводные!$F$29*Налоги!AK$9),0)</f>
        <v>2579.8500000000004</v>
      </c>
      <c r="AR20" s="350">
        <f>IFERROR(Выручка!AL58/(1+Вводные!$F$29*Налоги!AL$9),0)</f>
        <v>2665.8450000000003</v>
      </c>
      <c r="AS20" s="350">
        <f>IFERROR(Выручка!AM58/(1+Вводные!$F$29*Налоги!AM$9),0)</f>
        <v>2579.8500000000004</v>
      </c>
      <c r="AT20" s="350">
        <f>IFERROR(Выручка!AN58/(1+Вводные!$F$29*Налоги!AN$9),0)</f>
        <v>2665.8450000000003</v>
      </c>
      <c r="AU20" s="350">
        <f>IFERROR(Выручка!AO58/(1+Вводные!$F$29*Налоги!AO$9),0)</f>
        <v>2665.8450000000003</v>
      </c>
      <c r="AV20" s="350">
        <f>IFERROR(Выручка!AP58/(1+Вводные!$F$29*Налоги!AP$9),0)</f>
        <v>8451.5886000000028</v>
      </c>
      <c r="AW20" s="350">
        <f>IFERROR(Выручка!AQ58/(1+Вводные!$F$29*Налоги!AQ$9),0)</f>
        <v>8733.3082200000026</v>
      </c>
      <c r="AX20" s="350">
        <f>IFERROR(Выручка!AR58/(1+Вводные!$F$29*Налоги!AR$9),0)</f>
        <v>8451.5886000000028</v>
      </c>
      <c r="AY20" s="350">
        <f>IFERROR(Выручка!AS58/(1+Вводные!$F$29*Налоги!AS$9),0)</f>
        <v>8733.3082200000026</v>
      </c>
      <c r="AZ20" s="350">
        <f>IFERROR(Выручка!AT58/(1+Вводные!$F$29*Налоги!AT$9),0)</f>
        <v>8733.3082200000026</v>
      </c>
      <c r="BA20" s="350">
        <f>IFERROR(Выручка!AU58/(1+Вводные!$F$29*Налоги!AU$9),0)</f>
        <v>7888.1493600000013</v>
      </c>
      <c r="BB20" s="350">
        <f>IFERROR(Выручка!AV58/(1+Вводные!$F$29*Налоги!AV$9),0)</f>
        <v>8733.3082200000026</v>
      </c>
      <c r="BC20" s="350">
        <f>IFERROR(Выручка!AW58/(1+Вводные!$F$29*Налоги!AW$9),0)</f>
        <v>8451.5886000000028</v>
      </c>
      <c r="BD20" s="350">
        <f>IFERROR(Выручка!AX58/(1+Вводные!$F$29*Налоги!AX$9),0)</f>
        <v>8733.3082200000026</v>
      </c>
      <c r="BE20" s="350">
        <f>IFERROR(Выручка!AY58/(1+Вводные!$F$29*Налоги!AY$9),0)</f>
        <v>8451.5886000000028</v>
      </c>
      <c r="BF20" s="350">
        <f>IFERROR(Выручка!AZ58/(1+Вводные!$F$29*Налоги!AZ$9),0)</f>
        <v>8733.3082200000026</v>
      </c>
      <c r="BG20" s="350">
        <f>IFERROR(Выручка!BA58/(1+Вводные!$F$29*Налоги!BA$9),0)</f>
        <v>8733.3082200000026</v>
      </c>
      <c r="BH20" s="350">
        <f>IFERROR(Выручка!BB58/(1+Вводные!$F$29*Налоги!BB$9),0)</f>
        <v>16920.080377200004</v>
      </c>
      <c r="BI20" s="350">
        <f>IFERROR(Выручка!BC58/(1+Вводные!$F$29*Налоги!BC$9),0)</f>
        <v>17484.083056440002</v>
      </c>
      <c r="BJ20" s="350">
        <f>IFERROR(Выручка!BD58/(1+Вводные!$F$29*Налоги!BD$9),0)</f>
        <v>16920.080377200004</v>
      </c>
      <c r="BK20" s="350">
        <f>IFERROR(Выручка!BE58/(1+Вводные!$F$29*Налоги!BE$9),0)</f>
        <v>17484.083056440002</v>
      </c>
      <c r="BL20" s="350">
        <f>IFERROR(Выручка!BF58/(1+Вводные!$F$29*Налоги!BF$9),0)</f>
        <v>17484.083056440002</v>
      </c>
      <c r="BM20" s="350">
        <f>IFERROR(Выручка!BG58/(1+Вводные!$F$29*Налоги!BG$9),0)</f>
        <v>16356.077697960003</v>
      </c>
      <c r="BN20" s="350">
        <f>IFERROR(Выручка!BH58/(1+Вводные!$F$29*Налоги!BH$9),0)</f>
        <v>17484.083056440002</v>
      </c>
      <c r="BO20" s="350">
        <f>IFERROR(Выручка!BI58/(1+Вводные!$F$29*Налоги!BI$9),0)</f>
        <v>16920.080377200004</v>
      </c>
      <c r="BP20" s="350">
        <f>IFERROR(Выручка!BJ58/(1+Вводные!$F$29*Налоги!BJ$9),0)</f>
        <v>17484.083056440002</v>
      </c>
      <c r="BQ20" s="350">
        <f>IFERROR(Выручка!BK58/(1+Вводные!$F$29*Налоги!BK$9),0)</f>
        <v>16920.080377200004</v>
      </c>
      <c r="BR20" s="350">
        <f>IFERROR(Выручка!BL58/(1+Вводные!$F$29*Налоги!BL$9),0)</f>
        <v>17484.083056440002</v>
      </c>
      <c r="BS20" s="350">
        <f>IFERROR(Выручка!BM58/(1+Вводные!$F$29*Налоги!BM$9),0)</f>
        <v>17484.083056440002</v>
      </c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</row>
    <row r="21" spans="1:84" s="339" customFormat="1" ht="12" customHeight="1" x14ac:dyDescent="0.2">
      <c r="A21" s="82"/>
      <c r="B21" s="82"/>
      <c r="C21" s="45"/>
      <c r="D21" s="516"/>
      <c r="E21" s="347"/>
      <c r="F21" s="348"/>
      <c r="G21" s="348"/>
      <c r="H21" s="348"/>
      <c r="I21" s="348"/>
      <c r="J21" s="348"/>
      <c r="K21" s="54"/>
      <c r="L21" s="348"/>
      <c r="M21" s="348"/>
      <c r="N21" s="348"/>
      <c r="O21" s="348"/>
      <c r="P21" s="348"/>
      <c r="Q21" s="348"/>
      <c r="R21" s="348"/>
      <c r="S21" s="348"/>
      <c r="T21" s="348"/>
      <c r="U21" s="348"/>
      <c r="V21" s="348"/>
      <c r="W21" s="348"/>
      <c r="X21" s="348"/>
      <c r="Y21" s="348"/>
      <c r="Z21" s="348"/>
      <c r="AA21" s="348"/>
      <c r="AB21" s="348"/>
      <c r="AC21" s="348"/>
      <c r="AD21" s="348"/>
      <c r="AE21" s="348"/>
      <c r="AF21" s="348"/>
      <c r="AG21" s="348"/>
      <c r="AH21" s="348"/>
      <c r="AI21" s="348"/>
      <c r="AJ21" s="348"/>
      <c r="AK21" s="348"/>
      <c r="AL21" s="348"/>
      <c r="AM21" s="348"/>
      <c r="AN21" s="348"/>
      <c r="AO21" s="348"/>
      <c r="AP21" s="348"/>
      <c r="AQ21" s="348"/>
      <c r="AR21" s="348"/>
      <c r="AS21" s="348"/>
      <c r="AT21" s="348"/>
      <c r="AU21" s="348"/>
      <c r="AV21" s="348"/>
      <c r="AW21" s="348"/>
      <c r="AX21" s="348"/>
      <c r="AY21" s="348"/>
      <c r="AZ21" s="348"/>
      <c r="BA21" s="348"/>
      <c r="BB21" s="348"/>
      <c r="BC21" s="348"/>
      <c r="BD21" s="348"/>
      <c r="BE21" s="348"/>
      <c r="BF21" s="348"/>
      <c r="BG21" s="348"/>
      <c r="BH21" s="348"/>
      <c r="BI21" s="348"/>
      <c r="BJ21" s="348"/>
      <c r="BK21" s="348"/>
      <c r="BL21" s="348"/>
      <c r="BM21" s="348"/>
      <c r="BN21" s="348"/>
      <c r="BO21" s="348"/>
      <c r="BP21" s="348"/>
      <c r="BQ21" s="348"/>
      <c r="BR21" s="348"/>
      <c r="BS21" s="348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</row>
    <row r="22" spans="1:84" s="339" customFormat="1" ht="12" customHeight="1" x14ac:dyDescent="0.2">
      <c r="A22" s="82"/>
      <c r="B22" s="82"/>
      <c r="C22" s="78" t="str">
        <f>Выручка!C60</f>
        <v>Оказание услуг по отделке</v>
      </c>
      <c r="D22" s="524" t="s">
        <v>60</v>
      </c>
      <c r="E22" s="345">
        <f>SUM(F22:J22)</f>
        <v>1579577.2119993602</v>
      </c>
      <c r="F22" s="346">
        <f t="shared" ref="F22:J25" si="9">SUMIF($L$6:$BS$6,F$6,$L22:$BS22)</f>
        <v>0</v>
      </c>
      <c r="G22" s="346">
        <f t="shared" si="9"/>
        <v>104305.32</v>
      </c>
      <c r="H22" s="346">
        <f t="shared" si="9"/>
        <v>278726.99400000006</v>
      </c>
      <c r="I22" s="346">
        <f t="shared" si="9"/>
        <v>485738.28576000012</v>
      </c>
      <c r="J22" s="346">
        <f t="shared" si="9"/>
        <v>710806.61223936011</v>
      </c>
      <c r="K22" s="54"/>
      <c r="L22" s="346">
        <f t="shared" ref="L22:AQ22" si="10">SUM(L23:L25)</f>
        <v>0</v>
      </c>
      <c r="M22" s="346">
        <f t="shared" si="10"/>
        <v>0</v>
      </c>
      <c r="N22" s="346">
        <f t="shared" si="10"/>
        <v>0</v>
      </c>
      <c r="O22" s="346">
        <f t="shared" si="10"/>
        <v>0</v>
      </c>
      <c r="P22" s="346">
        <f t="shared" si="10"/>
        <v>0</v>
      </c>
      <c r="Q22" s="346">
        <f t="shared" si="10"/>
        <v>0</v>
      </c>
      <c r="R22" s="346">
        <f t="shared" si="10"/>
        <v>0</v>
      </c>
      <c r="S22" s="346">
        <f t="shared" si="10"/>
        <v>0</v>
      </c>
      <c r="T22" s="346">
        <f t="shared" si="10"/>
        <v>0</v>
      </c>
      <c r="U22" s="346">
        <f t="shared" si="10"/>
        <v>0</v>
      </c>
      <c r="V22" s="346">
        <f t="shared" si="10"/>
        <v>0</v>
      </c>
      <c r="W22" s="346">
        <f t="shared" si="10"/>
        <v>0</v>
      </c>
      <c r="X22" s="346">
        <f t="shared" si="10"/>
        <v>8573.0400000000009</v>
      </c>
      <c r="Y22" s="346">
        <f t="shared" si="10"/>
        <v>8858.8080000000009</v>
      </c>
      <c r="Z22" s="346">
        <f t="shared" si="10"/>
        <v>8573.0400000000009</v>
      </c>
      <c r="AA22" s="346">
        <f t="shared" si="10"/>
        <v>8858.8080000000009</v>
      </c>
      <c r="AB22" s="346">
        <f t="shared" si="10"/>
        <v>8858.8080000000009</v>
      </c>
      <c r="AC22" s="346">
        <f t="shared" si="10"/>
        <v>8001.5040000000008</v>
      </c>
      <c r="AD22" s="346">
        <f t="shared" si="10"/>
        <v>8858.8080000000009</v>
      </c>
      <c r="AE22" s="346">
        <f t="shared" si="10"/>
        <v>8573.0400000000009</v>
      </c>
      <c r="AF22" s="346">
        <f t="shared" si="10"/>
        <v>8858.8080000000009</v>
      </c>
      <c r="AG22" s="346">
        <f t="shared" si="10"/>
        <v>8573.0400000000009</v>
      </c>
      <c r="AH22" s="346">
        <f t="shared" si="10"/>
        <v>8858.8080000000009</v>
      </c>
      <c r="AI22" s="346">
        <f t="shared" si="10"/>
        <v>8858.8080000000009</v>
      </c>
      <c r="AJ22" s="346">
        <f t="shared" si="10"/>
        <v>22909.068000000003</v>
      </c>
      <c r="AK22" s="346">
        <f t="shared" si="10"/>
        <v>23672.703600000001</v>
      </c>
      <c r="AL22" s="346">
        <f t="shared" si="10"/>
        <v>22909.068000000003</v>
      </c>
      <c r="AM22" s="346">
        <f t="shared" si="10"/>
        <v>23672.703600000001</v>
      </c>
      <c r="AN22" s="346">
        <f t="shared" si="10"/>
        <v>23672.703600000001</v>
      </c>
      <c r="AO22" s="346">
        <f t="shared" si="10"/>
        <v>21381.7968</v>
      </c>
      <c r="AP22" s="346">
        <f t="shared" si="10"/>
        <v>23672.703600000001</v>
      </c>
      <c r="AQ22" s="346">
        <f t="shared" si="10"/>
        <v>22909.068000000003</v>
      </c>
      <c r="AR22" s="346">
        <f t="shared" ref="AR22:BS22" si="11">SUM(AR23:AR25)</f>
        <v>23672.703600000001</v>
      </c>
      <c r="AS22" s="346">
        <f t="shared" si="11"/>
        <v>22909.068000000003</v>
      </c>
      <c r="AT22" s="346">
        <f t="shared" si="11"/>
        <v>23672.703600000001</v>
      </c>
      <c r="AU22" s="346">
        <f t="shared" si="11"/>
        <v>23672.703600000001</v>
      </c>
      <c r="AV22" s="346">
        <f t="shared" si="11"/>
        <v>39923.694720000014</v>
      </c>
      <c r="AW22" s="346">
        <f t="shared" si="11"/>
        <v>41254.484544000006</v>
      </c>
      <c r="AX22" s="346">
        <f t="shared" si="11"/>
        <v>39923.694720000014</v>
      </c>
      <c r="AY22" s="346">
        <f t="shared" si="11"/>
        <v>41254.484544000006</v>
      </c>
      <c r="AZ22" s="346">
        <f t="shared" si="11"/>
        <v>41254.484544000006</v>
      </c>
      <c r="BA22" s="346">
        <f t="shared" si="11"/>
        <v>37262.115072000015</v>
      </c>
      <c r="BB22" s="346">
        <f t="shared" si="11"/>
        <v>41254.484544000006</v>
      </c>
      <c r="BC22" s="346">
        <f t="shared" si="11"/>
        <v>39923.694720000014</v>
      </c>
      <c r="BD22" s="346">
        <f t="shared" si="11"/>
        <v>41254.484544000006</v>
      </c>
      <c r="BE22" s="346">
        <f t="shared" si="11"/>
        <v>39923.694720000014</v>
      </c>
      <c r="BF22" s="346">
        <f t="shared" si="11"/>
        <v>41254.484544000006</v>
      </c>
      <c r="BG22" s="346">
        <f t="shared" si="11"/>
        <v>41254.484544000006</v>
      </c>
      <c r="BH22" s="346">
        <f t="shared" si="11"/>
        <v>58262.837068800014</v>
      </c>
      <c r="BI22" s="346">
        <f t="shared" si="11"/>
        <v>60204.931637760012</v>
      </c>
      <c r="BJ22" s="346">
        <f t="shared" si="11"/>
        <v>58262.837068800014</v>
      </c>
      <c r="BK22" s="346">
        <f t="shared" si="11"/>
        <v>60204.931637760012</v>
      </c>
      <c r="BL22" s="346">
        <f t="shared" si="11"/>
        <v>60204.931637760012</v>
      </c>
      <c r="BM22" s="346">
        <f t="shared" si="11"/>
        <v>56320.742499840009</v>
      </c>
      <c r="BN22" s="346">
        <f t="shared" si="11"/>
        <v>60204.931637760012</v>
      </c>
      <c r="BO22" s="346">
        <f t="shared" si="11"/>
        <v>58262.837068800014</v>
      </c>
      <c r="BP22" s="346">
        <f t="shared" si="11"/>
        <v>60204.931637760012</v>
      </c>
      <c r="BQ22" s="346">
        <f t="shared" si="11"/>
        <v>58262.837068800014</v>
      </c>
      <c r="BR22" s="346">
        <f t="shared" si="11"/>
        <v>60204.931637760012</v>
      </c>
      <c r="BS22" s="346">
        <f t="shared" si="11"/>
        <v>60204.931637760012</v>
      </c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</row>
    <row r="23" spans="1:84" s="339" customFormat="1" ht="12" customHeight="1" x14ac:dyDescent="0.2">
      <c r="A23" s="82"/>
      <c r="B23" s="82"/>
      <c r="C23" s="45" t="str">
        <f>Выручка!C61</f>
        <v>Модель Штурн 1</v>
      </c>
      <c r="D23" s="516" t="s">
        <v>60</v>
      </c>
      <c r="E23" s="347">
        <f>SUM(F23:J23)</f>
        <v>670506.82651008014</v>
      </c>
      <c r="F23" s="350">
        <f t="shared" si="9"/>
        <v>0</v>
      </c>
      <c r="G23" s="350">
        <f t="shared" si="9"/>
        <v>52152.66</v>
      </c>
      <c r="H23" s="350">
        <f t="shared" si="9"/>
        <v>120530.59200000002</v>
      </c>
      <c r="I23" s="350">
        <f t="shared" si="9"/>
        <v>203696.70048000006</v>
      </c>
      <c r="J23" s="350">
        <f t="shared" si="9"/>
        <v>294126.87403007998</v>
      </c>
      <c r="K23" s="54"/>
      <c r="L23" s="350">
        <f>IFERROR(Выручка!F61/(1+Вводные!$F$29*Налоги!F$9),0)</f>
        <v>0</v>
      </c>
      <c r="M23" s="350">
        <f>IFERROR(Выручка!G61/(1+Вводные!$F$29*Налоги!G$9),0)</f>
        <v>0</v>
      </c>
      <c r="N23" s="350">
        <f>IFERROR(Выручка!H61/(1+Вводные!$F$29*Налоги!H$9),0)</f>
        <v>0</v>
      </c>
      <c r="O23" s="350">
        <f>IFERROR(Выручка!I61/(1+Вводные!$F$29*Налоги!I$9),0)</f>
        <v>0</v>
      </c>
      <c r="P23" s="350">
        <f>IFERROR(Выручка!J61/(1+Вводные!$F$29*Налоги!J$9),0)</f>
        <v>0</v>
      </c>
      <c r="Q23" s="350">
        <f>IFERROR(Выручка!K61/(1+Вводные!$F$29*Налоги!K$9),0)</f>
        <v>0</v>
      </c>
      <c r="R23" s="350">
        <f>IFERROR(Выручка!L61/(1+Вводные!$F$29*Налоги!L$9),0)</f>
        <v>0</v>
      </c>
      <c r="S23" s="350">
        <f>IFERROR(Выручка!M61/(1+Вводные!$F$29*Налоги!M$9),0)</f>
        <v>0</v>
      </c>
      <c r="T23" s="350">
        <f>IFERROR(Выручка!N61/(1+Вводные!$F$29*Налоги!N$9),0)</f>
        <v>0</v>
      </c>
      <c r="U23" s="350">
        <f>IFERROR(Выручка!O61/(1+Вводные!$F$29*Налоги!O$9),0)</f>
        <v>0</v>
      </c>
      <c r="V23" s="350">
        <f>IFERROR(Выручка!P61/(1+Вводные!$F$29*Налоги!P$9),0)</f>
        <v>0</v>
      </c>
      <c r="W23" s="350">
        <f>IFERROR(Выручка!Q61/(1+Вводные!$F$29*Налоги!Q$9),0)</f>
        <v>0</v>
      </c>
      <c r="X23" s="350">
        <f>IFERROR(Выручка!R61/(1+Вводные!$F$29*Налоги!R$9),0)</f>
        <v>4286.5200000000004</v>
      </c>
      <c r="Y23" s="350">
        <f>IFERROR(Выручка!S61/(1+Вводные!$F$29*Налоги!S$9),0)</f>
        <v>4429.4040000000005</v>
      </c>
      <c r="Z23" s="350">
        <f>IFERROR(Выручка!T61/(1+Вводные!$F$29*Налоги!T$9),0)</f>
        <v>4286.5200000000004</v>
      </c>
      <c r="AA23" s="350">
        <f>IFERROR(Выручка!U61/(1+Вводные!$F$29*Налоги!U$9),0)</f>
        <v>4429.4040000000005</v>
      </c>
      <c r="AB23" s="350">
        <f>IFERROR(Выручка!V61/(1+Вводные!$F$29*Налоги!V$9),0)</f>
        <v>4429.4040000000005</v>
      </c>
      <c r="AC23" s="350">
        <f>IFERROR(Выручка!W61/(1+Вводные!$F$29*Налоги!W$9),0)</f>
        <v>4000.7520000000009</v>
      </c>
      <c r="AD23" s="350">
        <f>IFERROR(Выручка!X61/(1+Вводные!$F$29*Налоги!X$9),0)</f>
        <v>4429.4040000000005</v>
      </c>
      <c r="AE23" s="350">
        <f>IFERROR(Выручка!Y61/(1+Вводные!$F$29*Налоги!Y$9),0)</f>
        <v>4286.5200000000004</v>
      </c>
      <c r="AF23" s="350">
        <f>IFERROR(Выручка!Z61/(1+Вводные!$F$29*Налоги!Z$9),0)</f>
        <v>4429.4040000000005</v>
      </c>
      <c r="AG23" s="350">
        <f>IFERROR(Выручка!AA61/(1+Вводные!$F$29*Налоги!AA$9),0)</f>
        <v>4286.5200000000004</v>
      </c>
      <c r="AH23" s="350">
        <f>IFERROR(Выручка!AB61/(1+Вводные!$F$29*Налоги!AB$9),0)</f>
        <v>4429.4040000000005</v>
      </c>
      <c r="AI23" s="350">
        <f>IFERROR(Выручка!AC61/(1+Вводные!$F$29*Налоги!AC$9),0)</f>
        <v>4429.4040000000005</v>
      </c>
      <c r="AJ23" s="350">
        <f>IFERROR(Выручка!AD61/(1+Вводные!$F$29*Налоги!AD$9),0)</f>
        <v>9906.6239999999998</v>
      </c>
      <c r="AK23" s="350">
        <f>IFERROR(Выручка!AE61/(1+Вводные!$F$29*Налоги!AE$9),0)</f>
        <v>10236.844800000001</v>
      </c>
      <c r="AL23" s="350">
        <f>IFERROR(Выручка!AF61/(1+Вводные!$F$29*Налоги!AF$9),0)</f>
        <v>9906.6239999999998</v>
      </c>
      <c r="AM23" s="350">
        <f>IFERROR(Выручка!AG61/(1+Вводные!$F$29*Налоги!AG$9),0)</f>
        <v>10236.844800000001</v>
      </c>
      <c r="AN23" s="350">
        <f>IFERROR(Выручка!AH61/(1+Вводные!$F$29*Налоги!AH$9),0)</f>
        <v>10236.844800000001</v>
      </c>
      <c r="AO23" s="350">
        <f>IFERROR(Выручка!AI61/(1+Вводные!$F$29*Налоги!AI$9),0)</f>
        <v>9246.1823999999997</v>
      </c>
      <c r="AP23" s="350">
        <f>IFERROR(Выручка!AJ61/(1+Вводные!$F$29*Налоги!AJ$9),0)</f>
        <v>10236.844800000001</v>
      </c>
      <c r="AQ23" s="350">
        <f>IFERROR(Выручка!AK61/(1+Вводные!$F$29*Налоги!AK$9),0)</f>
        <v>9906.6239999999998</v>
      </c>
      <c r="AR23" s="350">
        <f>IFERROR(Выручка!AL61/(1+Вводные!$F$29*Налоги!AL$9),0)</f>
        <v>10236.844800000001</v>
      </c>
      <c r="AS23" s="350">
        <f>IFERROR(Выручка!AM61/(1+Вводные!$F$29*Налоги!AM$9),0)</f>
        <v>9906.6239999999998</v>
      </c>
      <c r="AT23" s="350">
        <f>IFERROR(Выручка!AN61/(1+Вводные!$F$29*Налоги!AN$9),0)</f>
        <v>10236.844800000001</v>
      </c>
      <c r="AU23" s="350">
        <f>IFERROR(Выручка!AO61/(1+Вводные!$F$29*Налоги!AO$9),0)</f>
        <v>10236.844800000001</v>
      </c>
      <c r="AV23" s="350">
        <f>IFERROR(Выручка!AP61/(1+Вводные!$F$29*Налоги!AP$9),0)</f>
        <v>16742.194560000007</v>
      </c>
      <c r="AW23" s="350">
        <f>IFERROR(Выручка!AQ61/(1+Вводные!$F$29*Налоги!AQ$9),0)</f>
        <v>17300.267712000004</v>
      </c>
      <c r="AX23" s="350">
        <f>IFERROR(Выручка!AR61/(1+Вводные!$F$29*Налоги!AR$9),0)</f>
        <v>16742.194560000007</v>
      </c>
      <c r="AY23" s="350">
        <f>IFERROR(Выручка!AS61/(1+Вводные!$F$29*Налоги!AS$9),0)</f>
        <v>17300.267712000004</v>
      </c>
      <c r="AZ23" s="350">
        <f>IFERROR(Выручка!AT61/(1+Вводные!$F$29*Налоги!AT$9),0)</f>
        <v>17300.267712000004</v>
      </c>
      <c r="BA23" s="350">
        <f>IFERROR(Выручка!AU61/(1+Вводные!$F$29*Налоги!AU$9),0)</f>
        <v>15626.048256000004</v>
      </c>
      <c r="BB23" s="350">
        <f>IFERROR(Выручка!AV61/(1+Вводные!$F$29*Налоги!AV$9),0)</f>
        <v>17300.267712000004</v>
      </c>
      <c r="BC23" s="350">
        <f>IFERROR(Выручка!AW61/(1+Вводные!$F$29*Налоги!AW$9),0)</f>
        <v>16742.194560000007</v>
      </c>
      <c r="BD23" s="350">
        <f>IFERROR(Выручка!AX61/(1+Вводные!$F$29*Налоги!AX$9),0)</f>
        <v>17300.267712000004</v>
      </c>
      <c r="BE23" s="350">
        <f>IFERROR(Выручка!AY61/(1+Вводные!$F$29*Налоги!AY$9),0)</f>
        <v>16742.194560000007</v>
      </c>
      <c r="BF23" s="350">
        <f>IFERROR(Выручка!AZ61/(1+Вводные!$F$29*Налоги!AZ$9),0)</f>
        <v>17300.267712000004</v>
      </c>
      <c r="BG23" s="350">
        <f>IFERROR(Выручка!BA61/(1+Вводные!$F$29*Налоги!BA$9),0)</f>
        <v>17300.267712000004</v>
      </c>
      <c r="BH23" s="350">
        <f>IFERROR(Выручка!BB61/(1+Вводные!$F$29*Налоги!BB$9),0)</f>
        <v>24108.760166400003</v>
      </c>
      <c r="BI23" s="350">
        <f>IFERROR(Выручка!BC61/(1+Вводные!$F$29*Налоги!BC$9),0)</f>
        <v>24912.385505280003</v>
      </c>
      <c r="BJ23" s="350">
        <f>IFERROR(Выручка!BD61/(1+Вводные!$F$29*Налоги!BD$9),0)</f>
        <v>24108.760166400003</v>
      </c>
      <c r="BK23" s="350">
        <f>IFERROR(Выручка!BE61/(1+Вводные!$F$29*Налоги!BE$9),0)</f>
        <v>24912.385505280003</v>
      </c>
      <c r="BL23" s="350">
        <f>IFERROR(Выручка!BF61/(1+Вводные!$F$29*Налоги!BF$9),0)</f>
        <v>24912.385505280003</v>
      </c>
      <c r="BM23" s="350">
        <f>IFERROR(Выручка!BG61/(1+Вводные!$F$29*Налоги!BG$9),0)</f>
        <v>23305.134827519996</v>
      </c>
      <c r="BN23" s="350">
        <f>IFERROR(Выручка!BH61/(1+Вводные!$F$29*Налоги!BH$9),0)</f>
        <v>24912.385505280003</v>
      </c>
      <c r="BO23" s="350">
        <f>IFERROR(Выручка!BI61/(1+Вводные!$F$29*Налоги!BI$9),0)</f>
        <v>24108.760166400003</v>
      </c>
      <c r="BP23" s="350">
        <f>IFERROR(Выручка!BJ61/(1+Вводные!$F$29*Налоги!BJ$9),0)</f>
        <v>24912.385505280003</v>
      </c>
      <c r="BQ23" s="350">
        <f>IFERROR(Выручка!BK61/(1+Вводные!$F$29*Налоги!BK$9),0)</f>
        <v>24108.760166400003</v>
      </c>
      <c r="BR23" s="350">
        <f>IFERROR(Выручка!BL61/(1+Вводные!$F$29*Налоги!BL$9),0)</f>
        <v>24912.385505280003</v>
      </c>
      <c r="BS23" s="350">
        <f>IFERROR(Выручка!BM61/(1+Вводные!$F$29*Налоги!BM$9),0)</f>
        <v>24912.385505280003</v>
      </c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82"/>
    </row>
    <row r="24" spans="1:84" s="339" customFormat="1" ht="12" customHeight="1" x14ac:dyDescent="0.2">
      <c r="A24" s="82"/>
      <c r="B24" s="82"/>
      <c r="C24" s="45" t="str">
        <f>Выручка!C62</f>
        <v>Модель Штурн 2</v>
      </c>
      <c r="D24" s="516" t="s">
        <v>60</v>
      </c>
      <c r="E24" s="347">
        <f>SUM(F24:J24)</f>
        <v>404031.28243968007</v>
      </c>
      <c r="F24" s="350">
        <f t="shared" si="9"/>
        <v>0</v>
      </c>
      <c r="G24" s="350">
        <f t="shared" si="9"/>
        <v>23178.960000000003</v>
      </c>
      <c r="H24" s="350">
        <f t="shared" si="9"/>
        <v>70309.512000000002</v>
      </c>
      <c r="I24" s="350">
        <f t="shared" si="9"/>
        <v>125351.81568000003</v>
      </c>
      <c r="J24" s="350">
        <f t="shared" si="9"/>
        <v>185190.99475968006</v>
      </c>
      <c r="K24" s="54"/>
      <c r="L24" s="350">
        <f>IFERROR(Выручка!F62/(1+Вводные!$F$29*Налоги!F$9),0)</f>
        <v>0</v>
      </c>
      <c r="M24" s="350">
        <f>IFERROR(Выручка!G62/(1+Вводные!$F$29*Налоги!G$9),0)</f>
        <v>0</v>
      </c>
      <c r="N24" s="350">
        <f>IFERROR(Выручка!H62/(1+Вводные!$F$29*Налоги!H$9),0)</f>
        <v>0</v>
      </c>
      <c r="O24" s="350">
        <f>IFERROR(Выручка!I62/(1+Вводные!$F$29*Налоги!I$9),0)</f>
        <v>0</v>
      </c>
      <c r="P24" s="350">
        <f>IFERROR(Выручка!J62/(1+Вводные!$F$29*Налоги!J$9),0)</f>
        <v>0</v>
      </c>
      <c r="Q24" s="350">
        <f>IFERROR(Выручка!K62/(1+Вводные!$F$29*Налоги!K$9),0)</f>
        <v>0</v>
      </c>
      <c r="R24" s="350">
        <f>IFERROR(Выручка!L62/(1+Вводные!$F$29*Налоги!L$9),0)</f>
        <v>0</v>
      </c>
      <c r="S24" s="350">
        <f>IFERROR(Выручка!M62/(1+Вводные!$F$29*Налоги!M$9),0)</f>
        <v>0</v>
      </c>
      <c r="T24" s="350">
        <f>IFERROR(Выручка!N62/(1+Вводные!$F$29*Налоги!N$9),0)</f>
        <v>0</v>
      </c>
      <c r="U24" s="350">
        <f>IFERROR(Выручка!O62/(1+Вводные!$F$29*Налоги!O$9),0)</f>
        <v>0</v>
      </c>
      <c r="V24" s="350">
        <f>IFERROR(Выручка!P62/(1+Вводные!$F$29*Налоги!P$9),0)</f>
        <v>0</v>
      </c>
      <c r="W24" s="350">
        <f>IFERROR(Выручка!Q62/(1+Вводные!$F$29*Налоги!Q$9),0)</f>
        <v>0</v>
      </c>
      <c r="X24" s="350">
        <f>IFERROR(Выручка!R62/(1+Вводные!$F$29*Налоги!R$9),0)</f>
        <v>1905.1200000000001</v>
      </c>
      <c r="Y24" s="350">
        <f>IFERROR(Выручка!S62/(1+Вводные!$F$29*Налоги!S$9),0)</f>
        <v>1968.6240000000003</v>
      </c>
      <c r="Z24" s="350">
        <f>IFERROR(Выручка!T62/(1+Вводные!$F$29*Налоги!T$9),0)</f>
        <v>1905.1200000000001</v>
      </c>
      <c r="AA24" s="350">
        <f>IFERROR(Выручка!U62/(1+Вводные!$F$29*Налоги!U$9),0)</f>
        <v>1968.6240000000003</v>
      </c>
      <c r="AB24" s="350">
        <f>IFERROR(Выручка!V62/(1+Вводные!$F$29*Налоги!V$9),0)</f>
        <v>1968.6240000000003</v>
      </c>
      <c r="AC24" s="350">
        <f>IFERROR(Выручка!W62/(1+Вводные!$F$29*Налоги!W$9),0)</f>
        <v>1778.1120000000003</v>
      </c>
      <c r="AD24" s="350">
        <f>IFERROR(Выручка!X62/(1+Вводные!$F$29*Налоги!X$9),0)</f>
        <v>1968.6240000000003</v>
      </c>
      <c r="AE24" s="350">
        <f>IFERROR(Выручка!Y62/(1+Вводные!$F$29*Налоги!Y$9),0)</f>
        <v>1905.1200000000001</v>
      </c>
      <c r="AF24" s="350">
        <f>IFERROR(Выручка!Z62/(1+Вводные!$F$29*Налоги!Z$9),0)</f>
        <v>1968.6240000000003</v>
      </c>
      <c r="AG24" s="350">
        <f>IFERROR(Выручка!AA62/(1+Вводные!$F$29*Налоги!AA$9),0)</f>
        <v>1905.1200000000001</v>
      </c>
      <c r="AH24" s="350">
        <f>IFERROR(Выручка!AB62/(1+Вводные!$F$29*Налоги!AB$9),0)</f>
        <v>1968.6240000000003</v>
      </c>
      <c r="AI24" s="350">
        <f>IFERROR(Выручка!AC62/(1+Вводные!$F$29*Налоги!AC$9),0)</f>
        <v>1968.6240000000003</v>
      </c>
      <c r="AJ24" s="350">
        <f>IFERROR(Выручка!AD62/(1+Вводные!$F$29*Налоги!AD$9),0)</f>
        <v>5778.8640000000005</v>
      </c>
      <c r="AK24" s="350">
        <f>IFERROR(Выручка!AE62/(1+Вводные!$F$29*Налоги!AE$9),0)</f>
        <v>5971.4928000000009</v>
      </c>
      <c r="AL24" s="350">
        <f>IFERROR(Выручка!AF62/(1+Вводные!$F$29*Налоги!AF$9),0)</f>
        <v>5778.8640000000005</v>
      </c>
      <c r="AM24" s="350">
        <f>IFERROR(Выручка!AG62/(1+Вводные!$F$29*Налоги!AG$9),0)</f>
        <v>5971.4928000000009</v>
      </c>
      <c r="AN24" s="350">
        <f>IFERROR(Выручка!AH62/(1+Вводные!$F$29*Налоги!AH$9),0)</f>
        <v>5971.4928000000009</v>
      </c>
      <c r="AO24" s="350">
        <f>IFERROR(Выручка!AI62/(1+Вводные!$F$29*Налоги!AI$9),0)</f>
        <v>5393.6064000000006</v>
      </c>
      <c r="AP24" s="350">
        <f>IFERROR(Выручка!AJ62/(1+Вводные!$F$29*Налоги!AJ$9),0)</f>
        <v>5971.4928000000009</v>
      </c>
      <c r="AQ24" s="350">
        <f>IFERROR(Выручка!AK62/(1+Вводные!$F$29*Налоги!AK$9),0)</f>
        <v>5778.8640000000005</v>
      </c>
      <c r="AR24" s="350">
        <f>IFERROR(Выручка!AL62/(1+Вводные!$F$29*Налоги!AL$9),0)</f>
        <v>5971.4928000000009</v>
      </c>
      <c r="AS24" s="350">
        <f>IFERROR(Выручка!AM62/(1+Вводные!$F$29*Налоги!AM$9),0)</f>
        <v>5778.8640000000005</v>
      </c>
      <c r="AT24" s="350">
        <f>IFERROR(Выручка!AN62/(1+Вводные!$F$29*Налоги!AN$9),0)</f>
        <v>5971.4928000000009</v>
      </c>
      <c r="AU24" s="350">
        <f>IFERROR(Выручка!AO62/(1+Вводные!$F$29*Налоги!AO$9),0)</f>
        <v>5971.4928000000009</v>
      </c>
      <c r="AV24" s="350">
        <f>IFERROR(Выручка!AP62/(1+Вводные!$F$29*Налоги!AP$9),0)</f>
        <v>10302.888960000002</v>
      </c>
      <c r="AW24" s="350">
        <f>IFERROR(Выручка!AQ62/(1+Вводные!$F$29*Налоги!AQ$9),0)</f>
        <v>10646.318592000003</v>
      </c>
      <c r="AX24" s="350">
        <f>IFERROR(Выручка!AR62/(1+Вводные!$F$29*Налоги!AR$9),0)</f>
        <v>10302.888960000002</v>
      </c>
      <c r="AY24" s="350">
        <f>IFERROR(Выручка!AS62/(1+Вводные!$F$29*Налоги!AS$9),0)</f>
        <v>10646.318592000003</v>
      </c>
      <c r="AZ24" s="350">
        <f>IFERROR(Выручка!AT62/(1+Вводные!$F$29*Налоги!AT$9),0)</f>
        <v>10646.318592000003</v>
      </c>
      <c r="BA24" s="350">
        <f>IFERROR(Выручка!AU62/(1+Вводные!$F$29*Налоги!AU$9),0)</f>
        <v>9616.0296960000032</v>
      </c>
      <c r="BB24" s="350">
        <f>IFERROR(Выручка!AV62/(1+Вводные!$F$29*Налоги!AV$9),0)</f>
        <v>10646.318592000003</v>
      </c>
      <c r="BC24" s="350">
        <f>IFERROR(Выручка!AW62/(1+Вводные!$F$29*Налоги!AW$9),0)</f>
        <v>10302.888960000002</v>
      </c>
      <c r="BD24" s="350">
        <f>IFERROR(Выручка!AX62/(1+Вводные!$F$29*Налоги!AX$9),0)</f>
        <v>10646.318592000003</v>
      </c>
      <c r="BE24" s="350">
        <f>IFERROR(Выручка!AY62/(1+Вводные!$F$29*Налоги!AY$9),0)</f>
        <v>10302.888960000002</v>
      </c>
      <c r="BF24" s="350">
        <f>IFERROR(Выручка!AZ62/(1+Вводные!$F$29*Налоги!AZ$9),0)</f>
        <v>10646.318592000003</v>
      </c>
      <c r="BG24" s="350">
        <f>IFERROR(Выручка!BA62/(1+Вводные!$F$29*Налоги!BA$9),0)</f>
        <v>10646.318592000003</v>
      </c>
      <c r="BH24" s="350">
        <f>IFERROR(Выручка!BB62/(1+Вводные!$F$29*Налоги!BB$9),0)</f>
        <v>15179.589734400004</v>
      </c>
      <c r="BI24" s="350">
        <f>IFERROR(Выручка!BC62/(1+Вводные!$F$29*Налоги!BC$9),0)</f>
        <v>15685.576058880004</v>
      </c>
      <c r="BJ24" s="350">
        <f>IFERROR(Выручка!BD62/(1+Вводные!$F$29*Налоги!BD$9),0)</f>
        <v>15179.589734400004</v>
      </c>
      <c r="BK24" s="350">
        <f>IFERROR(Выручка!BE62/(1+Вводные!$F$29*Налоги!BE$9),0)</f>
        <v>15685.576058880004</v>
      </c>
      <c r="BL24" s="350">
        <f>IFERROR(Выручка!BF62/(1+Вводные!$F$29*Налоги!BF$9),0)</f>
        <v>15685.576058880004</v>
      </c>
      <c r="BM24" s="350">
        <f>IFERROR(Выручка!BG62/(1+Вводные!$F$29*Налоги!BG$9),0)</f>
        <v>14673.603409920006</v>
      </c>
      <c r="BN24" s="350">
        <f>IFERROR(Выручка!BH62/(1+Вводные!$F$29*Налоги!BH$9),0)</f>
        <v>15685.576058880004</v>
      </c>
      <c r="BO24" s="350">
        <f>IFERROR(Выручка!BI62/(1+Вводные!$F$29*Налоги!BI$9),0)</f>
        <v>15179.589734400004</v>
      </c>
      <c r="BP24" s="350">
        <f>IFERROR(Выручка!BJ62/(1+Вводные!$F$29*Налоги!BJ$9),0)</f>
        <v>15685.576058880004</v>
      </c>
      <c r="BQ24" s="350">
        <f>IFERROR(Выручка!BK62/(1+Вводные!$F$29*Налоги!BK$9),0)</f>
        <v>15179.589734400004</v>
      </c>
      <c r="BR24" s="350">
        <f>IFERROR(Выручка!BL62/(1+Вводные!$F$29*Налоги!BL$9),0)</f>
        <v>15685.576058880004</v>
      </c>
      <c r="BS24" s="350">
        <f>IFERROR(Выручка!BM62/(1+Вводные!$F$29*Налоги!BM$9),0)</f>
        <v>15685.576058880004</v>
      </c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82"/>
    </row>
    <row r="25" spans="1:84" s="339" customFormat="1" ht="12" customHeight="1" x14ac:dyDescent="0.2">
      <c r="A25" s="82"/>
      <c r="B25" s="82"/>
      <c r="C25" s="45" t="str">
        <f>Выручка!C63</f>
        <v>Модель Штурн 3</v>
      </c>
      <c r="D25" s="516" t="s">
        <v>60</v>
      </c>
      <c r="E25" s="347">
        <f>SUM(F25:J25)</f>
        <v>505039.10304960003</v>
      </c>
      <c r="F25" s="350">
        <f t="shared" si="9"/>
        <v>0</v>
      </c>
      <c r="G25" s="350">
        <f t="shared" si="9"/>
        <v>28973.7</v>
      </c>
      <c r="H25" s="350">
        <f t="shared" si="9"/>
        <v>87886.89</v>
      </c>
      <c r="I25" s="350">
        <f t="shared" si="9"/>
        <v>156689.76960000003</v>
      </c>
      <c r="J25" s="350">
        <f t="shared" si="9"/>
        <v>231488.74344960004</v>
      </c>
      <c r="K25" s="54"/>
      <c r="L25" s="350">
        <f>IFERROR(Выручка!F63/(1+Вводные!$F$29*Налоги!F$9),0)</f>
        <v>0</v>
      </c>
      <c r="M25" s="350">
        <f>IFERROR(Выручка!G63/(1+Вводные!$F$29*Налоги!G$9),0)</f>
        <v>0</v>
      </c>
      <c r="N25" s="350">
        <f>IFERROR(Выручка!H63/(1+Вводные!$F$29*Налоги!H$9),0)</f>
        <v>0</v>
      </c>
      <c r="O25" s="350">
        <f>IFERROR(Выручка!I63/(1+Вводные!$F$29*Налоги!I$9),0)</f>
        <v>0</v>
      </c>
      <c r="P25" s="350">
        <f>IFERROR(Выручка!J63/(1+Вводные!$F$29*Налоги!J$9),0)</f>
        <v>0</v>
      </c>
      <c r="Q25" s="350">
        <f>IFERROR(Выручка!K63/(1+Вводные!$F$29*Налоги!K$9),0)</f>
        <v>0</v>
      </c>
      <c r="R25" s="350">
        <f>IFERROR(Выручка!L63/(1+Вводные!$F$29*Налоги!L$9),0)</f>
        <v>0</v>
      </c>
      <c r="S25" s="350">
        <f>IFERROR(Выручка!M63/(1+Вводные!$F$29*Налоги!M$9),0)</f>
        <v>0</v>
      </c>
      <c r="T25" s="350">
        <f>IFERROR(Выручка!N63/(1+Вводные!$F$29*Налоги!N$9),0)</f>
        <v>0</v>
      </c>
      <c r="U25" s="350">
        <f>IFERROR(Выручка!O63/(1+Вводные!$F$29*Налоги!O$9),0)</f>
        <v>0</v>
      </c>
      <c r="V25" s="350">
        <f>IFERROR(Выручка!P63/(1+Вводные!$F$29*Налоги!P$9),0)</f>
        <v>0</v>
      </c>
      <c r="W25" s="350">
        <f>IFERROR(Выручка!Q63/(1+Вводные!$F$29*Налоги!Q$9),0)</f>
        <v>0</v>
      </c>
      <c r="X25" s="350">
        <f>IFERROR(Выручка!R63/(1+Вводные!$F$29*Налоги!R$9),0)</f>
        <v>2381.4</v>
      </c>
      <c r="Y25" s="350">
        <f>IFERROR(Выручка!S63/(1+Вводные!$F$29*Налоги!S$9),0)</f>
        <v>2460.7800000000002</v>
      </c>
      <c r="Z25" s="350">
        <f>IFERROR(Выручка!T63/(1+Вводные!$F$29*Налоги!T$9),0)</f>
        <v>2381.4</v>
      </c>
      <c r="AA25" s="350">
        <f>IFERROR(Выручка!U63/(1+Вводные!$F$29*Налоги!U$9),0)</f>
        <v>2460.7800000000002</v>
      </c>
      <c r="AB25" s="350">
        <f>IFERROR(Выручка!V63/(1+Вводные!$F$29*Налоги!V$9),0)</f>
        <v>2460.7800000000002</v>
      </c>
      <c r="AC25" s="350">
        <f>IFERROR(Выручка!W63/(1+Вводные!$F$29*Налоги!W$9),0)</f>
        <v>2222.64</v>
      </c>
      <c r="AD25" s="350">
        <f>IFERROR(Выручка!X63/(1+Вводные!$F$29*Налоги!X$9),0)</f>
        <v>2460.7800000000002</v>
      </c>
      <c r="AE25" s="350">
        <f>IFERROR(Выручка!Y63/(1+Вводные!$F$29*Налоги!Y$9),0)</f>
        <v>2381.4</v>
      </c>
      <c r="AF25" s="350">
        <f>IFERROR(Выручка!Z63/(1+Вводные!$F$29*Налоги!Z$9),0)</f>
        <v>2460.7800000000002</v>
      </c>
      <c r="AG25" s="350">
        <f>IFERROR(Выручка!AA63/(1+Вводные!$F$29*Налоги!AA$9),0)</f>
        <v>2381.4</v>
      </c>
      <c r="AH25" s="350">
        <f>IFERROR(Выручка!AB63/(1+Вводные!$F$29*Налоги!AB$9),0)</f>
        <v>2460.7800000000002</v>
      </c>
      <c r="AI25" s="350">
        <f>IFERROR(Выручка!AC63/(1+Вводные!$F$29*Налоги!AC$9),0)</f>
        <v>2460.7800000000002</v>
      </c>
      <c r="AJ25" s="350">
        <f>IFERROR(Выручка!AD63/(1+Вводные!$F$29*Налоги!AD$9),0)</f>
        <v>7223.5800000000008</v>
      </c>
      <c r="AK25" s="350">
        <f>IFERROR(Выручка!AE63/(1+Вводные!$F$29*Налоги!AE$9),0)</f>
        <v>7464.366</v>
      </c>
      <c r="AL25" s="350">
        <f>IFERROR(Выручка!AF63/(1+Вводные!$F$29*Налоги!AF$9),0)</f>
        <v>7223.5800000000008</v>
      </c>
      <c r="AM25" s="350">
        <f>IFERROR(Выручка!AG63/(1+Вводные!$F$29*Налоги!AG$9),0)</f>
        <v>7464.366</v>
      </c>
      <c r="AN25" s="350">
        <f>IFERROR(Выручка!AH63/(1+Вводные!$F$29*Налоги!AH$9),0)</f>
        <v>7464.366</v>
      </c>
      <c r="AO25" s="350">
        <f>IFERROR(Выручка!AI63/(1+Вводные!$F$29*Налоги!AI$9),0)</f>
        <v>6742.0080000000007</v>
      </c>
      <c r="AP25" s="350">
        <f>IFERROR(Выручка!AJ63/(1+Вводные!$F$29*Налоги!AJ$9),0)</f>
        <v>7464.366</v>
      </c>
      <c r="AQ25" s="350">
        <f>IFERROR(Выручка!AK63/(1+Вводные!$F$29*Налоги!AK$9),0)</f>
        <v>7223.5800000000008</v>
      </c>
      <c r="AR25" s="350">
        <f>IFERROR(Выручка!AL63/(1+Вводные!$F$29*Налоги!AL$9),0)</f>
        <v>7464.366</v>
      </c>
      <c r="AS25" s="350">
        <f>IFERROR(Выручка!AM63/(1+Вводные!$F$29*Налоги!AM$9),0)</f>
        <v>7223.5800000000008</v>
      </c>
      <c r="AT25" s="350">
        <f>IFERROR(Выручка!AN63/(1+Вводные!$F$29*Налоги!AN$9),0)</f>
        <v>7464.366</v>
      </c>
      <c r="AU25" s="350">
        <f>IFERROR(Выручка!AO63/(1+Вводные!$F$29*Налоги!AO$9),0)</f>
        <v>7464.366</v>
      </c>
      <c r="AV25" s="350">
        <f>IFERROR(Выручка!AP63/(1+Вводные!$F$29*Налоги!AP$9),0)</f>
        <v>12878.611200000003</v>
      </c>
      <c r="AW25" s="350">
        <f>IFERROR(Выручка!AQ63/(1+Вводные!$F$29*Налоги!AQ$9),0)</f>
        <v>13307.898240000002</v>
      </c>
      <c r="AX25" s="350">
        <f>IFERROR(Выручка!AR63/(1+Вводные!$F$29*Налоги!AR$9),0)</f>
        <v>12878.611200000003</v>
      </c>
      <c r="AY25" s="350">
        <f>IFERROR(Выручка!AS63/(1+Вводные!$F$29*Налоги!AS$9),0)</f>
        <v>13307.898240000002</v>
      </c>
      <c r="AZ25" s="350">
        <f>IFERROR(Выручка!AT63/(1+Вводные!$F$29*Налоги!AT$9),0)</f>
        <v>13307.898240000002</v>
      </c>
      <c r="BA25" s="350">
        <f>IFERROR(Выручка!AU63/(1+Вводные!$F$29*Налоги!AU$9),0)</f>
        <v>12020.037120000005</v>
      </c>
      <c r="BB25" s="350">
        <f>IFERROR(Выручка!AV63/(1+Вводные!$F$29*Налоги!AV$9),0)</f>
        <v>13307.898240000002</v>
      </c>
      <c r="BC25" s="350">
        <f>IFERROR(Выручка!AW63/(1+Вводные!$F$29*Налоги!AW$9),0)</f>
        <v>12878.611200000003</v>
      </c>
      <c r="BD25" s="350">
        <f>IFERROR(Выручка!AX63/(1+Вводные!$F$29*Налоги!AX$9),0)</f>
        <v>13307.898240000002</v>
      </c>
      <c r="BE25" s="350">
        <f>IFERROR(Выручка!AY63/(1+Вводные!$F$29*Налоги!AY$9),0)</f>
        <v>12878.611200000003</v>
      </c>
      <c r="BF25" s="350">
        <f>IFERROR(Выручка!AZ63/(1+Вводные!$F$29*Налоги!AZ$9),0)</f>
        <v>13307.898240000002</v>
      </c>
      <c r="BG25" s="350">
        <f>IFERROR(Выручка!BA63/(1+Вводные!$F$29*Налоги!BA$9),0)</f>
        <v>13307.898240000002</v>
      </c>
      <c r="BH25" s="350">
        <f>IFERROR(Выручка!BB63/(1+Вводные!$F$29*Налоги!BB$9),0)</f>
        <v>18974.487168000003</v>
      </c>
      <c r="BI25" s="350">
        <f>IFERROR(Выручка!BC63/(1+Вводные!$F$29*Налоги!BC$9),0)</f>
        <v>19606.970073600001</v>
      </c>
      <c r="BJ25" s="350">
        <f>IFERROR(Выручка!BD63/(1+Вводные!$F$29*Налоги!BD$9),0)</f>
        <v>18974.487168000003</v>
      </c>
      <c r="BK25" s="350">
        <f>IFERROR(Выручка!BE63/(1+Вводные!$F$29*Налоги!BE$9),0)</f>
        <v>19606.970073600001</v>
      </c>
      <c r="BL25" s="350">
        <f>IFERROR(Выручка!BF63/(1+Вводные!$F$29*Налоги!BF$9),0)</f>
        <v>19606.970073600001</v>
      </c>
      <c r="BM25" s="350">
        <f>IFERROR(Выручка!BG63/(1+Вводные!$F$29*Налоги!BG$9),0)</f>
        <v>18342.004262400005</v>
      </c>
      <c r="BN25" s="350">
        <f>IFERROR(Выручка!BH63/(1+Вводные!$F$29*Налоги!BH$9),0)</f>
        <v>19606.970073600001</v>
      </c>
      <c r="BO25" s="350">
        <f>IFERROR(Выручка!BI63/(1+Вводные!$F$29*Налоги!BI$9),0)</f>
        <v>18974.487168000003</v>
      </c>
      <c r="BP25" s="350">
        <f>IFERROR(Выручка!BJ63/(1+Вводные!$F$29*Налоги!BJ$9),0)</f>
        <v>19606.970073600001</v>
      </c>
      <c r="BQ25" s="350">
        <f>IFERROR(Выручка!BK63/(1+Вводные!$F$29*Налоги!BK$9),0)</f>
        <v>18974.487168000003</v>
      </c>
      <c r="BR25" s="350">
        <f>IFERROR(Выручка!BL63/(1+Вводные!$F$29*Налоги!BL$9),0)</f>
        <v>19606.970073600001</v>
      </c>
      <c r="BS25" s="350">
        <f>IFERROR(Выручка!BM63/(1+Вводные!$F$29*Налоги!BM$9),0)</f>
        <v>19606.970073600001</v>
      </c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</row>
    <row r="26" spans="1:84" s="339" customFormat="1" ht="12" customHeight="1" x14ac:dyDescent="0.2">
      <c r="A26" s="82"/>
      <c r="B26" s="82"/>
      <c r="C26" s="351"/>
      <c r="D26" s="554"/>
      <c r="E26" s="352"/>
      <c r="F26" s="353"/>
      <c r="G26" s="353"/>
      <c r="H26" s="353"/>
      <c r="I26" s="353"/>
      <c r="J26" s="353"/>
      <c r="K26" s="354"/>
      <c r="L26" s="353"/>
      <c r="M26" s="353"/>
      <c r="N26" s="353"/>
      <c r="O26" s="353"/>
      <c r="P26" s="353"/>
      <c r="Q26" s="353"/>
      <c r="R26" s="353"/>
      <c r="S26" s="353"/>
      <c r="T26" s="353"/>
      <c r="U26" s="353"/>
      <c r="V26" s="353"/>
      <c r="W26" s="353"/>
      <c r="X26" s="353"/>
      <c r="Y26" s="353"/>
      <c r="Z26" s="353"/>
      <c r="AA26" s="353"/>
      <c r="AB26" s="353"/>
      <c r="AC26" s="353"/>
      <c r="AD26" s="353"/>
      <c r="AE26" s="353"/>
      <c r="AF26" s="353"/>
      <c r="AG26" s="353"/>
      <c r="AH26" s="353"/>
      <c r="AI26" s="353"/>
      <c r="AJ26" s="353"/>
      <c r="AK26" s="353"/>
      <c r="AL26" s="353"/>
      <c r="AM26" s="353"/>
      <c r="AN26" s="353"/>
      <c r="AO26" s="353"/>
      <c r="AP26" s="353"/>
      <c r="AQ26" s="353"/>
      <c r="AR26" s="353"/>
      <c r="AS26" s="353"/>
      <c r="AT26" s="353"/>
      <c r="AU26" s="353"/>
      <c r="AV26" s="353"/>
      <c r="AW26" s="353"/>
      <c r="AX26" s="353"/>
      <c r="AY26" s="353"/>
      <c r="AZ26" s="353"/>
      <c r="BA26" s="353"/>
      <c r="BB26" s="353"/>
      <c r="BC26" s="353"/>
      <c r="BD26" s="353"/>
      <c r="BE26" s="353"/>
      <c r="BF26" s="353"/>
      <c r="BG26" s="353"/>
      <c r="BH26" s="353"/>
      <c r="BI26" s="353"/>
      <c r="BJ26" s="353"/>
      <c r="BK26" s="353"/>
      <c r="BL26" s="353"/>
      <c r="BM26" s="353"/>
      <c r="BN26" s="353"/>
      <c r="BO26" s="353"/>
      <c r="BP26" s="353"/>
      <c r="BQ26" s="353"/>
      <c r="BR26" s="353"/>
      <c r="BS26" s="353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</row>
    <row r="27" spans="1:84" s="355" customFormat="1" ht="13.5" customHeight="1" x14ac:dyDescent="0.2">
      <c r="A27" s="356"/>
      <c r="B27" s="357" t="s">
        <v>385</v>
      </c>
      <c r="C27" s="356"/>
      <c r="D27" s="406" t="s">
        <v>271</v>
      </c>
      <c r="E27" s="359"/>
      <c r="F27" s="360" t="s">
        <v>386</v>
      </c>
      <c r="G27" s="360" t="str">
        <f>IFERROR(G10/F10-1,"n/a")</f>
        <v>n/a</v>
      </c>
      <c r="H27" s="360">
        <f>IFERROR(H10/G10-1,"n/a")</f>
        <v>1.8987160452894698</v>
      </c>
      <c r="I27" s="360">
        <f>IFERROR(I10/H10-1,"n/a")</f>
        <v>0.91153342038675533</v>
      </c>
      <c r="J27" s="360">
        <f>IFERROR(J10/I10-1,"n/a")</f>
        <v>0.80303199428656424</v>
      </c>
      <c r="K27" s="358"/>
      <c r="L27" s="360" t="str">
        <f t="shared" ref="L27:AQ27" si="12">IFERROR(L10/K10-1,"n/a")</f>
        <v>n/a</v>
      </c>
      <c r="M27" s="360" t="str">
        <f t="shared" si="12"/>
        <v>n/a</v>
      </c>
      <c r="N27" s="360" t="str">
        <f t="shared" si="12"/>
        <v>n/a</v>
      </c>
      <c r="O27" s="360" t="str">
        <f t="shared" si="12"/>
        <v>n/a</v>
      </c>
      <c r="P27" s="360" t="str">
        <f t="shared" si="12"/>
        <v>n/a</v>
      </c>
      <c r="Q27" s="360" t="str">
        <f t="shared" si="12"/>
        <v>n/a</v>
      </c>
      <c r="R27" s="360" t="str">
        <f t="shared" si="12"/>
        <v>n/a</v>
      </c>
      <c r="S27" s="360" t="str">
        <f t="shared" si="12"/>
        <v>n/a</v>
      </c>
      <c r="T27" s="360" t="str">
        <f t="shared" si="12"/>
        <v>n/a</v>
      </c>
      <c r="U27" s="360" t="str">
        <f t="shared" si="12"/>
        <v>n/a</v>
      </c>
      <c r="V27" s="360" t="str">
        <f t="shared" si="12"/>
        <v>n/a</v>
      </c>
      <c r="W27" s="360" t="str">
        <f t="shared" si="12"/>
        <v>n/a</v>
      </c>
      <c r="X27" s="360" t="str">
        <f t="shared" si="12"/>
        <v>n/a</v>
      </c>
      <c r="Y27" s="360">
        <f t="shared" si="12"/>
        <v>2.463105629223894E-2</v>
      </c>
      <c r="Z27" s="360">
        <f t="shared" si="12"/>
        <v>-2.4038951524043672E-2</v>
      </c>
      <c r="AA27" s="360">
        <f t="shared" si="12"/>
        <v>2.463105629223894E-2</v>
      </c>
      <c r="AB27" s="360">
        <f t="shared" si="12"/>
        <v>0</v>
      </c>
      <c r="AC27" s="360">
        <f t="shared" si="12"/>
        <v>-7.2116854572131128E-2</v>
      </c>
      <c r="AD27" s="360">
        <f t="shared" si="12"/>
        <v>7.7721914583195106E-2</v>
      </c>
      <c r="AE27" s="360">
        <f t="shared" si="12"/>
        <v>-2.4038951524043672E-2</v>
      </c>
      <c r="AF27" s="360">
        <f t="shared" si="12"/>
        <v>2.463105629223894E-2</v>
      </c>
      <c r="AG27" s="360">
        <f t="shared" si="12"/>
        <v>-2.4038951524043672E-2</v>
      </c>
      <c r="AH27" s="360">
        <f t="shared" si="12"/>
        <v>2.463105629223894E-2</v>
      </c>
      <c r="AI27" s="360">
        <f t="shared" si="12"/>
        <v>0</v>
      </c>
      <c r="AJ27" s="360">
        <f t="shared" si="12"/>
        <v>1.8314728673226535</v>
      </c>
      <c r="AK27" s="360">
        <f t="shared" si="12"/>
        <v>2.2542576891496857E-2</v>
      </c>
      <c r="AL27" s="360">
        <f t="shared" si="12"/>
        <v>-2.2045611988134262E-2</v>
      </c>
      <c r="AM27" s="360">
        <f t="shared" si="12"/>
        <v>2.2542576891496857E-2</v>
      </c>
      <c r="AN27" s="360">
        <f t="shared" si="12"/>
        <v>0</v>
      </c>
      <c r="AO27" s="360">
        <f t="shared" si="12"/>
        <v>-6.6136835964403007E-2</v>
      </c>
      <c r="AP27" s="360">
        <f t="shared" si="12"/>
        <v>7.0820692486251557E-2</v>
      </c>
      <c r="AQ27" s="360">
        <f t="shared" si="12"/>
        <v>-2.2045611988134262E-2</v>
      </c>
      <c r="AR27" s="360">
        <f t="shared" ref="AR27:BS27" si="13">IFERROR(AR10/AQ10-1,"n/a")</f>
        <v>2.2542576891496857E-2</v>
      </c>
      <c r="AS27" s="360">
        <f t="shared" si="13"/>
        <v>-2.2045611988134262E-2</v>
      </c>
      <c r="AT27" s="360">
        <f t="shared" si="13"/>
        <v>2.2542576891496857E-2</v>
      </c>
      <c r="AU27" s="360">
        <f t="shared" si="13"/>
        <v>0</v>
      </c>
      <c r="AV27" s="360">
        <f t="shared" si="13"/>
        <v>0.867457943704673</v>
      </c>
      <c r="AW27" s="360">
        <f t="shared" si="13"/>
        <v>2.5052157383909091E-2</v>
      </c>
      <c r="AX27" s="360">
        <f t="shared" si="13"/>
        <v>-2.4439885525284977E-2</v>
      </c>
      <c r="AY27" s="360">
        <f t="shared" si="13"/>
        <v>2.5052157383909091E-2</v>
      </c>
      <c r="AZ27" s="360">
        <f t="shared" si="13"/>
        <v>0</v>
      </c>
      <c r="BA27" s="360">
        <f t="shared" si="13"/>
        <v>-7.331965657585493E-2</v>
      </c>
      <c r="BB27" s="360">
        <f t="shared" si="13"/>
        <v>7.9120763806140415E-2</v>
      </c>
      <c r="BC27" s="360">
        <f t="shared" si="13"/>
        <v>-2.4439885525284977E-2</v>
      </c>
      <c r="BD27" s="360">
        <f t="shared" si="13"/>
        <v>2.5052157383909091E-2</v>
      </c>
      <c r="BE27" s="360">
        <f t="shared" si="13"/>
        <v>-2.4439885525284977E-2</v>
      </c>
      <c r="BF27" s="360">
        <f t="shared" si="13"/>
        <v>2.5052157383909091E-2</v>
      </c>
      <c r="BG27" s="360">
        <f t="shared" si="13"/>
        <v>0</v>
      </c>
      <c r="BH27" s="360">
        <f t="shared" si="13"/>
        <v>0.7552549399887134</v>
      </c>
      <c r="BI27" s="360">
        <f t="shared" si="13"/>
        <v>2.5149564389810974E-2</v>
      </c>
      <c r="BJ27" s="360">
        <f t="shared" si="13"/>
        <v>-2.4532580672538717E-2</v>
      </c>
      <c r="BK27" s="360">
        <f t="shared" si="13"/>
        <v>2.5149564389810974E-2</v>
      </c>
      <c r="BL27" s="360">
        <f t="shared" si="13"/>
        <v>0</v>
      </c>
      <c r="BM27" s="360">
        <f t="shared" si="13"/>
        <v>-4.9065161345077213E-2</v>
      </c>
      <c r="BN27" s="360">
        <f t="shared" si="13"/>
        <v>5.1596764941832296E-2</v>
      </c>
      <c r="BO27" s="360">
        <f t="shared" si="13"/>
        <v>-2.4532580672538717E-2</v>
      </c>
      <c r="BP27" s="360">
        <f t="shared" si="13"/>
        <v>2.5149564389810974E-2</v>
      </c>
      <c r="BQ27" s="360">
        <f t="shared" si="13"/>
        <v>-2.4532580672538717E-2</v>
      </c>
      <c r="BR27" s="360">
        <f t="shared" si="13"/>
        <v>2.5149564389810974E-2</v>
      </c>
      <c r="BS27" s="360">
        <f t="shared" si="13"/>
        <v>0</v>
      </c>
      <c r="BT27" s="356"/>
      <c r="BU27" s="361"/>
      <c r="BV27" s="361"/>
      <c r="BW27" s="362"/>
      <c r="BX27" s="362"/>
      <c r="BY27" s="362"/>
      <c r="BZ27" s="362"/>
      <c r="CA27" s="362"/>
      <c r="CB27" s="362"/>
      <c r="CC27" s="356"/>
      <c r="CD27" s="356"/>
      <c r="CE27" s="356"/>
      <c r="CF27" s="356"/>
    </row>
    <row r="28" spans="1:84" s="355" customFormat="1" ht="13.5" customHeight="1" x14ac:dyDescent="0.2">
      <c r="A28" s="356"/>
      <c r="B28" s="357"/>
      <c r="C28" s="356"/>
      <c r="D28" s="406"/>
      <c r="E28" s="359"/>
      <c r="F28" s="360"/>
      <c r="G28" s="360"/>
      <c r="H28" s="360"/>
      <c r="I28" s="360"/>
      <c r="J28" s="360"/>
      <c r="K28" s="356"/>
      <c r="L28" s="363"/>
      <c r="M28" s="363"/>
      <c r="N28" s="363"/>
      <c r="O28" s="363"/>
      <c r="P28" s="363"/>
      <c r="Q28" s="363"/>
      <c r="R28" s="363"/>
      <c r="S28" s="363"/>
      <c r="T28" s="363"/>
      <c r="U28" s="363"/>
      <c r="V28" s="363"/>
      <c r="W28" s="363"/>
      <c r="X28" s="363"/>
      <c r="Y28" s="363"/>
      <c r="Z28" s="363"/>
      <c r="AA28" s="363"/>
      <c r="AB28" s="363"/>
      <c r="AC28" s="363"/>
      <c r="AD28" s="363"/>
      <c r="AE28" s="363"/>
      <c r="AF28" s="363"/>
      <c r="AG28" s="363"/>
      <c r="AH28" s="363"/>
      <c r="AI28" s="363"/>
      <c r="AJ28" s="363"/>
      <c r="AK28" s="363"/>
      <c r="AL28" s="363"/>
      <c r="AM28" s="363"/>
      <c r="AN28" s="363"/>
      <c r="AO28" s="363"/>
      <c r="AP28" s="363"/>
      <c r="AQ28" s="363"/>
      <c r="AR28" s="363"/>
      <c r="AS28" s="363"/>
      <c r="AT28" s="363"/>
      <c r="AU28" s="363"/>
      <c r="AV28" s="363"/>
      <c r="AW28" s="363"/>
      <c r="AX28" s="363"/>
      <c r="AY28" s="363"/>
      <c r="AZ28" s="363"/>
      <c r="BA28" s="363"/>
      <c r="BB28" s="363"/>
      <c r="BC28" s="363"/>
      <c r="BD28" s="363"/>
      <c r="BE28" s="363"/>
      <c r="BF28" s="363"/>
      <c r="BG28" s="363"/>
      <c r="BH28" s="363"/>
      <c r="BI28" s="363"/>
      <c r="BJ28" s="363"/>
      <c r="BK28" s="363"/>
      <c r="BL28" s="363"/>
      <c r="BM28" s="363"/>
      <c r="BN28" s="363"/>
      <c r="BO28" s="363"/>
      <c r="BP28" s="363"/>
      <c r="BQ28" s="363"/>
      <c r="BR28" s="363"/>
      <c r="BS28" s="363"/>
      <c r="BT28" s="356"/>
      <c r="BU28" s="361"/>
      <c r="BV28" s="361"/>
      <c r="BW28" s="362"/>
      <c r="BX28" s="362"/>
      <c r="BY28" s="362"/>
      <c r="BZ28" s="362"/>
      <c r="CA28" s="362"/>
      <c r="CB28" s="362"/>
      <c r="CC28" s="356"/>
      <c r="CD28" s="356"/>
      <c r="CE28" s="356"/>
      <c r="CF28" s="356"/>
    </row>
    <row r="29" spans="1:84" s="364" customFormat="1" ht="13.5" customHeight="1" x14ac:dyDescent="0.15">
      <c r="A29" s="365"/>
      <c r="B29" s="366" t="s">
        <v>448</v>
      </c>
      <c r="C29" s="365"/>
      <c r="D29" s="367" t="s">
        <v>49</v>
      </c>
      <c r="E29" s="368">
        <f>SUM(E30:E32)</f>
        <v>1</v>
      </c>
      <c r="F29" s="369">
        <f t="shared" ref="F29:J29" si="14">SUM(F30:F32)</f>
        <v>0</v>
      </c>
      <c r="G29" s="370">
        <f t="shared" si="14"/>
        <v>0.99999999999999978</v>
      </c>
      <c r="H29" s="370">
        <f>SUM(H30:H32)</f>
        <v>1</v>
      </c>
      <c r="I29" s="370">
        <f t="shared" si="14"/>
        <v>0.99999999999999989</v>
      </c>
      <c r="J29" s="370">
        <f t="shared" si="14"/>
        <v>1</v>
      </c>
      <c r="K29" s="365"/>
      <c r="L29" s="371"/>
      <c r="M29" s="371"/>
      <c r="N29" s="371"/>
      <c r="O29" s="371"/>
      <c r="P29" s="371"/>
      <c r="Q29" s="371"/>
      <c r="R29" s="371"/>
      <c r="S29" s="371"/>
      <c r="T29" s="371"/>
      <c r="U29" s="371"/>
      <c r="V29" s="371"/>
      <c r="W29" s="371"/>
      <c r="X29" s="371"/>
      <c r="Y29" s="371"/>
      <c r="Z29" s="371"/>
      <c r="AA29" s="371"/>
      <c r="AB29" s="371"/>
      <c r="AC29" s="371"/>
      <c r="AD29" s="371"/>
      <c r="AE29" s="371"/>
      <c r="AF29" s="371"/>
      <c r="AG29" s="371"/>
      <c r="AH29" s="371"/>
      <c r="AI29" s="371"/>
      <c r="AJ29" s="371"/>
      <c r="AK29" s="371"/>
      <c r="AL29" s="371"/>
      <c r="AM29" s="371"/>
      <c r="AN29" s="371"/>
      <c r="AO29" s="371"/>
      <c r="AP29" s="371"/>
      <c r="AQ29" s="371"/>
      <c r="AR29" s="371"/>
      <c r="AS29" s="371"/>
      <c r="AT29" s="371"/>
      <c r="AU29" s="371"/>
      <c r="AV29" s="371"/>
      <c r="AW29" s="371"/>
      <c r="AX29" s="371"/>
      <c r="AY29" s="371"/>
      <c r="AZ29" s="371"/>
      <c r="BA29" s="371"/>
      <c r="BB29" s="371"/>
      <c r="BC29" s="371"/>
      <c r="BD29" s="371"/>
      <c r="BE29" s="371"/>
      <c r="BF29" s="371"/>
      <c r="BG29" s="371"/>
      <c r="BH29" s="371"/>
      <c r="BI29" s="371"/>
      <c r="BJ29" s="371"/>
      <c r="BK29" s="371"/>
      <c r="BL29" s="371"/>
      <c r="BM29" s="371"/>
      <c r="BN29" s="371"/>
      <c r="BO29" s="371"/>
      <c r="BP29" s="371"/>
      <c r="BQ29" s="371"/>
      <c r="BR29" s="371"/>
      <c r="BS29" s="371"/>
      <c r="BT29" s="365"/>
      <c r="BU29" s="372"/>
      <c r="BV29" s="372"/>
      <c r="BW29" s="373"/>
      <c r="BX29" s="373"/>
      <c r="BY29" s="373"/>
      <c r="BZ29" s="373"/>
      <c r="CA29" s="373"/>
      <c r="CB29" s="373"/>
      <c r="CC29" s="365"/>
      <c r="CD29" s="365"/>
      <c r="CE29" s="365"/>
      <c r="CF29" s="365"/>
    </row>
    <row r="30" spans="1:84" s="374" customFormat="1" ht="13.5" customHeight="1" outlineLevel="1" x14ac:dyDescent="0.15">
      <c r="A30" s="375"/>
      <c r="B30" s="376"/>
      <c r="C30" s="376" t="str">
        <f>C12</f>
        <v>Продажа оборудования</v>
      </c>
      <c r="D30" s="377" t="s">
        <v>49</v>
      </c>
      <c r="E30" s="378">
        <f t="shared" ref="E30:J30" si="15">IFERROR(E12/E$10,"n/a")</f>
        <v>0.25592923322916072</v>
      </c>
      <c r="F30" s="379" t="str">
        <f t="shared" si="15"/>
        <v>n/a</v>
      </c>
      <c r="G30" s="379">
        <f t="shared" si="15"/>
        <v>0.25841620123308401</v>
      </c>
      <c r="H30" s="379">
        <f t="shared" si="15"/>
        <v>0.32071034425704353</v>
      </c>
      <c r="I30" s="379">
        <f t="shared" si="15"/>
        <v>0.24586880184950441</v>
      </c>
      <c r="J30" s="379">
        <f t="shared" si="15"/>
        <v>0.24246413462271724</v>
      </c>
      <c r="K30" s="375"/>
      <c r="L30" s="380"/>
      <c r="M30" s="380"/>
      <c r="N30" s="380"/>
      <c r="O30" s="380"/>
      <c r="P30" s="380"/>
      <c r="Q30" s="380"/>
      <c r="R30" s="380"/>
      <c r="S30" s="380"/>
      <c r="T30" s="380"/>
      <c r="U30" s="380"/>
      <c r="V30" s="380"/>
      <c r="W30" s="380"/>
      <c r="X30" s="380"/>
      <c r="Y30" s="380"/>
      <c r="Z30" s="380"/>
      <c r="AA30" s="380"/>
      <c r="AB30" s="380"/>
      <c r="AC30" s="380"/>
      <c r="AD30" s="380"/>
      <c r="AE30" s="380"/>
      <c r="AF30" s="380"/>
      <c r="AG30" s="380"/>
      <c r="AH30" s="380"/>
      <c r="AI30" s="380"/>
      <c r="AJ30" s="380"/>
      <c r="AK30" s="380"/>
      <c r="AL30" s="380"/>
      <c r="AM30" s="380"/>
      <c r="AN30" s="380"/>
      <c r="AO30" s="380"/>
      <c r="AP30" s="380"/>
      <c r="AQ30" s="380"/>
      <c r="AR30" s="380"/>
      <c r="AS30" s="380"/>
      <c r="AT30" s="380"/>
      <c r="AU30" s="380"/>
      <c r="AV30" s="380"/>
      <c r="AW30" s="380"/>
      <c r="AX30" s="380"/>
      <c r="AY30" s="380"/>
      <c r="AZ30" s="380"/>
      <c r="BA30" s="380"/>
      <c r="BB30" s="380"/>
      <c r="BC30" s="380"/>
      <c r="BD30" s="380"/>
      <c r="BE30" s="380"/>
      <c r="BF30" s="380"/>
      <c r="BG30" s="380"/>
      <c r="BH30" s="380"/>
      <c r="BI30" s="380"/>
      <c r="BJ30" s="380"/>
      <c r="BK30" s="380"/>
      <c r="BL30" s="380"/>
      <c r="BM30" s="380"/>
      <c r="BN30" s="380"/>
      <c r="BO30" s="380"/>
      <c r="BP30" s="380"/>
      <c r="BQ30" s="380"/>
      <c r="BR30" s="380"/>
      <c r="BS30" s="380"/>
      <c r="BT30" s="375"/>
      <c r="BU30" s="381"/>
      <c r="BV30" s="381"/>
      <c r="BW30" s="382"/>
      <c r="BX30" s="382"/>
      <c r="BY30" s="382"/>
      <c r="BZ30" s="382"/>
      <c r="CA30" s="382"/>
      <c r="CB30" s="382"/>
      <c r="CC30" s="375"/>
      <c r="CD30" s="375"/>
      <c r="CE30" s="375"/>
      <c r="CF30" s="375"/>
    </row>
    <row r="31" spans="1:84" s="374" customFormat="1" ht="13.5" customHeight="1" outlineLevel="1" x14ac:dyDescent="0.15">
      <c r="A31" s="375"/>
      <c r="B31" s="376"/>
      <c r="C31" s="376" t="str">
        <f>C17</f>
        <v>Сдача оборудования в аренду</v>
      </c>
      <c r="D31" s="377" t="s">
        <v>49</v>
      </c>
      <c r="E31" s="378">
        <f>IFERROR(E17/E$10,"n/a")</f>
        <v>0.38454773053085201</v>
      </c>
      <c r="F31" s="379" t="str">
        <f t="shared" ref="F31:J31" si="16">IFERROR(F17/F$10,"n/a")</f>
        <v>n/a</v>
      </c>
      <c r="G31" s="379">
        <f t="shared" si="16"/>
        <v>0.28029625223371546</v>
      </c>
      <c r="H31" s="379">
        <f t="shared" si="16"/>
        <v>0.25404523254962175</v>
      </c>
      <c r="I31" s="379">
        <f t="shared" si="16"/>
        <v>0.36644527139419686</v>
      </c>
      <c r="J31" s="379">
        <f t="shared" si="16"/>
        <v>0.4428873215044869</v>
      </c>
      <c r="K31" s="375"/>
      <c r="L31" s="380"/>
      <c r="M31" s="380"/>
      <c r="N31" s="380"/>
      <c r="O31" s="380"/>
      <c r="P31" s="380"/>
      <c r="Q31" s="380"/>
      <c r="R31" s="380"/>
      <c r="S31" s="380"/>
      <c r="T31" s="380"/>
      <c r="U31" s="380"/>
      <c r="V31" s="380"/>
      <c r="W31" s="380"/>
      <c r="X31" s="380"/>
      <c r="Y31" s="380"/>
      <c r="Z31" s="380"/>
      <c r="AA31" s="380"/>
      <c r="AB31" s="380"/>
      <c r="AC31" s="380"/>
      <c r="AD31" s="380"/>
      <c r="AE31" s="380"/>
      <c r="AF31" s="380"/>
      <c r="AG31" s="380"/>
      <c r="AH31" s="380"/>
      <c r="AI31" s="380"/>
      <c r="AJ31" s="380"/>
      <c r="AK31" s="380"/>
      <c r="AL31" s="380"/>
      <c r="AM31" s="380"/>
      <c r="AN31" s="380"/>
      <c r="AO31" s="380"/>
      <c r="AP31" s="380"/>
      <c r="AQ31" s="380"/>
      <c r="AR31" s="380"/>
      <c r="AS31" s="380"/>
      <c r="AT31" s="380"/>
      <c r="AU31" s="380"/>
      <c r="AV31" s="380"/>
      <c r="AW31" s="380"/>
      <c r="AX31" s="380"/>
      <c r="AY31" s="380"/>
      <c r="AZ31" s="380"/>
      <c r="BA31" s="380"/>
      <c r="BB31" s="380"/>
      <c r="BC31" s="380"/>
      <c r="BD31" s="380"/>
      <c r="BE31" s="380"/>
      <c r="BF31" s="380"/>
      <c r="BG31" s="380"/>
      <c r="BH31" s="380"/>
      <c r="BI31" s="380"/>
      <c r="BJ31" s="380"/>
      <c r="BK31" s="380"/>
      <c r="BL31" s="380"/>
      <c r="BM31" s="380"/>
      <c r="BN31" s="380"/>
      <c r="BO31" s="380"/>
      <c r="BP31" s="380"/>
      <c r="BQ31" s="380"/>
      <c r="BR31" s="380"/>
      <c r="BS31" s="380"/>
      <c r="BT31" s="375"/>
      <c r="BU31" s="381"/>
      <c r="BV31" s="381"/>
      <c r="BW31" s="382"/>
      <c r="BX31" s="382"/>
      <c r="BY31" s="382"/>
      <c r="BZ31" s="382"/>
      <c r="CA31" s="382"/>
      <c r="CB31" s="382"/>
      <c r="CC31" s="375"/>
      <c r="CD31" s="375"/>
      <c r="CE31" s="375"/>
      <c r="CF31" s="375"/>
    </row>
    <row r="32" spans="1:84" s="374" customFormat="1" ht="13.5" customHeight="1" outlineLevel="1" x14ac:dyDescent="0.15">
      <c r="A32" s="375"/>
      <c r="B32" s="376"/>
      <c r="C32" s="376" t="str">
        <f>C22</f>
        <v>Оказание услуг по отделке</v>
      </c>
      <c r="D32" s="377" t="s">
        <v>49</v>
      </c>
      <c r="E32" s="378">
        <f>IFERROR(E22/E$10,"n/a")</f>
        <v>0.35952303623998721</v>
      </c>
      <c r="F32" s="379" t="str">
        <f t="shared" ref="F32:J32" si="17">IFERROR(F22/F$10,"n/a")</f>
        <v>n/a</v>
      </c>
      <c r="G32" s="379">
        <f t="shared" si="17"/>
        <v>0.46128754653320031</v>
      </c>
      <c r="H32" s="379">
        <f t="shared" si="17"/>
        <v>0.42524442319333489</v>
      </c>
      <c r="I32" s="379">
        <f t="shared" si="17"/>
        <v>0.38768592675629865</v>
      </c>
      <c r="J32" s="379">
        <f t="shared" si="17"/>
        <v>0.31464854387279584</v>
      </c>
      <c r="K32" s="375"/>
      <c r="L32" s="380"/>
      <c r="M32" s="380"/>
      <c r="N32" s="380"/>
      <c r="O32" s="380"/>
      <c r="P32" s="380"/>
      <c r="Q32" s="380"/>
      <c r="R32" s="380"/>
      <c r="S32" s="380"/>
      <c r="T32" s="380"/>
      <c r="U32" s="380"/>
      <c r="V32" s="380"/>
      <c r="W32" s="380"/>
      <c r="X32" s="380"/>
      <c r="Y32" s="380"/>
      <c r="Z32" s="380"/>
      <c r="AA32" s="380"/>
      <c r="AB32" s="380"/>
      <c r="AC32" s="380"/>
      <c r="AD32" s="380"/>
      <c r="AE32" s="380"/>
      <c r="AF32" s="380"/>
      <c r="AG32" s="380"/>
      <c r="AH32" s="380"/>
      <c r="AI32" s="380"/>
      <c r="AJ32" s="380"/>
      <c r="AK32" s="380"/>
      <c r="AL32" s="380"/>
      <c r="AM32" s="380"/>
      <c r="AN32" s="380"/>
      <c r="AO32" s="380"/>
      <c r="AP32" s="380"/>
      <c r="AQ32" s="380"/>
      <c r="AR32" s="380"/>
      <c r="AS32" s="380"/>
      <c r="AT32" s="380"/>
      <c r="AU32" s="380"/>
      <c r="AV32" s="380"/>
      <c r="AW32" s="380"/>
      <c r="AX32" s="380"/>
      <c r="AY32" s="380"/>
      <c r="AZ32" s="380"/>
      <c r="BA32" s="380"/>
      <c r="BB32" s="380"/>
      <c r="BC32" s="380"/>
      <c r="BD32" s="380"/>
      <c r="BE32" s="380"/>
      <c r="BF32" s="380"/>
      <c r="BG32" s="380"/>
      <c r="BH32" s="380"/>
      <c r="BI32" s="380"/>
      <c r="BJ32" s="380"/>
      <c r="BK32" s="380"/>
      <c r="BL32" s="380"/>
      <c r="BM32" s="380"/>
      <c r="BN32" s="380"/>
      <c r="BO32" s="380"/>
      <c r="BP32" s="380"/>
      <c r="BQ32" s="380"/>
      <c r="BR32" s="380"/>
      <c r="BS32" s="380"/>
      <c r="BT32" s="375"/>
      <c r="BU32" s="381"/>
      <c r="BV32" s="381"/>
      <c r="BW32" s="382"/>
      <c r="BX32" s="382"/>
      <c r="BY32" s="382"/>
      <c r="BZ32" s="382"/>
      <c r="CA32" s="382"/>
      <c r="CB32" s="382"/>
      <c r="CC32" s="375"/>
      <c r="CD32" s="375"/>
      <c r="CE32" s="375"/>
      <c r="CF32" s="375"/>
    </row>
    <row r="33" spans="1:84" ht="14.45" customHeight="1" x14ac:dyDescent="0.2">
      <c r="A33" s="26"/>
      <c r="B33" s="383"/>
      <c r="C33" s="245"/>
      <c r="D33" s="555"/>
      <c r="E33" s="384"/>
      <c r="F33" s="385"/>
      <c r="G33" s="385"/>
      <c r="H33" s="385"/>
      <c r="I33" s="385"/>
      <c r="J33" s="385"/>
      <c r="K33" s="245"/>
      <c r="L33" s="385"/>
      <c r="M33" s="385"/>
      <c r="N33" s="385"/>
      <c r="O33" s="385"/>
      <c r="P33" s="385"/>
      <c r="Q33" s="385"/>
      <c r="R33" s="385"/>
      <c r="S33" s="385"/>
      <c r="T33" s="385"/>
      <c r="U33" s="385"/>
      <c r="V33" s="385"/>
      <c r="W33" s="385"/>
      <c r="X33" s="385"/>
      <c r="Y33" s="385"/>
      <c r="Z33" s="385"/>
      <c r="AA33" s="385"/>
      <c r="AB33" s="385"/>
      <c r="AC33" s="385"/>
      <c r="AD33" s="385"/>
      <c r="AE33" s="385"/>
      <c r="AF33" s="385"/>
      <c r="AG33" s="385"/>
      <c r="AH33" s="385"/>
      <c r="AI33" s="385"/>
      <c r="AJ33" s="385"/>
      <c r="AK33" s="385"/>
      <c r="AL33" s="385"/>
      <c r="AM33" s="385"/>
      <c r="AN33" s="385"/>
      <c r="AO33" s="385"/>
      <c r="AP33" s="385"/>
      <c r="AQ33" s="385"/>
      <c r="AR33" s="385"/>
      <c r="AS33" s="385"/>
      <c r="AT33" s="385"/>
      <c r="AU33" s="385"/>
      <c r="AV33" s="385"/>
      <c r="AW33" s="385"/>
      <c r="AX33" s="385"/>
      <c r="AY33" s="385"/>
      <c r="AZ33" s="385"/>
      <c r="BA33" s="385"/>
      <c r="BB33" s="385"/>
      <c r="BC33" s="385"/>
      <c r="BD33" s="385"/>
      <c r="BE33" s="385"/>
      <c r="BF33" s="385"/>
      <c r="BG33" s="385"/>
      <c r="BH33" s="385"/>
      <c r="BI33" s="385"/>
      <c r="BJ33" s="385"/>
      <c r="BK33" s="385"/>
      <c r="BL33" s="385"/>
      <c r="BM33" s="385"/>
      <c r="BN33" s="385"/>
      <c r="BO33" s="385"/>
      <c r="BP33" s="385"/>
      <c r="BQ33" s="385"/>
      <c r="BR33" s="385"/>
      <c r="BS33" s="385"/>
      <c r="BT33" s="245"/>
      <c r="BU33" s="386"/>
      <c r="BV33" s="386"/>
      <c r="BW33" s="248"/>
      <c r="BX33" s="248"/>
      <c r="BY33" s="248"/>
      <c r="BZ33" s="248"/>
      <c r="CA33" s="248"/>
      <c r="CB33" s="248"/>
      <c r="CC33" s="26"/>
      <c r="CD33" s="26"/>
      <c r="CE33" s="26"/>
      <c r="CF33" s="26"/>
    </row>
    <row r="34" spans="1:84" ht="12" customHeight="1" x14ac:dyDescent="0.2">
      <c r="A34" s="26"/>
      <c r="B34" s="335" t="s">
        <v>461</v>
      </c>
      <c r="C34" s="335"/>
      <c r="D34" s="553"/>
      <c r="E34" s="336">
        <f>SUM(F34:J34)</f>
        <v>1394592.67668</v>
      </c>
      <c r="F34" s="337">
        <f>SUMIF($L$6:$BS$6,F$6,$L34:$BS34)</f>
        <v>14159.793103448277</v>
      </c>
      <c r="G34" s="337">
        <f>SUMIF($L$6:$BS$6,G$6,$L34:$BS34)</f>
        <v>109273.3370689655</v>
      </c>
      <c r="H34" s="337">
        <f>SUMIF($L$6:$BS$6,H$6,$L34:$BS34)</f>
        <v>259218.93827586208</v>
      </c>
      <c r="I34" s="337">
        <f>SUMIF($L$6:$BS$6,I$6,$L34:$BS34)</f>
        <v>406321.74703448277</v>
      </c>
      <c r="J34" s="337">
        <f>SUMIF($L$6:$BS$6,J$6,$L34:$BS34)</f>
        <v>605618.86119724135</v>
      </c>
      <c r="K34" s="338"/>
      <c r="L34" s="337">
        <f>SUM(L37:L43)</f>
        <v>577.5</v>
      </c>
      <c r="M34" s="337">
        <f t="shared" ref="M34:AQ34" si="18">SUM(M37:M43)</f>
        <v>577.5</v>
      </c>
      <c r="N34" s="337">
        <f t="shared" si="18"/>
        <v>577.5</v>
      </c>
      <c r="O34" s="337">
        <f t="shared" si="18"/>
        <v>577.5</v>
      </c>
      <c r="P34" s="337">
        <f t="shared" si="18"/>
        <v>577.5</v>
      </c>
      <c r="Q34" s="337">
        <f t="shared" si="18"/>
        <v>815.84482758620686</v>
      </c>
      <c r="R34" s="337">
        <f t="shared" si="18"/>
        <v>815.84482758620686</v>
      </c>
      <c r="S34" s="337">
        <f t="shared" si="18"/>
        <v>815.84482758620686</v>
      </c>
      <c r="T34" s="337">
        <f t="shared" si="18"/>
        <v>1650.0517241379309</v>
      </c>
      <c r="U34" s="337">
        <f t="shared" si="18"/>
        <v>1967.844827586207</v>
      </c>
      <c r="V34" s="337">
        <f t="shared" si="18"/>
        <v>2285.6379310344828</v>
      </c>
      <c r="W34" s="337">
        <f t="shared" si="18"/>
        <v>2921.2241379310349</v>
      </c>
      <c r="X34" s="337">
        <f t="shared" si="18"/>
        <v>7743.5734913793112</v>
      </c>
      <c r="Y34" s="337">
        <f t="shared" si="18"/>
        <v>8744.6217672413786</v>
      </c>
      <c r="Z34" s="337">
        <f t="shared" si="18"/>
        <v>8744.6217672413786</v>
      </c>
      <c r="AA34" s="337">
        <f t="shared" si="18"/>
        <v>8744.6217672413786</v>
      </c>
      <c r="AB34" s="337">
        <f t="shared" si="18"/>
        <v>8744.6217672413786</v>
      </c>
      <c r="AC34" s="337">
        <f>SUM(AC37:AC43)</f>
        <v>8744.6217672413786</v>
      </c>
      <c r="AD34" s="337">
        <f t="shared" si="18"/>
        <v>8744.6217672413786</v>
      </c>
      <c r="AE34" s="337">
        <f t="shared" si="18"/>
        <v>8744.6217672413786</v>
      </c>
      <c r="AF34" s="337">
        <f t="shared" si="18"/>
        <v>8744.6217672413786</v>
      </c>
      <c r="AG34" s="337">
        <f t="shared" si="18"/>
        <v>9411.9872844827587</v>
      </c>
      <c r="AH34" s="337">
        <f t="shared" si="18"/>
        <v>10413.035560344828</v>
      </c>
      <c r="AI34" s="337">
        <f t="shared" si="18"/>
        <v>11747.766594827586</v>
      </c>
      <c r="AJ34" s="337">
        <f t="shared" si="18"/>
        <v>19207.404396551727</v>
      </c>
      <c r="AK34" s="337">
        <f t="shared" si="18"/>
        <v>21309.60577586207</v>
      </c>
      <c r="AL34" s="337">
        <f t="shared" si="18"/>
        <v>21309.60577586207</v>
      </c>
      <c r="AM34" s="337">
        <f t="shared" si="18"/>
        <v>21309.60577586207</v>
      </c>
      <c r="AN34" s="337">
        <f t="shared" si="18"/>
        <v>21309.60577586207</v>
      </c>
      <c r="AO34" s="337">
        <f t="shared" si="18"/>
        <v>21309.60577586207</v>
      </c>
      <c r="AP34" s="337">
        <f t="shared" si="18"/>
        <v>21309.60577586207</v>
      </c>
      <c r="AQ34" s="337">
        <f t="shared" si="18"/>
        <v>21309.60577586207</v>
      </c>
      <c r="AR34" s="337">
        <f t="shared" ref="AR34:BS34" si="19">SUM(AR37:AR43)</f>
        <v>21309.60577586207</v>
      </c>
      <c r="AS34" s="337">
        <f t="shared" si="19"/>
        <v>22010.339568965519</v>
      </c>
      <c r="AT34" s="337">
        <f t="shared" si="19"/>
        <v>23061.440258620692</v>
      </c>
      <c r="AU34" s="337">
        <f t="shared" si="19"/>
        <v>24462.90784482759</v>
      </c>
      <c r="AV34" s="337">
        <f t="shared" si="19"/>
        <v>31346.263103448284</v>
      </c>
      <c r="AW34" s="337">
        <f t="shared" si="19"/>
        <v>33553.574551724145</v>
      </c>
      <c r="AX34" s="337">
        <f t="shared" si="19"/>
        <v>33553.574551724145</v>
      </c>
      <c r="AY34" s="337">
        <f t="shared" si="19"/>
        <v>33553.574551724145</v>
      </c>
      <c r="AZ34" s="337">
        <f t="shared" si="19"/>
        <v>33553.574551724145</v>
      </c>
      <c r="BA34" s="337">
        <f t="shared" si="19"/>
        <v>33553.574551724145</v>
      </c>
      <c r="BB34" s="337">
        <f t="shared" si="19"/>
        <v>33553.574551724145</v>
      </c>
      <c r="BC34" s="337">
        <f t="shared" si="19"/>
        <v>33553.574551724145</v>
      </c>
      <c r="BD34" s="337">
        <f t="shared" si="19"/>
        <v>33553.574551724145</v>
      </c>
      <c r="BE34" s="337">
        <f t="shared" si="19"/>
        <v>34289.345034482765</v>
      </c>
      <c r="BF34" s="337">
        <f t="shared" si="19"/>
        <v>35393.000758620699</v>
      </c>
      <c r="BG34" s="337">
        <f t="shared" si="19"/>
        <v>36864.541724137933</v>
      </c>
      <c r="BH34" s="337">
        <f t="shared" si="19"/>
        <v>48343.701164137936</v>
      </c>
      <c r="BI34" s="337">
        <f t="shared" si="19"/>
        <v>50661.37818482759</v>
      </c>
      <c r="BJ34" s="337">
        <f t="shared" si="19"/>
        <v>50661.37818482759</v>
      </c>
      <c r="BK34" s="337">
        <f t="shared" si="19"/>
        <v>50661.37818482759</v>
      </c>
      <c r="BL34" s="337">
        <f t="shared" si="19"/>
        <v>50661.37818482759</v>
      </c>
      <c r="BM34" s="337">
        <f t="shared" si="19"/>
        <v>50661.37818482759</v>
      </c>
      <c r="BN34" s="337">
        <f t="shared" si="19"/>
        <v>50661.37818482759</v>
      </c>
      <c r="BO34" s="337">
        <f t="shared" si="19"/>
        <v>50661.37818482759</v>
      </c>
      <c r="BP34" s="337">
        <f t="shared" si="19"/>
        <v>50661.37818482759</v>
      </c>
      <c r="BQ34" s="337">
        <f t="shared" si="19"/>
        <v>50661.37818482759</v>
      </c>
      <c r="BR34" s="337">
        <f t="shared" si="19"/>
        <v>50661.37818482759</v>
      </c>
      <c r="BS34" s="337">
        <f t="shared" si="19"/>
        <v>50661.37818482759</v>
      </c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</row>
    <row r="35" spans="1:84" ht="14.45" customHeight="1" x14ac:dyDescent="0.2">
      <c r="A35" s="26"/>
      <c r="B35" s="383"/>
      <c r="C35" s="245"/>
      <c r="D35" s="555"/>
      <c r="E35" s="387"/>
      <c r="F35" s="388"/>
      <c r="G35" s="388"/>
      <c r="H35" s="388"/>
      <c r="I35" s="388"/>
      <c r="J35" s="388"/>
      <c r="K35" s="245"/>
      <c r="L35" s="388"/>
      <c r="M35" s="388"/>
      <c r="N35" s="388"/>
      <c r="O35" s="388"/>
      <c r="P35" s="388"/>
      <c r="Q35" s="388"/>
      <c r="R35" s="388"/>
      <c r="S35" s="388"/>
      <c r="T35" s="388"/>
      <c r="U35" s="388"/>
      <c r="V35" s="388"/>
      <c r="W35" s="388"/>
      <c r="X35" s="388"/>
      <c r="Y35" s="388"/>
      <c r="Z35" s="388"/>
      <c r="AA35" s="388"/>
      <c r="AB35" s="388"/>
      <c r="AC35" s="388"/>
      <c r="AD35" s="388"/>
      <c r="AE35" s="388"/>
      <c r="AF35" s="388"/>
      <c r="AG35" s="388"/>
      <c r="AH35" s="388"/>
      <c r="AI35" s="388"/>
      <c r="AJ35" s="388"/>
      <c r="AK35" s="388"/>
      <c r="AL35" s="388"/>
      <c r="AM35" s="388"/>
      <c r="AN35" s="388"/>
      <c r="AO35" s="388"/>
      <c r="AP35" s="388"/>
      <c r="AQ35" s="388"/>
      <c r="AR35" s="388"/>
      <c r="AS35" s="388"/>
      <c r="AT35" s="388"/>
      <c r="AU35" s="388"/>
      <c r="AV35" s="388"/>
      <c r="AW35" s="388"/>
      <c r="AX35" s="388"/>
      <c r="AY35" s="388"/>
      <c r="AZ35" s="388"/>
      <c r="BA35" s="388"/>
      <c r="BB35" s="388"/>
      <c r="BC35" s="388"/>
      <c r="BD35" s="388"/>
      <c r="BE35" s="388"/>
      <c r="BF35" s="388"/>
      <c r="BG35" s="388"/>
      <c r="BH35" s="388"/>
      <c r="BI35" s="388"/>
      <c r="BJ35" s="388"/>
      <c r="BK35" s="388"/>
      <c r="BL35" s="388"/>
      <c r="BM35" s="388"/>
      <c r="BN35" s="388"/>
      <c r="BO35" s="388"/>
      <c r="BP35" s="388"/>
      <c r="BQ35" s="388"/>
      <c r="BR35" s="388"/>
      <c r="BS35" s="388"/>
      <c r="BT35" s="245"/>
      <c r="BU35" s="386"/>
      <c r="BV35" s="386"/>
      <c r="BW35" s="248"/>
      <c r="BX35" s="248"/>
      <c r="BY35" s="248"/>
      <c r="BZ35" s="248"/>
      <c r="CA35" s="248"/>
      <c r="CB35" s="248"/>
      <c r="CC35" s="26"/>
      <c r="CD35" s="26"/>
      <c r="CE35" s="26"/>
      <c r="CF35" s="26"/>
    </row>
    <row r="36" spans="1:84" ht="14.45" customHeight="1" x14ac:dyDescent="0.2">
      <c r="A36" s="26"/>
      <c r="B36" s="383"/>
      <c r="C36" s="26" t="str">
        <f>Затраты!C13</f>
        <v>Себестоимость комплектующих</v>
      </c>
      <c r="D36" s="516" t="s">
        <v>60</v>
      </c>
      <c r="E36" s="347">
        <f t="shared" ref="E36:E43" si="20">SUM(F36:J36)</f>
        <v>381872.48400000005</v>
      </c>
      <c r="F36" s="348">
        <f t="shared" ref="F36:J43" si="21">SUMIF($L$6:$BS$6,F$6,$L36:$BS36)</f>
        <v>0</v>
      </c>
      <c r="G36" s="348">
        <f t="shared" si="21"/>
        <v>19845</v>
      </c>
      <c r="H36" s="348">
        <f t="shared" si="21"/>
        <v>71662.5</v>
      </c>
      <c r="I36" s="348">
        <f t="shared" si="21"/>
        <v>104340.60000000002</v>
      </c>
      <c r="J36" s="348">
        <f t="shared" si="21"/>
        <v>186024.38400000005</v>
      </c>
      <c r="K36" s="389"/>
      <c r="L36" s="348">
        <f>IFERROR(Затраты!F13/(1+Вводные!$F$29*Налоги!F$9),0)</f>
        <v>0</v>
      </c>
      <c r="M36" s="348">
        <f>IFERROR(Затраты!G13/(1+Вводные!$F$29*Налоги!G$9),0)</f>
        <v>0</v>
      </c>
      <c r="N36" s="348">
        <f>IFERROR(Затраты!H13/(1+Вводные!$F$29*Налоги!H$9),0)</f>
        <v>0</v>
      </c>
      <c r="O36" s="348">
        <f>IFERROR(Затраты!I13/(1+Вводные!$F$29*Налоги!I$9),0)</f>
        <v>0</v>
      </c>
      <c r="P36" s="348">
        <f>IFERROR(Затраты!J13/(1+Вводные!$F$29*Налоги!J$9),0)</f>
        <v>0</v>
      </c>
      <c r="Q36" s="348">
        <f>IFERROR(Затраты!K13/(1+Вводные!$F$29*Налоги!K$9),0)</f>
        <v>0</v>
      </c>
      <c r="R36" s="348">
        <f>IFERROR(Затраты!L13/(1+Вводные!$F$29*Налоги!L$9),0)</f>
        <v>0</v>
      </c>
      <c r="S36" s="348">
        <f>IFERROR(Затраты!M13/(1+Вводные!$F$29*Налоги!M$9),0)</f>
        <v>0</v>
      </c>
      <c r="T36" s="348">
        <f>IFERROR(Затраты!N13/(1+Вводные!$F$29*Налоги!N$9),0)</f>
        <v>0</v>
      </c>
      <c r="U36" s="348">
        <f>IFERROR(Затраты!O13/(1+Вводные!$F$29*Налоги!O$9),0)</f>
        <v>0</v>
      </c>
      <c r="V36" s="348">
        <f>IFERROR(Затраты!P13/(1+Вводные!$F$29*Налоги!P$9),0)</f>
        <v>0</v>
      </c>
      <c r="W36" s="348">
        <f>IFERROR(Затраты!Q13/(1+Вводные!$F$29*Налоги!Q$9),0)</f>
        <v>0</v>
      </c>
      <c r="X36" s="348">
        <f>IFERROR(Затраты!R13/(1+Вводные!$F$29*Налоги!R$9),0)</f>
        <v>1653.75</v>
      </c>
      <c r="Y36" s="348">
        <f>IFERROR(Затраты!S13/(1+Вводные!$F$29*Налоги!S$9),0)</f>
        <v>1653.75</v>
      </c>
      <c r="Z36" s="348">
        <f>IFERROR(Затраты!T13/(1+Вводные!$F$29*Налоги!T$9),0)</f>
        <v>1653.75</v>
      </c>
      <c r="AA36" s="348">
        <f>IFERROR(Затраты!U13/(1+Вводные!$F$29*Налоги!U$9),0)</f>
        <v>1653.75</v>
      </c>
      <c r="AB36" s="348">
        <f>IFERROR(Затраты!V13/(1+Вводные!$F$29*Налоги!V$9),0)</f>
        <v>1653.75</v>
      </c>
      <c r="AC36" s="348">
        <f>IFERROR(Затраты!W13/(1+Вводные!$F$29*Налоги!W$9),0)</f>
        <v>1653.75</v>
      </c>
      <c r="AD36" s="348">
        <f>IFERROR(Затраты!X13/(1+Вводные!$F$29*Налоги!X$9),0)</f>
        <v>1653.75</v>
      </c>
      <c r="AE36" s="348">
        <f>IFERROR(Затраты!Y13/(1+Вводные!$F$29*Налоги!Y$9),0)</f>
        <v>1653.75</v>
      </c>
      <c r="AF36" s="348">
        <f>IFERROR(Затраты!Z13/(1+Вводные!$F$29*Налоги!Z$9),0)</f>
        <v>1653.75</v>
      </c>
      <c r="AG36" s="348">
        <f>IFERROR(Затраты!AA13/(1+Вводные!$F$29*Налоги!AA$9),0)</f>
        <v>1653.75</v>
      </c>
      <c r="AH36" s="348">
        <f>IFERROR(Затраты!AB13/(1+Вводные!$F$29*Налоги!AB$9),0)</f>
        <v>1653.75</v>
      </c>
      <c r="AI36" s="348">
        <f>IFERROR(Затраты!AC13/(1+Вводные!$F$29*Налоги!AC$9),0)</f>
        <v>1653.75</v>
      </c>
      <c r="AJ36" s="348">
        <f>IFERROR(Затраты!AD13/(1+Вводные!$F$29*Налоги!AD$9),0)</f>
        <v>5971.875</v>
      </c>
      <c r="AK36" s="348">
        <f>IFERROR(Затраты!AE13/(1+Вводные!$F$29*Налоги!AE$9),0)</f>
        <v>5971.875</v>
      </c>
      <c r="AL36" s="348">
        <f>IFERROR(Затраты!AF13/(1+Вводные!$F$29*Налоги!AF$9),0)</f>
        <v>5971.875</v>
      </c>
      <c r="AM36" s="348">
        <f>IFERROR(Затраты!AG13/(1+Вводные!$F$29*Налоги!AG$9),0)</f>
        <v>5971.875</v>
      </c>
      <c r="AN36" s="348">
        <f>IFERROR(Затраты!AH13/(1+Вводные!$F$29*Налоги!AH$9),0)</f>
        <v>5971.875</v>
      </c>
      <c r="AO36" s="348">
        <f>IFERROR(Затраты!AI13/(1+Вводные!$F$29*Налоги!AI$9),0)</f>
        <v>5971.875</v>
      </c>
      <c r="AP36" s="348">
        <f>IFERROR(Затраты!AJ13/(1+Вводные!$F$29*Налоги!AJ$9),0)</f>
        <v>5971.875</v>
      </c>
      <c r="AQ36" s="348">
        <f>IFERROR(Затраты!AK13/(1+Вводные!$F$29*Налоги!AK$9),0)</f>
        <v>5971.875</v>
      </c>
      <c r="AR36" s="348">
        <f>IFERROR(Затраты!AL13/(1+Вводные!$F$29*Налоги!AL$9),0)</f>
        <v>5971.875</v>
      </c>
      <c r="AS36" s="348">
        <f>IFERROR(Затраты!AM13/(1+Вводные!$F$29*Налоги!AM$9),0)</f>
        <v>5971.875</v>
      </c>
      <c r="AT36" s="348">
        <f>IFERROR(Затраты!AN13/(1+Вводные!$F$29*Налоги!AN$9),0)</f>
        <v>5971.875</v>
      </c>
      <c r="AU36" s="348">
        <f>IFERROR(Затраты!AO13/(1+Вводные!$F$29*Налоги!AO$9),0)</f>
        <v>5971.875</v>
      </c>
      <c r="AV36" s="348">
        <f>IFERROR(Затраты!AP13/(1+Вводные!$F$29*Налоги!AP$9),0)</f>
        <v>8695.0500000000011</v>
      </c>
      <c r="AW36" s="348">
        <f>IFERROR(Затраты!AQ13/(1+Вводные!$F$29*Налоги!AQ$9),0)</f>
        <v>8695.0500000000011</v>
      </c>
      <c r="AX36" s="348">
        <f>IFERROR(Затраты!AR13/(1+Вводные!$F$29*Налоги!AR$9),0)</f>
        <v>8695.0500000000011</v>
      </c>
      <c r="AY36" s="348">
        <f>IFERROR(Затраты!AS13/(1+Вводные!$F$29*Налоги!AS$9),0)</f>
        <v>8695.0500000000011</v>
      </c>
      <c r="AZ36" s="348">
        <f>IFERROR(Затраты!AT13/(1+Вводные!$F$29*Налоги!AT$9),0)</f>
        <v>8695.0500000000011</v>
      </c>
      <c r="BA36" s="348">
        <f>IFERROR(Затраты!AU13/(1+Вводные!$F$29*Налоги!AU$9),0)</f>
        <v>8695.0500000000011</v>
      </c>
      <c r="BB36" s="348">
        <f>IFERROR(Затраты!AV13/(1+Вводные!$F$29*Налоги!AV$9),0)</f>
        <v>8695.0500000000011</v>
      </c>
      <c r="BC36" s="348">
        <f>IFERROR(Затраты!AW13/(1+Вводные!$F$29*Налоги!AW$9),0)</f>
        <v>8695.0500000000011</v>
      </c>
      <c r="BD36" s="348">
        <f>IFERROR(Затраты!AX13/(1+Вводные!$F$29*Налоги!AX$9),0)</f>
        <v>8695.0500000000011</v>
      </c>
      <c r="BE36" s="348">
        <f>IFERROR(Затраты!AY13/(1+Вводные!$F$29*Налоги!AY$9),0)</f>
        <v>8695.0500000000011</v>
      </c>
      <c r="BF36" s="348">
        <f>IFERROR(Затраты!AZ13/(1+Вводные!$F$29*Налоги!AZ$9),0)</f>
        <v>8695.0500000000011</v>
      </c>
      <c r="BG36" s="348">
        <f>IFERROR(Затраты!BA13/(1+Вводные!$F$29*Налоги!BA$9),0)</f>
        <v>8695.0500000000011</v>
      </c>
      <c r="BH36" s="348">
        <f>IFERROR(Затраты!BB13/(1+Вводные!$F$29*Налоги!BB$9),0)</f>
        <v>15502.032000000003</v>
      </c>
      <c r="BI36" s="348">
        <f>IFERROR(Затраты!BC13/(1+Вводные!$F$29*Налоги!BC$9),0)</f>
        <v>15502.032000000003</v>
      </c>
      <c r="BJ36" s="348">
        <f>IFERROR(Затраты!BD13/(1+Вводные!$F$29*Налоги!BD$9),0)</f>
        <v>15502.032000000003</v>
      </c>
      <c r="BK36" s="348">
        <f>IFERROR(Затраты!BE13/(1+Вводные!$F$29*Налоги!BE$9),0)</f>
        <v>15502.032000000003</v>
      </c>
      <c r="BL36" s="348">
        <f>IFERROR(Затраты!BF13/(1+Вводные!$F$29*Налоги!BF$9),0)</f>
        <v>15502.032000000003</v>
      </c>
      <c r="BM36" s="348">
        <f>IFERROR(Затраты!BG13/(1+Вводные!$F$29*Налоги!BG$9),0)</f>
        <v>15502.032000000003</v>
      </c>
      <c r="BN36" s="348">
        <f>IFERROR(Затраты!BH13/(1+Вводные!$F$29*Налоги!BH$9),0)</f>
        <v>15502.032000000003</v>
      </c>
      <c r="BO36" s="348">
        <f>IFERROR(Затраты!BI13/(1+Вводные!$F$29*Налоги!BI$9),0)</f>
        <v>15502.032000000003</v>
      </c>
      <c r="BP36" s="348">
        <f>IFERROR(Затраты!BJ13/(1+Вводные!$F$29*Налоги!BJ$9),0)</f>
        <v>15502.032000000003</v>
      </c>
      <c r="BQ36" s="348">
        <f>IFERROR(Затраты!BK13/(1+Вводные!$F$29*Налоги!BK$9),0)</f>
        <v>15502.032000000003</v>
      </c>
      <c r="BR36" s="348">
        <f>IFERROR(Затраты!BL13/(1+Вводные!$F$29*Налоги!BL$9),0)</f>
        <v>15502.032000000003</v>
      </c>
      <c r="BS36" s="348">
        <f>IFERROR(Затраты!BM13/(1+Вводные!$F$29*Налоги!BM$9),0)</f>
        <v>15502.032000000003</v>
      </c>
      <c r="BT36" s="245"/>
      <c r="BU36" s="386"/>
      <c r="BV36" s="386"/>
      <c r="BW36" s="248"/>
      <c r="BX36" s="248"/>
      <c r="BY36" s="248"/>
      <c r="BZ36" s="248"/>
      <c r="CA36" s="248"/>
      <c r="CB36" s="248"/>
      <c r="CC36" s="26"/>
      <c r="CD36" s="26"/>
      <c r="CE36" s="26"/>
      <c r="CF36" s="26"/>
    </row>
    <row r="37" spans="1:84" ht="14.45" customHeight="1" outlineLevel="1" x14ac:dyDescent="0.2">
      <c r="A37" s="26"/>
      <c r="B37" s="383"/>
      <c r="C37" s="390" t="str">
        <f>Затраты!C14</f>
        <v>Модель Штурн 1 (миксер, насос, компрессор, рельсы, ШТУРН 1)</v>
      </c>
      <c r="D37" s="516" t="s">
        <v>60</v>
      </c>
      <c r="E37" s="347">
        <f t="shared" si="20"/>
        <v>191222.89199999999</v>
      </c>
      <c r="F37" s="348">
        <f t="shared" si="21"/>
        <v>0</v>
      </c>
      <c r="G37" s="348">
        <f t="shared" si="21"/>
        <v>9922.5</v>
      </c>
      <c r="H37" s="348">
        <f t="shared" si="21"/>
        <v>28664.999999999996</v>
      </c>
      <c r="I37" s="348">
        <f t="shared" si="21"/>
        <v>59623.19999999999</v>
      </c>
      <c r="J37" s="348">
        <f t="shared" si="21"/>
        <v>93012.192000000025</v>
      </c>
      <c r="K37" s="389"/>
      <c r="L37" s="348">
        <f>IFERROR(Затраты!F14/(1+Вводные!$F$29*Налоги!F$9),0)</f>
        <v>0</v>
      </c>
      <c r="M37" s="348">
        <f>IFERROR(Затраты!G14/(1+Вводные!$F$29*Налоги!G$9),0)</f>
        <v>0</v>
      </c>
      <c r="N37" s="348">
        <f>IFERROR(Затраты!H14/(1+Вводные!$F$29*Налоги!H$9),0)</f>
        <v>0</v>
      </c>
      <c r="O37" s="348">
        <f>IFERROR(Затраты!I14/(1+Вводные!$F$29*Налоги!I$9),0)</f>
        <v>0</v>
      </c>
      <c r="P37" s="348">
        <f>IFERROR(Затраты!J14/(1+Вводные!$F$29*Налоги!J$9),0)</f>
        <v>0</v>
      </c>
      <c r="Q37" s="348">
        <f>IFERROR(Затраты!K14/(1+Вводные!$F$29*Налоги!K$9),0)</f>
        <v>0</v>
      </c>
      <c r="R37" s="348">
        <f>IFERROR(Затраты!L14/(1+Вводные!$F$29*Налоги!L$9),0)</f>
        <v>0</v>
      </c>
      <c r="S37" s="348">
        <f>IFERROR(Затраты!M14/(1+Вводные!$F$29*Налоги!M$9),0)</f>
        <v>0</v>
      </c>
      <c r="T37" s="348">
        <f>IFERROR(Затраты!N14/(1+Вводные!$F$29*Налоги!N$9),0)</f>
        <v>0</v>
      </c>
      <c r="U37" s="348">
        <f>IFERROR(Затраты!O14/(1+Вводные!$F$29*Налоги!O$9),0)</f>
        <v>0</v>
      </c>
      <c r="V37" s="348">
        <f>IFERROR(Затраты!P14/(1+Вводные!$F$29*Налоги!P$9),0)</f>
        <v>0</v>
      </c>
      <c r="W37" s="348">
        <f>IFERROR(Затраты!Q14/(1+Вводные!$F$29*Налоги!Q$9),0)</f>
        <v>0</v>
      </c>
      <c r="X37" s="348">
        <f>IFERROR(Затраты!R14/(1+Вводные!$F$29*Налоги!R$9),0)</f>
        <v>826.875</v>
      </c>
      <c r="Y37" s="348">
        <f>IFERROR(Затраты!S14/(1+Вводные!$F$29*Налоги!S$9),0)</f>
        <v>826.875</v>
      </c>
      <c r="Z37" s="348">
        <f>IFERROR(Затраты!T14/(1+Вводные!$F$29*Налоги!T$9),0)</f>
        <v>826.875</v>
      </c>
      <c r="AA37" s="348">
        <f>IFERROR(Затраты!U14/(1+Вводные!$F$29*Налоги!U$9),0)</f>
        <v>826.875</v>
      </c>
      <c r="AB37" s="348">
        <f>IFERROR(Затраты!V14/(1+Вводные!$F$29*Налоги!V$9),0)</f>
        <v>826.875</v>
      </c>
      <c r="AC37" s="348">
        <f>IFERROR(Затраты!W14/(1+Вводные!$F$29*Налоги!W$9),0)</f>
        <v>826.875</v>
      </c>
      <c r="AD37" s="348">
        <f>IFERROR(Затраты!X14/(1+Вводные!$F$29*Налоги!X$9),0)</f>
        <v>826.875</v>
      </c>
      <c r="AE37" s="348">
        <f>IFERROR(Затраты!Y14/(1+Вводные!$F$29*Налоги!Y$9),0)</f>
        <v>826.875</v>
      </c>
      <c r="AF37" s="348">
        <f>IFERROR(Затраты!Z14/(1+Вводные!$F$29*Налоги!Z$9),0)</f>
        <v>826.875</v>
      </c>
      <c r="AG37" s="348">
        <f>IFERROR(Затраты!AA14/(1+Вводные!$F$29*Налоги!AA$9),0)</f>
        <v>826.875</v>
      </c>
      <c r="AH37" s="348">
        <f>IFERROR(Затраты!AB14/(1+Вводные!$F$29*Налоги!AB$9),0)</f>
        <v>826.875</v>
      </c>
      <c r="AI37" s="348">
        <f>IFERROR(Затраты!AC14/(1+Вводные!$F$29*Налоги!AC$9),0)</f>
        <v>826.875</v>
      </c>
      <c r="AJ37" s="348">
        <f>IFERROR(Затраты!AD14/(1+Вводные!$F$29*Налоги!AD$9),0)</f>
        <v>2388.7499999999995</v>
      </c>
      <c r="AK37" s="348">
        <f>IFERROR(Затраты!AE14/(1+Вводные!$F$29*Налоги!AE$9),0)</f>
        <v>2388.7499999999995</v>
      </c>
      <c r="AL37" s="348">
        <f>IFERROR(Затраты!AF14/(1+Вводные!$F$29*Налоги!AF$9),0)</f>
        <v>2388.7499999999995</v>
      </c>
      <c r="AM37" s="348">
        <f>IFERROR(Затраты!AG14/(1+Вводные!$F$29*Налоги!AG$9),0)</f>
        <v>2388.7499999999995</v>
      </c>
      <c r="AN37" s="348">
        <f>IFERROR(Затраты!AH14/(1+Вводные!$F$29*Налоги!AH$9),0)</f>
        <v>2388.7499999999995</v>
      </c>
      <c r="AO37" s="348">
        <f>IFERROR(Затраты!AI14/(1+Вводные!$F$29*Налоги!AI$9),0)</f>
        <v>2388.7499999999995</v>
      </c>
      <c r="AP37" s="348">
        <f>IFERROR(Затраты!AJ14/(1+Вводные!$F$29*Налоги!AJ$9),0)</f>
        <v>2388.7499999999995</v>
      </c>
      <c r="AQ37" s="348">
        <f>IFERROR(Затраты!AK14/(1+Вводные!$F$29*Налоги!AK$9),0)</f>
        <v>2388.7499999999995</v>
      </c>
      <c r="AR37" s="348">
        <f>IFERROR(Затраты!AL14/(1+Вводные!$F$29*Налоги!AL$9),0)</f>
        <v>2388.7499999999995</v>
      </c>
      <c r="AS37" s="348">
        <f>IFERROR(Затраты!AM14/(1+Вводные!$F$29*Налоги!AM$9),0)</f>
        <v>2388.7499999999995</v>
      </c>
      <c r="AT37" s="348">
        <f>IFERROR(Затраты!AN14/(1+Вводные!$F$29*Налоги!AN$9),0)</f>
        <v>2388.7499999999995</v>
      </c>
      <c r="AU37" s="348">
        <f>IFERROR(Затраты!AO14/(1+Вводные!$F$29*Налоги!AO$9),0)</f>
        <v>2388.7499999999995</v>
      </c>
      <c r="AV37" s="348">
        <f>IFERROR(Затраты!AP14/(1+Вводные!$F$29*Налоги!AP$9),0)</f>
        <v>4968.6000000000004</v>
      </c>
      <c r="AW37" s="348">
        <f>IFERROR(Затраты!AQ14/(1+Вводные!$F$29*Налоги!AQ$9),0)</f>
        <v>4968.6000000000004</v>
      </c>
      <c r="AX37" s="348">
        <f>IFERROR(Затраты!AR14/(1+Вводные!$F$29*Налоги!AR$9),0)</f>
        <v>4968.6000000000004</v>
      </c>
      <c r="AY37" s="348">
        <f>IFERROR(Затраты!AS14/(1+Вводные!$F$29*Налоги!AS$9),0)</f>
        <v>4968.6000000000004</v>
      </c>
      <c r="AZ37" s="348">
        <f>IFERROR(Затраты!AT14/(1+Вводные!$F$29*Налоги!AT$9),0)</f>
        <v>4968.6000000000004</v>
      </c>
      <c r="BA37" s="348">
        <f>IFERROR(Затраты!AU14/(1+Вводные!$F$29*Налоги!AU$9),0)</f>
        <v>4968.6000000000004</v>
      </c>
      <c r="BB37" s="348">
        <f>IFERROR(Затраты!AV14/(1+Вводные!$F$29*Налоги!AV$9),0)</f>
        <v>4968.6000000000004</v>
      </c>
      <c r="BC37" s="348">
        <f>IFERROR(Затраты!AW14/(1+Вводные!$F$29*Налоги!AW$9),0)</f>
        <v>4968.6000000000004</v>
      </c>
      <c r="BD37" s="348">
        <f>IFERROR(Затраты!AX14/(1+Вводные!$F$29*Налоги!AX$9),0)</f>
        <v>4968.6000000000004</v>
      </c>
      <c r="BE37" s="348">
        <f>IFERROR(Затраты!AY14/(1+Вводные!$F$29*Налоги!AY$9),0)</f>
        <v>4968.6000000000004</v>
      </c>
      <c r="BF37" s="348">
        <f>IFERROR(Затраты!AZ14/(1+Вводные!$F$29*Налоги!AZ$9),0)</f>
        <v>4968.6000000000004</v>
      </c>
      <c r="BG37" s="348">
        <f>IFERROR(Затраты!BA14/(1+Вводные!$F$29*Налоги!BA$9),0)</f>
        <v>4968.6000000000004</v>
      </c>
      <c r="BH37" s="348">
        <f>IFERROR(Затраты!BB14/(1+Вводные!$F$29*Налоги!BB$9),0)</f>
        <v>7751.0160000000014</v>
      </c>
      <c r="BI37" s="348">
        <f>IFERROR(Затраты!BC14/(1+Вводные!$F$29*Налоги!BC$9),0)</f>
        <v>7751.0160000000014</v>
      </c>
      <c r="BJ37" s="348">
        <f>IFERROR(Затраты!BD14/(1+Вводные!$F$29*Налоги!BD$9),0)</f>
        <v>7751.0160000000014</v>
      </c>
      <c r="BK37" s="348">
        <f>IFERROR(Затраты!BE14/(1+Вводные!$F$29*Налоги!BE$9),0)</f>
        <v>7751.0160000000014</v>
      </c>
      <c r="BL37" s="348">
        <f>IFERROR(Затраты!BF14/(1+Вводные!$F$29*Налоги!BF$9),0)</f>
        <v>7751.0160000000014</v>
      </c>
      <c r="BM37" s="348">
        <f>IFERROR(Затраты!BG14/(1+Вводные!$F$29*Налоги!BG$9),0)</f>
        <v>7751.0160000000014</v>
      </c>
      <c r="BN37" s="348">
        <f>IFERROR(Затраты!BH14/(1+Вводные!$F$29*Налоги!BH$9),0)</f>
        <v>7751.0160000000014</v>
      </c>
      <c r="BO37" s="348">
        <f>IFERROR(Затраты!BI14/(1+Вводные!$F$29*Налоги!BI$9),0)</f>
        <v>7751.0160000000014</v>
      </c>
      <c r="BP37" s="348">
        <f>IFERROR(Затраты!BJ14/(1+Вводные!$F$29*Налоги!BJ$9),0)</f>
        <v>7751.0160000000014</v>
      </c>
      <c r="BQ37" s="348">
        <f>IFERROR(Затраты!BK14/(1+Вводные!$F$29*Налоги!BK$9),0)</f>
        <v>7751.0160000000014</v>
      </c>
      <c r="BR37" s="348">
        <f>IFERROR(Затраты!BL14/(1+Вводные!$F$29*Налоги!BL$9),0)</f>
        <v>7751.0160000000014</v>
      </c>
      <c r="BS37" s="348">
        <f>IFERROR(Затраты!BM14/(1+Вводные!$F$29*Налоги!BM$9),0)</f>
        <v>7751.0160000000014</v>
      </c>
      <c r="BT37" s="245"/>
      <c r="BU37" s="386"/>
      <c r="BV37" s="386"/>
      <c r="BW37" s="248"/>
      <c r="BX37" s="248"/>
      <c r="BY37" s="248"/>
      <c r="BZ37" s="248"/>
      <c r="CA37" s="248"/>
      <c r="CB37" s="248"/>
      <c r="CC37" s="26"/>
      <c r="CD37" s="26"/>
      <c r="CE37" s="26"/>
      <c r="CF37" s="26"/>
    </row>
    <row r="38" spans="1:84" ht="14.45" customHeight="1" outlineLevel="1" x14ac:dyDescent="0.2">
      <c r="A38" s="26"/>
      <c r="B38" s="383"/>
      <c r="C38" s="120" t="str">
        <f>Затраты!C15</f>
        <v>Модель Штурн 2  (+ ШТУРН 2)</v>
      </c>
      <c r="D38" s="516" t="s">
        <v>60</v>
      </c>
      <c r="E38" s="347">
        <f t="shared" si="20"/>
        <v>84733.152000000002</v>
      </c>
      <c r="F38" s="348">
        <f t="shared" si="21"/>
        <v>0</v>
      </c>
      <c r="G38" s="348">
        <f t="shared" si="21"/>
        <v>4409.9999999999991</v>
      </c>
      <c r="H38" s="348">
        <f t="shared" si="21"/>
        <v>19110</v>
      </c>
      <c r="I38" s="348">
        <f t="shared" si="21"/>
        <v>19874.400000000005</v>
      </c>
      <c r="J38" s="348">
        <f t="shared" si="21"/>
        <v>41338.752</v>
      </c>
      <c r="K38" s="389"/>
      <c r="L38" s="348">
        <f>IFERROR(Затраты!F15/(1+Вводные!$F$29*Налоги!F$9),0)</f>
        <v>0</v>
      </c>
      <c r="M38" s="348">
        <f>IFERROR(Затраты!G15/(1+Вводные!$F$29*Налоги!G$9),0)</f>
        <v>0</v>
      </c>
      <c r="N38" s="348">
        <f>IFERROR(Затраты!H15/(1+Вводные!$F$29*Налоги!H$9),0)</f>
        <v>0</v>
      </c>
      <c r="O38" s="348">
        <f>IFERROR(Затраты!I15/(1+Вводные!$F$29*Налоги!I$9),0)</f>
        <v>0</v>
      </c>
      <c r="P38" s="348">
        <f>IFERROR(Затраты!J15/(1+Вводные!$F$29*Налоги!J$9),0)</f>
        <v>0</v>
      </c>
      <c r="Q38" s="348">
        <f>IFERROR(Затраты!K15/(1+Вводные!$F$29*Налоги!K$9),0)</f>
        <v>0</v>
      </c>
      <c r="R38" s="348">
        <f>IFERROR(Затраты!L15/(1+Вводные!$F$29*Налоги!L$9),0)</f>
        <v>0</v>
      </c>
      <c r="S38" s="348">
        <f>IFERROR(Затраты!M15/(1+Вводные!$F$29*Налоги!M$9),0)</f>
        <v>0</v>
      </c>
      <c r="T38" s="348">
        <f>IFERROR(Затраты!N15/(1+Вводные!$F$29*Налоги!N$9),0)</f>
        <v>0</v>
      </c>
      <c r="U38" s="348">
        <f>IFERROR(Затраты!O15/(1+Вводные!$F$29*Налоги!O$9),0)</f>
        <v>0</v>
      </c>
      <c r="V38" s="348">
        <f>IFERROR(Затраты!P15/(1+Вводные!$F$29*Налоги!P$9),0)</f>
        <v>0</v>
      </c>
      <c r="W38" s="348">
        <f>IFERROR(Затраты!Q15/(1+Вводные!$F$29*Налоги!Q$9),0)</f>
        <v>0</v>
      </c>
      <c r="X38" s="348">
        <f>IFERROR(Затраты!R15/(1+Вводные!$F$29*Налоги!R$9),0)</f>
        <v>367.49999999999994</v>
      </c>
      <c r="Y38" s="348">
        <f>IFERROR(Затраты!S15/(1+Вводные!$F$29*Налоги!S$9),0)</f>
        <v>367.49999999999994</v>
      </c>
      <c r="Z38" s="348">
        <f>IFERROR(Затраты!T15/(1+Вводные!$F$29*Налоги!T$9),0)</f>
        <v>367.49999999999994</v>
      </c>
      <c r="AA38" s="348">
        <f>IFERROR(Затраты!U15/(1+Вводные!$F$29*Налоги!U$9),0)</f>
        <v>367.49999999999994</v>
      </c>
      <c r="AB38" s="348">
        <f>IFERROR(Затраты!V15/(1+Вводные!$F$29*Налоги!V$9),0)</f>
        <v>367.49999999999994</v>
      </c>
      <c r="AC38" s="348">
        <f>IFERROR(Затраты!W15/(1+Вводные!$F$29*Налоги!W$9),0)</f>
        <v>367.49999999999994</v>
      </c>
      <c r="AD38" s="348">
        <f>IFERROR(Затраты!X15/(1+Вводные!$F$29*Налоги!X$9),0)</f>
        <v>367.49999999999994</v>
      </c>
      <c r="AE38" s="348">
        <f>IFERROR(Затраты!Y15/(1+Вводные!$F$29*Налоги!Y$9),0)</f>
        <v>367.49999999999994</v>
      </c>
      <c r="AF38" s="348">
        <f>IFERROR(Затраты!Z15/(1+Вводные!$F$29*Налоги!Z$9),0)</f>
        <v>367.49999999999994</v>
      </c>
      <c r="AG38" s="348">
        <f>IFERROR(Затраты!AA15/(1+Вводные!$F$29*Налоги!AA$9),0)</f>
        <v>367.49999999999994</v>
      </c>
      <c r="AH38" s="348">
        <f>IFERROR(Затраты!AB15/(1+Вводные!$F$29*Налоги!AB$9),0)</f>
        <v>367.49999999999994</v>
      </c>
      <c r="AI38" s="348">
        <f>IFERROR(Затраты!AC15/(1+Вводные!$F$29*Налоги!AC$9),0)</f>
        <v>367.49999999999994</v>
      </c>
      <c r="AJ38" s="348">
        <f>IFERROR(Затраты!AD15/(1+Вводные!$F$29*Налоги!AD$9),0)</f>
        <v>1592.5</v>
      </c>
      <c r="AK38" s="348">
        <f>IFERROR(Затраты!AE15/(1+Вводные!$F$29*Налоги!AE$9),0)</f>
        <v>1592.5</v>
      </c>
      <c r="AL38" s="348">
        <f>IFERROR(Затраты!AF15/(1+Вводные!$F$29*Налоги!AF$9),0)</f>
        <v>1592.5</v>
      </c>
      <c r="AM38" s="348">
        <f>IFERROR(Затраты!AG15/(1+Вводные!$F$29*Налоги!AG$9),0)</f>
        <v>1592.5</v>
      </c>
      <c r="AN38" s="348">
        <f>IFERROR(Затраты!AH15/(1+Вводные!$F$29*Налоги!AH$9),0)</f>
        <v>1592.5</v>
      </c>
      <c r="AO38" s="348">
        <f>IFERROR(Затраты!AI15/(1+Вводные!$F$29*Налоги!AI$9),0)</f>
        <v>1592.5</v>
      </c>
      <c r="AP38" s="348">
        <f>IFERROR(Затраты!AJ15/(1+Вводные!$F$29*Налоги!AJ$9),0)</f>
        <v>1592.5</v>
      </c>
      <c r="AQ38" s="348">
        <f>IFERROR(Затраты!AK15/(1+Вводные!$F$29*Налоги!AK$9),0)</f>
        <v>1592.5</v>
      </c>
      <c r="AR38" s="348">
        <f>IFERROR(Затраты!AL15/(1+Вводные!$F$29*Налоги!AL$9),0)</f>
        <v>1592.5</v>
      </c>
      <c r="AS38" s="348">
        <f>IFERROR(Затраты!AM15/(1+Вводные!$F$29*Налоги!AM$9),0)</f>
        <v>1592.5</v>
      </c>
      <c r="AT38" s="348">
        <f>IFERROR(Затраты!AN15/(1+Вводные!$F$29*Налоги!AN$9),0)</f>
        <v>1592.5</v>
      </c>
      <c r="AU38" s="348">
        <f>IFERROR(Затраты!AO15/(1+Вводные!$F$29*Налоги!AO$9),0)</f>
        <v>1592.5</v>
      </c>
      <c r="AV38" s="348">
        <f>IFERROR(Затраты!AP15/(1+Вводные!$F$29*Налоги!AP$9),0)</f>
        <v>1656.2</v>
      </c>
      <c r="AW38" s="348">
        <f>IFERROR(Затраты!AQ15/(1+Вводные!$F$29*Налоги!AQ$9),0)</f>
        <v>1656.2</v>
      </c>
      <c r="AX38" s="348">
        <f>IFERROR(Затраты!AR15/(1+Вводные!$F$29*Налоги!AR$9),0)</f>
        <v>1656.2</v>
      </c>
      <c r="AY38" s="348">
        <f>IFERROR(Затраты!AS15/(1+Вводные!$F$29*Налоги!AS$9),0)</f>
        <v>1656.2</v>
      </c>
      <c r="AZ38" s="348">
        <f>IFERROR(Затраты!AT15/(1+Вводные!$F$29*Налоги!AT$9),0)</f>
        <v>1656.2</v>
      </c>
      <c r="BA38" s="348">
        <f>IFERROR(Затраты!AU15/(1+Вводные!$F$29*Налоги!AU$9),0)</f>
        <v>1656.2</v>
      </c>
      <c r="BB38" s="348">
        <f>IFERROR(Затраты!AV15/(1+Вводные!$F$29*Налоги!AV$9),0)</f>
        <v>1656.2</v>
      </c>
      <c r="BC38" s="348">
        <f>IFERROR(Затраты!AW15/(1+Вводные!$F$29*Налоги!AW$9),0)</f>
        <v>1656.2</v>
      </c>
      <c r="BD38" s="348">
        <f>IFERROR(Затраты!AX15/(1+Вводные!$F$29*Налоги!AX$9),0)</f>
        <v>1656.2</v>
      </c>
      <c r="BE38" s="348">
        <f>IFERROR(Затраты!AY15/(1+Вводные!$F$29*Налоги!AY$9),0)</f>
        <v>1656.2</v>
      </c>
      <c r="BF38" s="348">
        <f>IFERROR(Затраты!AZ15/(1+Вводные!$F$29*Налоги!AZ$9),0)</f>
        <v>1656.2</v>
      </c>
      <c r="BG38" s="348">
        <f>IFERROR(Затраты!BA15/(1+Вводные!$F$29*Налоги!BA$9),0)</f>
        <v>1656.2</v>
      </c>
      <c r="BH38" s="348">
        <f>IFERROR(Затраты!BB15/(1+Вводные!$F$29*Налоги!BB$9),0)</f>
        <v>3444.8959999999997</v>
      </c>
      <c r="BI38" s="348">
        <f>IFERROR(Затраты!BC15/(1+Вводные!$F$29*Налоги!BC$9),0)</f>
        <v>3444.8959999999997</v>
      </c>
      <c r="BJ38" s="348">
        <f>IFERROR(Затраты!BD15/(1+Вводные!$F$29*Налоги!BD$9),0)</f>
        <v>3444.8959999999997</v>
      </c>
      <c r="BK38" s="348">
        <f>IFERROR(Затраты!BE15/(1+Вводные!$F$29*Налоги!BE$9),0)</f>
        <v>3444.8959999999997</v>
      </c>
      <c r="BL38" s="348">
        <f>IFERROR(Затраты!BF15/(1+Вводные!$F$29*Налоги!BF$9),0)</f>
        <v>3444.8959999999997</v>
      </c>
      <c r="BM38" s="348">
        <f>IFERROR(Затраты!BG15/(1+Вводные!$F$29*Налоги!BG$9),0)</f>
        <v>3444.8959999999997</v>
      </c>
      <c r="BN38" s="348">
        <f>IFERROR(Затраты!BH15/(1+Вводные!$F$29*Налоги!BH$9),0)</f>
        <v>3444.8959999999997</v>
      </c>
      <c r="BO38" s="348">
        <f>IFERROR(Затраты!BI15/(1+Вводные!$F$29*Налоги!BI$9),0)</f>
        <v>3444.8959999999997</v>
      </c>
      <c r="BP38" s="348">
        <f>IFERROR(Затраты!BJ15/(1+Вводные!$F$29*Налоги!BJ$9),0)</f>
        <v>3444.8959999999997</v>
      </c>
      <c r="BQ38" s="348">
        <f>IFERROR(Затраты!BK15/(1+Вводные!$F$29*Налоги!BK$9),0)</f>
        <v>3444.8959999999997</v>
      </c>
      <c r="BR38" s="348">
        <f>IFERROR(Затраты!BL15/(1+Вводные!$F$29*Налоги!BL$9),0)</f>
        <v>3444.8959999999997</v>
      </c>
      <c r="BS38" s="348">
        <f>IFERROR(Затраты!BM15/(1+Вводные!$F$29*Налоги!BM$9),0)</f>
        <v>3444.8959999999997</v>
      </c>
      <c r="BT38" s="245"/>
      <c r="BU38" s="386"/>
      <c r="BV38" s="386"/>
      <c r="BW38" s="248"/>
      <c r="BX38" s="248"/>
      <c r="BY38" s="248"/>
      <c r="BZ38" s="248"/>
      <c r="CA38" s="248"/>
      <c r="CB38" s="248"/>
      <c r="CC38" s="26"/>
      <c r="CD38" s="26"/>
      <c r="CE38" s="26"/>
      <c r="CF38" s="26"/>
    </row>
    <row r="39" spans="1:84" ht="14.45" customHeight="1" outlineLevel="1" x14ac:dyDescent="0.2">
      <c r="A39" s="26"/>
      <c r="B39" s="383"/>
      <c r="C39" s="120" t="str">
        <f>Затраты!C16</f>
        <v>Модель Штурн 3 (+ ШТУРН 3)</v>
      </c>
      <c r="D39" s="516" t="s">
        <v>60</v>
      </c>
      <c r="E39" s="347">
        <f t="shared" si="20"/>
        <v>105916.44</v>
      </c>
      <c r="F39" s="348">
        <f t="shared" si="21"/>
        <v>0</v>
      </c>
      <c r="G39" s="348">
        <f t="shared" si="21"/>
        <v>5512.4999999999991</v>
      </c>
      <c r="H39" s="348">
        <f t="shared" si="21"/>
        <v>23887.5</v>
      </c>
      <c r="I39" s="348">
        <f t="shared" si="21"/>
        <v>24843.000000000004</v>
      </c>
      <c r="J39" s="348">
        <f t="shared" si="21"/>
        <v>51673.44000000001</v>
      </c>
      <c r="K39" s="389"/>
      <c r="L39" s="348">
        <f>IFERROR(Затраты!F16/(1+Вводные!$F$29*Налоги!F$9),0)</f>
        <v>0</v>
      </c>
      <c r="M39" s="348">
        <f>IFERROR(Затраты!G16/(1+Вводные!$F$29*Налоги!G$9),0)</f>
        <v>0</v>
      </c>
      <c r="N39" s="348">
        <f>IFERROR(Затраты!H16/(1+Вводные!$F$29*Налоги!H$9),0)</f>
        <v>0</v>
      </c>
      <c r="O39" s="348">
        <f>IFERROR(Затраты!I16/(1+Вводные!$F$29*Налоги!I$9),0)</f>
        <v>0</v>
      </c>
      <c r="P39" s="348">
        <f>IFERROR(Затраты!J16/(1+Вводные!$F$29*Налоги!J$9),0)</f>
        <v>0</v>
      </c>
      <c r="Q39" s="348">
        <f>IFERROR(Затраты!K16/(1+Вводные!$F$29*Налоги!K$9),0)</f>
        <v>0</v>
      </c>
      <c r="R39" s="348">
        <f>IFERROR(Затраты!L16/(1+Вводные!$F$29*Налоги!L$9),0)</f>
        <v>0</v>
      </c>
      <c r="S39" s="348">
        <f>IFERROR(Затраты!M16/(1+Вводные!$F$29*Налоги!M$9),0)</f>
        <v>0</v>
      </c>
      <c r="T39" s="348">
        <f>IFERROR(Затраты!N16/(1+Вводные!$F$29*Налоги!N$9),0)</f>
        <v>0</v>
      </c>
      <c r="U39" s="348">
        <f>IFERROR(Затраты!O16/(1+Вводные!$F$29*Налоги!O$9),0)</f>
        <v>0</v>
      </c>
      <c r="V39" s="348">
        <f>IFERROR(Затраты!P16/(1+Вводные!$F$29*Налоги!P$9),0)</f>
        <v>0</v>
      </c>
      <c r="W39" s="348">
        <f>IFERROR(Затраты!Q16/(1+Вводные!$F$29*Налоги!Q$9),0)</f>
        <v>0</v>
      </c>
      <c r="X39" s="348">
        <f>IFERROR(Затраты!R16/(1+Вводные!$F$29*Налоги!R$9),0)</f>
        <v>459.37499999999994</v>
      </c>
      <c r="Y39" s="348">
        <f>IFERROR(Затраты!S16/(1+Вводные!$F$29*Налоги!S$9),0)</f>
        <v>459.37499999999994</v>
      </c>
      <c r="Z39" s="348">
        <f>IFERROR(Затраты!T16/(1+Вводные!$F$29*Налоги!T$9),0)</f>
        <v>459.37499999999994</v>
      </c>
      <c r="AA39" s="348">
        <f>IFERROR(Затраты!U16/(1+Вводные!$F$29*Налоги!U$9),0)</f>
        <v>459.37499999999994</v>
      </c>
      <c r="AB39" s="348">
        <f>IFERROR(Затраты!V16/(1+Вводные!$F$29*Налоги!V$9),0)</f>
        <v>459.37499999999994</v>
      </c>
      <c r="AC39" s="348">
        <f>IFERROR(Затраты!W16/(1+Вводные!$F$29*Налоги!W$9),0)</f>
        <v>459.37499999999994</v>
      </c>
      <c r="AD39" s="348">
        <f>IFERROR(Затраты!X16/(1+Вводные!$F$29*Налоги!X$9),0)</f>
        <v>459.37499999999994</v>
      </c>
      <c r="AE39" s="348">
        <f>IFERROR(Затраты!Y16/(1+Вводные!$F$29*Налоги!Y$9),0)</f>
        <v>459.37499999999994</v>
      </c>
      <c r="AF39" s="348">
        <f>IFERROR(Затраты!Z16/(1+Вводные!$F$29*Налоги!Z$9),0)</f>
        <v>459.37499999999994</v>
      </c>
      <c r="AG39" s="348">
        <f>IFERROR(Затраты!AA16/(1+Вводные!$F$29*Налоги!AA$9),0)</f>
        <v>459.37499999999994</v>
      </c>
      <c r="AH39" s="348">
        <f>IFERROR(Затраты!AB16/(1+Вводные!$F$29*Налоги!AB$9),0)</f>
        <v>459.37499999999994</v>
      </c>
      <c r="AI39" s="348">
        <f>IFERROR(Затраты!AC16/(1+Вводные!$F$29*Налоги!AC$9),0)</f>
        <v>459.37499999999994</v>
      </c>
      <c r="AJ39" s="348">
        <f>IFERROR(Затраты!AD16/(1+Вводные!$F$29*Налоги!AD$9),0)</f>
        <v>1990.625</v>
      </c>
      <c r="AK39" s="348">
        <f>IFERROR(Затраты!AE16/(1+Вводные!$F$29*Налоги!AE$9),0)</f>
        <v>1990.625</v>
      </c>
      <c r="AL39" s="348">
        <f>IFERROR(Затраты!AF16/(1+Вводные!$F$29*Налоги!AF$9),0)</f>
        <v>1990.625</v>
      </c>
      <c r="AM39" s="348">
        <f>IFERROR(Затраты!AG16/(1+Вводные!$F$29*Налоги!AG$9),0)</f>
        <v>1990.625</v>
      </c>
      <c r="AN39" s="348">
        <f>IFERROR(Затраты!AH16/(1+Вводные!$F$29*Налоги!AH$9),0)</f>
        <v>1990.625</v>
      </c>
      <c r="AO39" s="348">
        <f>IFERROR(Затраты!AI16/(1+Вводные!$F$29*Налоги!AI$9),0)</f>
        <v>1990.625</v>
      </c>
      <c r="AP39" s="348">
        <f>IFERROR(Затраты!AJ16/(1+Вводные!$F$29*Налоги!AJ$9),0)</f>
        <v>1990.625</v>
      </c>
      <c r="AQ39" s="348">
        <f>IFERROR(Затраты!AK16/(1+Вводные!$F$29*Налоги!AK$9),0)</f>
        <v>1990.625</v>
      </c>
      <c r="AR39" s="348">
        <f>IFERROR(Затраты!AL16/(1+Вводные!$F$29*Налоги!AL$9),0)</f>
        <v>1990.625</v>
      </c>
      <c r="AS39" s="348">
        <f>IFERROR(Затраты!AM16/(1+Вводные!$F$29*Налоги!AM$9),0)</f>
        <v>1990.625</v>
      </c>
      <c r="AT39" s="348">
        <f>IFERROR(Затраты!AN16/(1+Вводные!$F$29*Налоги!AN$9),0)</f>
        <v>1990.625</v>
      </c>
      <c r="AU39" s="348">
        <f>IFERROR(Затраты!AO16/(1+Вводные!$F$29*Налоги!AO$9),0)</f>
        <v>1990.625</v>
      </c>
      <c r="AV39" s="348">
        <f>IFERROR(Затраты!AP16/(1+Вводные!$F$29*Налоги!AP$9),0)</f>
        <v>2070.2500000000005</v>
      </c>
      <c r="AW39" s="348">
        <f>IFERROR(Затраты!AQ16/(1+Вводные!$F$29*Налоги!AQ$9),0)</f>
        <v>2070.2500000000005</v>
      </c>
      <c r="AX39" s="348">
        <f>IFERROR(Затраты!AR16/(1+Вводные!$F$29*Налоги!AR$9),0)</f>
        <v>2070.2500000000005</v>
      </c>
      <c r="AY39" s="348">
        <f>IFERROR(Затраты!AS16/(1+Вводные!$F$29*Налоги!AS$9),0)</f>
        <v>2070.2500000000005</v>
      </c>
      <c r="AZ39" s="348">
        <f>IFERROR(Затраты!AT16/(1+Вводные!$F$29*Налоги!AT$9),0)</f>
        <v>2070.2500000000005</v>
      </c>
      <c r="BA39" s="348">
        <f>IFERROR(Затраты!AU16/(1+Вводные!$F$29*Налоги!AU$9),0)</f>
        <v>2070.2500000000005</v>
      </c>
      <c r="BB39" s="348">
        <f>IFERROR(Затраты!AV16/(1+Вводные!$F$29*Налоги!AV$9),0)</f>
        <v>2070.2500000000005</v>
      </c>
      <c r="BC39" s="348">
        <f>IFERROR(Затраты!AW16/(1+Вводные!$F$29*Налоги!AW$9),0)</f>
        <v>2070.2500000000005</v>
      </c>
      <c r="BD39" s="348">
        <f>IFERROR(Затраты!AX16/(1+Вводные!$F$29*Налоги!AX$9),0)</f>
        <v>2070.2500000000005</v>
      </c>
      <c r="BE39" s="348">
        <f>IFERROR(Затраты!AY16/(1+Вводные!$F$29*Налоги!AY$9),0)</f>
        <v>2070.2500000000005</v>
      </c>
      <c r="BF39" s="348">
        <f>IFERROR(Затраты!AZ16/(1+Вводные!$F$29*Налоги!AZ$9),0)</f>
        <v>2070.2500000000005</v>
      </c>
      <c r="BG39" s="348">
        <f>IFERROR(Затраты!BA16/(1+Вводные!$F$29*Налоги!BA$9),0)</f>
        <v>2070.2500000000005</v>
      </c>
      <c r="BH39" s="348">
        <f>IFERROR(Затраты!BB16/(1+Вводные!$F$29*Налоги!BB$9),0)</f>
        <v>4306.12</v>
      </c>
      <c r="BI39" s="348">
        <f>IFERROR(Затраты!BC16/(1+Вводные!$F$29*Налоги!BC$9),0)</f>
        <v>4306.12</v>
      </c>
      <c r="BJ39" s="348">
        <f>IFERROR(Затраты!BD16/(1+Вводные!$F$29*Налоги!BD$9),0)</f>
        <v>4306.12</v>
      </c>
      <c r="BK39" s="348">
        <f>IFERROR(Затраты!BE16/(1+Вводные!$F$29*Налоги!BE$9),0)</f>
        <v>4306.12</v>
      </c>
      <c r="BL39" s="348">
        <f>IFERROR(Затраты!BF16/(1+Вводные!$F$29*Налоги!BF$9),0)</f>
        <v>4306.12</v>
      </c>
      <c r="BM39" s="348">
        <f>IFERROR(Затраты!BG16/(1+Вводные!$F$29*Налоги!BG$9),0)</f>
        <v>4306.12</v>
      </c>
      <c r="BN39" s="348">
        <f>IFERROR(Затраты!BH16/(1+Вводные!$F$29*Налоги!BH$9),0)</f>
        <v>4306.12</v>
      </c>
      <c r="BO39" s="348">
        <f>IFERROR(Затраты!BI16/(1+Вводные!$F$29*Налоги!BI$9),0)</f>
        <v>4306.12</v>
      </c>
      <c r="BP39" s="348">
        <f>IFERROR(Затраты!BJ16/(1+Вводные!$F$29*Налоги!BJ$9),0)</f>
        <v>4306.12</v>
      </c>
      <c r="BQ39" s="348">
        <f>IFERROR(Затраты!BK16/(1+Вводные!$F$29*Налоги!BK$9),0)</f>
        <v>4306.12</v>
      </c>
      <c r="BR39" s="348">
        <f>IFERROR(Затраты!BL16/(1+Вводные!$F$29*Налоги!BL$9),0)</f>
        <v>4306.12</v>
      </c>
      <c r="BS39" s="348">
        <f>IFERROR(Затраты!BM16/(1+Вводные!$F$29*Налоги!BM$9),0)</f>
        <v>4306.12</v>
      </c>
      <c r="BT39" s="245"/>
      <c r="BU39" s="386"/>
      <c r="BV39" s="386"/>
      <c r="BW39" s="248"/>
      <c r="BX39" s="248"/>
      <c r="BY39" s="248"/>
      <c r="BZ39" s="248"/>
      <c r="CA39" s="248"/>
      <c r="CB39" s="248"/>
      <c r="CC39" s="26"/>
      <c r="CD39" s="26"/>
      <c r="CE39" s="26"/>
      <c r="CF39" s="26"/>
    </row>
    <row r="40" spans="1:84" ht="14.45" customHeight="1" x14ac:dyDescent="0.2">
      <c r="A40" s="26"/>
      <c r="B40" s="383"/>
      <c r="C40" s="26" t="str">
        <f>Затраты!C17</f>
        <v>Аренда производственного помещения</v>
      </c>
      <c r="D40" s="516" t="s">
        <v>60</v>
      </c>
      <c r="E40" s="347">
        <f t="shared" si="20"/>
        <v>104344.53120000001</v>
      </c>
      <c r="F40" s="348">
        <f t="shared" si="21"/>
        <v>6300</v>
      </c>
      <c r="G40" s="348">
        <f t="shared" si="21"/>
        <v>26460</v>
      </c>
      <c r="H40" s="348">
        <f t="shared" si="21"/>
        <v>22932.000000000004</v>
      </c>
      <c r="I40" s="348">
        <f t="shared" si="21"/>
        <v>23849.279999999999</v>
      </c>
      <c r="J40" s="348">
        <f t="shared" si="21"/>
        <v>24803.25120000001</v>
      </c>
      <c r="K40" s="389"/>
      <c r="L40" s="348">
        <f>IFERROR(Затраты!F17/(1+Вводные!$F$29*Налоги!F$9),0)</f>
        <v>525</v>
      </c>
      <c r="M40" s="348">
        <f>IFERROR(Затраты!G17/(1+Вводные!$F$29*Налоги!G$9),0)</f>
        <v>525</v>
      </c>
      <c r="N40" s="348">
        <f>IFERROR(Затраты!H17/(1+Вводные!$F$29*Налоги!H$9),0)</f>
        <v>525</v>
      </c>
      <c r="O40" s="348">
        <f>IFERROR(Затраты!I17/(1+Вводные!$F$29*Налоги!I$9),0)</f>
        <v>525</v>
      </c>
      <c r="P40" s="348">
        <f>IFERROR(Затраты!J17/(1+Вводные!$F$29*Налоги!J$9),0)</f>
        <v>525</v>
      </c>
      <c r="Q40" s="348">
        <f>IFERROR(Затраты!K17/(1+Вводные!$F$29*Налоги!K$9),0)</f>
        <v>525</v>
      </c>
      <c r="R40" s="348">
        <f>IFERROR(Затраты!L17/(1+Вводные!$F$29*Налоги!L$9),0)</f>
        <v>525</v>
      </c>
      <c r="S40" s="348">
        <f>IFERROR(Затраты!M17/(1+Вводные!$F$29*Налоги!M$9),0)</f>
        <v>525</v>
      </c>
      <c r="T40" s="348">
        <f>IFERROR(Затраты!N17/(1+Вводные!$F$29*Налоги!N$9),0)</f>
        <v>525</v>
      </c>
      <c r="U40" s="348">
        <f>IFERROR(Затраты!O17/(1+Вводные!$F$29*Налоги!O$9),0)</f>
        <v>525</v>
      </c>
      <c r="V40" s="348">
        <f>IFERROR(Затраты!P17/(1+Вводные!$F$29*Налоги!P$9),0)</f>
        <v>525</v>
      </c>
      <c r="W40" s="348">
        <f>IFERROR(Затраты!Q17/(1+Вводные!$F$29*Налоги!Q$9),0)</f>
        <v>525</v>
      </c>
      <c r="X40" s="348">
        <f>IFERROR(Затраты!R17/(1+Вводные!$F$29*Налоги!R$9),0)</f>
        <v>2205</v>
      </c>
      <c r="Y40" s="348">
        <f>IFERROR(Затраты!S17/(1+Вводные!$F$29*Налоги!S$9),0)</f>
        <v>2205</v>
      </c>
      <c r="Z40" s="348">
        <f>IFERROR(Затраты!T17/(1+Вводные!$F$29*Налоги!T$9),0)</f>
        <v>2205</v>
      </c>
      <c r="AA40" s="348">
        <f>IFERROR(Затраты!U17/(1+Вводные!$F$29*Налоги!U$9),0)</f>
        <v>2205</v>
      </c>
      <c r="AB40" s="348">
        <f>IFERROR(Затраты!V17/(1+Вводные!$F$29*Налоги!V$9),0)</f>
        <v>2205</v>
      </c>
      <c r="AC40" s="348">
        <f>IFERROR(Затраты!W17/(1+Вводные!$F$29*Налоги!W$9),0)</f>
        <v>2205</v>
      </c>
      <c r="AD40" s="348">
        <f>IFERROR(Затраты!X17/(1+Вводные!$F$29*Налоги!X$9),0)</f>
        <v>2205</v>
      </c>
      <c r="AE40" s="348">
        <f>IFERROR(Затраты!Y17/(1+Вводные!$F$29*Налоги!Y$9),0)</f>
        <v>2205</v>
      </c>
      <c r="AF40" s="348">
        <f>IFERROR(Затраты!Z17/(1+Вводные!$F$29*Налоги!Z$9),0)</f>
        <v>2205</v>
      </c>
      <c r="AG40" s="348">
        <f>IFERROR(Затраты!AA17/(1+Вводные!$F$29*Налоги!AA$9),0)</f>
        <v>2205</v>
      </c>
      <c r="AH40" s="348">
        <f>IFERROR(Затраты!AB17/(1+Вводные!$F$29*Налоги!AB$9),0)</f>
        <v>2205</v>
      </c>
      <c r="AI40" s="348">
        <f>IFERROR(Затраты!AC17/(1+Вводные!$F$29*Налоги!AC$9),0)</f>
        <v>2205</v>
      </c>
      <c r="AJ40" s="348">
        <f>IFERROR(Затраты!AD17/(1+Вводные!$F$29*Налоги!AD$9),0)</f>
        <v>1911.0000000000002</v>
      </c>
      <c r="AK40" s="348">
        <f>IFERROR(Затраты!AE17/(1+Вводные!$F$29*Налоги!AE$9),0)</f>
        <v>1911.0000000000002</v>
      </c>
      <c r="AL40" s="348">
        <f>IFERROR(Затраты!AF17/(1+Вводные!$F$29*Налоги!AF$9),0)</f>
        <v>1911.0000000000002</v>
      </c>
      <c r="AM40" s="348">
        <f>IFERROR(Затраты!AG17/(1+Вводные!$F$29*Налоги!AG$9),0)</f>
        <v>1911.0000000000002</v>
      </c>
      <c r="AN40" s="348">
        <f>IFERROR(Затраты!AH17/(1+Вводные!$F$29*Налоги!AH$9),0)</f>
        <v>1911.0000000000002</v>
      </c>
      <c r="AO40" s="348">
        <f>IFERROR(Затраты!AI17/(1+Вводные!$F$29*Налоги!AI$9),0)</f>
        <v>1911.0000000000002</v>
      </c>
      <c r="AP40" s="348">
        <f>IFERROR(Затраты!AJ17/(1+Вводные!$F$29*Налоги!AJ$9),0)</f>
        <v>1911.0000000000002</v>
      </c>
      <c r="AQ40" s="348">
        <f>IFERROR(Затраты!AK17/(1+Вводные!$F$29*Налоги!AK$9),0)</f>
        <v>1911.0000000000002</v>
      </c>
      <c r="AR40" s="348">
        <f>IFERROR(Затраты!AL17/(1+Вводные!$F$29*Налоги!AL$9),0)</f>
        <v>1911.0000000000002</v>
      </c>
      <c r="AS40" s="348">
        <f>IFERROR(Затраты!AM17/(1+Вводные!$F$29*Налоги!AM$9),0)</f>
        <v>1911.0000000000002</v>
      </c>
      <c r="AT40" s="348">
        <f>IFERROR(Затраты!AN17/(1+Вводные!$F$29*Налоги!AN$9),0)</f>
        <v>1911.0000000000002</v>
      </c>
      <c r="AU40" s="348">
        <f>IFERROR(Затраты!AO17/(1+Вводные!$F$29*Налоги!AO$9),0)</f>
        <v>1911.0000000000002</v>
      </c>
      <c r="AV40" s="348">
        <f>IFERROR(Затраты!AP17/(1+Вводные!$F$29*Налоги!AP$9),0)</f>
        <v>1987.4400000000003</v>
      </c>
      <c r="AW40" s="348">
        <f>IFERROR(Затраты!AQ17/(1+Вводные!$F$29*Налоги!AQ$9),0)</f>
        <v>1987.4400000000003</v>
      </c>
      <c r="AX40" s="348">
        <f>IFERROR(Затраты!AR17/(1+Вводные!$F$29*Налоги!AR$9),0)</f>
        <v>1987.4400000000003</v>
      </c>
      <c r="AY40" s="348">
        <f>IFERROR(Затраты!AS17/(1+Вводные!$F$29*Налоги!AS$9),0)</f>
        <v>1987.4400000000003</v>
      </c>
      <c r="AZ40" s="348">
        <f>IFERROR(Затраты!AT17/(1+Вводные!$F$29*Налоги!AT$9),0)</f>
        <v>1987.4400000000003</v>
      </c>
      <c r="BA40" s="348">
        <f>IFERROR(Затраты!AU17/(1+Вводные!$F$29*Налоги!AU$9),0)</f>
        <v>1987.4400000000003</v>
      </c>
      <c r="BB40" s="348">
        <f>IFERROR(Затраты!AV17/(1+Вводные!$F$29*Налоги!AV$9),0)</f>
        <v>1987.4400000000003</v>
      </c>
      <c r="BC40" s="348">
        <f>IFERROR(Затраты!AW17/(1+Вводные!$F$29*Налоги!AW$9),0)</f>
        <v>1987.4400000000003</v>
      </c>
      <c r="BD40" s="348">
        <f>IFERROR(Затраты!AX17/(1+Вводные!$F$29*Налоги!AX$9),0)</f>
        <v>1987.4400000000003</v>
      </c>
      <c r="BE40" s="348">
        <f>IFERROR(Затраты!AY17/(1+Вводные!$F$29*Налоги!AY$9),0)</f>
        <v>1987.4400000000003</v>
      </c>
      <c r="BF40" s="348">
        <f>IFERROR(Затраты!AZ17/(1+Вводные!$F$29*Налоги!AZ$9),0)</f>
        <v>1987.4400000000003</v>
      </c>
      <c r="BG40" s="348">
        <f>IFERROR(Затраты!BA17/(1+Вводные!$F$29*Налоги!BA$9),0)</f>
        <v>1987.4400000000003</v>
      </c>
      <c r="BH40" s="348">
        <f>IFERROR(Затраты!BB17/(1+Вводные!$F$29*Налоги!BB$9),0)</f>
        <v>2066.9376000000007</v>
      </c>
      <c r="BI40" s="348">
        <f>IFERROR(Затраты!BC17/(1+Вводные!$F$29*Налоги!BC$9),0)</f>
        <v>2066.9376000000007</v>
      </c>
      <c r="BJ40" s="348">
        <f>IFERROR(Затраты!BD17/(1+Вводные!$F$29*Налоги!BD$9),0)</f>
        <v>2066.9376000000007</v>
      </c>
      <c r="BK40" s="348">
        <f>IFERROR(Затраты!BE17/(1+Вводные!$F$29*Налоги!BE$9),0)</f>
        <v>2066.9376000000007</v>
      </c>
      <c r="BL40" s="348">
        <f>IFERROR(Затраты!BF17/(1+Вводные!$F$29*Налоги!BF$9),0)</f>
        <v>2066.9376000000007</v>
      </c>
      <c r="BM40" s="348">
        <f>IFERROR(Затраты!BG17/(1+Вводные!$F$29*Налоги!BG$9),0)</f>
        <v>2066.9376000000007</v>
      </c>
      <c r="BN40" s="348">
        <f>IFERROR(Затраты!BH17/(1+Вводные!$F$29*Налоги!BH$9),0)</f>
        <v>2066.9376000000007</v>
      </c>
      <c r="BO40" s="348">
        <f>IFERROR(Затраты!BI17/(1+Вводные!$F$29*Налоги!BI$9),0)</f>
        <v>2066.9376000000007</v>
      </c>
      <c r="BP40" s="348">
        <f>IFERROR(Затраты!BJ17/(1+Вводные!$F$29*Налоги!BJ$9),0)</f>
        <v>2066.9376000000007</v>
      </c>
      <c r="BQ40" s="348">
        <f>IFERROR(Затраты!BK17/(1+Вводные!$F$29*Налоги!BK$9),0)</f>
        <v>2066.9376000000007</v>
      </c>
      <c r="BR40" s="348">
        <f>IFERROR(Затраты!BL17/(1+Вводные!$F$29*Налоги!BL$9),0)</f>
        <v>2066.9376000000007</v>
      </c>
      <c r="BS40" s="348">
        <f>IFERROR(Затраты!BM17/(1+Вводные!$F$29*Налоги!BM$9),0)</f>
        <v>2066.9376000000007</v>
      </c>
      <c r="BT40" s="245"/>
      <c r="BU40" s="386"/>
      <c r="BV40" s="386"/>
      <c r="BW40" s="248"/>
      <c r="BX40" s="248"/>
      <c r="BY40" s="248"/>
      <c r="BZ40" s="248"/>
      <c r="CA40" s="248"/>
      <c r="CB40" s="248"/>
      <c r="CC40" s="26"/>
      <c r="CD40" s="26"/>
      <c r="CE40" s="26"/>
      <c r="CF40" s="26"/>
    </row>
    <row r="41" spans="1:84" ht="14.45" customHeight="1" x14ac:dyDescent="0.2">
      <c r="A41" s="26"/>
      <c r="B41" s="383"/>
      <c r="C41" s="26" t="str">
        <f>Затраты!C18</f>
        <v>Гарантийное обслуживание проданного оборудования</v>
      </c>
      <c r="D41" s="516" t="s">
        <v>60</v>
      </c>
      <c r="E41" s="347">
        <f t="shared" si="20"/>
        <v>11244.341640000002</v>
      </c>
      <c r="F41" s="348">
        <f t="shared" si="21"/>
        <v>0</v>
      </c>
      <c r="G41" s="348">
        <f t="shared" si="21"/>
        <v>584.32500000000016</v>
      </c>
      <c r="H41" s="348">
        <f t="shared" si="21"/>
        <v>2102.1</v>
      </c>
      <c r="I41" s="348">
        <f t="shared" si="21"/>
        <v>3080.5320000000011</v>
      </c>
      <c r="J41" s="348">
        <f t="shared" si="21"/>
        <v>5477.3846400000011</v>
      </c>
      <c r="K41" s="389"/>
      <c r="L41" s="348">
        <f>IFERROR(Затраты!F18/(1+Вводные!$F$29*Налоги!F$9),0)</f>
        <v>0</v>
      </c>
      <c r="M41" s="348">
        <f>IFERROR(Затраты!G18/(1+Вводные!$F$29*Налоги!G$9),0)</f>
        <v>0</v>
      </c>
      <c r="N41" s="348">
        <f>IFERROR(Затраты!H18/(1+Вводные!$F$29*Налоги!H$9),0)</f>
        <v>0</v>
      </c>
      <c r="O41" s="348">
        <f>IFERROR(Затраты!I18/(1+Вводные!$F$29*Налоги!I$9),0)</f>
        <v>0</v>
      </c>
      <c r="P41" s="348">
        <f>IFERROR(Затраты!J18/(1+Вводные!$F$29*Налоги!J$9),0)</f>
        <v>0</v>
      </c>
      <c r="Q41" s="348">
        <f>IFERROR(Затраты!K18/(1+Вводные!$F$29*Налоги!K$9),0)</f>
        <v>0</v>
      </c>
      <c r="R41" s="348">
        <f>IFERROR(Затраты!L18/(1+Вводные!$F$29*Налоги!L$9),0)</f>
        <v>0</v>
      </c>
      <c r="S41" s="348">
        <f>IFERROR(Затраты!M18/(1+Вводные!$F$29*Налоги!M$9),0)</f>
        <v>0</v>
      </c>
      <c r="T41" s="348">
        <f>IFERROR(Затраты!N18/(1+Вводные!$F$29*Налоги!N$9),0)</f>
        <v>0</v>
      </c>
      <c r="U41" s="348">
        <f>IFERROR(Затраты!O18/(1+Вводные!$F$29*Налоги!O$9),0)</f>
        <v>0</v>
      </c>
      <c r="V41" s="348">
        <f>IFERROR(Затраты!P18/(1+Вводные!$F$29*Налоги!P$9),0)</f>
        <v>0</v>
      </c>
      <c r="W41" s="348">
        <f>IFERROR(Затраты!Q18/(1+Вводные!$F$29*Налоги!Q$9),0)</f>
        <v>0</v>
      </c>
      <c r="X41" s="348">
        <f>IFERROR(Затраты!R18/(1+Вводные!$F$29*Налоги!R$9),0)</f>
        <v>48.693750000000001</v>
      </c>
      <c r="Y41" s="348">
        <f>IFERROR(Затраты!S18/(1+Вводные!$F$29*Налоги!S$9),0)</f>
        <v>48.693750000000001</v>
      </c>
      <c r="Z41" s="348">
        <f>IFERROR(Затраты!T18/(1+Вводные!$F$29*Налоги!T$9),0)</f>
        <v>48.693750000000001</v>
      </c>
      <c r="AA41" s="348">
        <f>IFERROR(Затраты!U18/(1+Вводные!$F$29*Налоги!U$9),0)</f>
        <v>48.693750000000001</v>
      </c>
      <c r="AB41" s="348">
        <f>IFERROR(Затраты!V18/(1+Вводные!$F$29*Налоги!V$9),0)</f>
        <v>48.693750000000001</v>
      </c>
      <c r="AC41" s="348">
        <f>IFERROR(Затраты!W18/(1+Вводные!$F$29*Налоги!W$9),0)</f>
        <v>48.693750000000001</v>
      </c>
      <c r="AD41" s="348">
        <f>IFERROR(Затраты!X18/(1+Вводные!$F$29*Налоги!X$9),0)</f>
        <v>48.693750000000001</v>
      </c>
      <c r="AE41" s="348">
        <f>IFERROR(Затраты!Y18/(1+Вводные!$F$29*Налоги!Y$9),0)</f>
        <v>48.693750000000001</v>
      </c>
      <c r="AF41" s="348">
        <f>IFERROR(Затраты!Z18/(1+Вводные!$F$29*Налоги!Z$9),0)</f>
        <v>48.693750000000001</v>
      </c>
      <c r="AG41" s="348">
        <f>IFERROR(Затраты!AA18/(1+Вводные!$F$29*Налоги!AA$9),0)</f>
        <v>48.693750000000001</v>
      </c>
      <c r="AH41" s="348">
        <f>IFERROR(Затраты!AB18/(1+Вводные!$F$29*Налоги!AB$9),0)</f>
        <v>48.693750000000001</v>
      </c>
      <c r="AI41" s="348">
        <f>IFERROR(Затраты!AC18/(1+Вводные!$F$29*Налоги!AC$9),0)</f>
        <v>48.693750000000001</v>
      </c>
      <c r="AJ41" s="348">
        <f>IFERROR(Затраты!AD18/(1+Вводные!$F$29*Налоги!AD$9),0)</f>
        <v>175.17500000000001</v>
      </c>
      <c r="AK41" s="348">
        <f>IFERROR(Затраты!AE18/(1+Вводные!$F$29*Налоги!AE$9),0)</f>
        <v>175.17500000000001</v>
      </c>
      <c r="AL41" s="348">
        <f>IFERROR(Затраты!AF18/(1+Вводные!$F$29*Налоги!AF$9),0)</f>
        <v>175.17500000000001</v>
      </c>
      <c r="AM41" s="348">
        <f>IFERROR(Затраты!AG18/(1+Вводные!$F$29*Налоги!AG$9),0)</f>
        <v>175.17500000000001</v>
      </c>
      <c r="AN41" s="348">
        <f>IFERROR(Затраты!AH18/(1+Вводные!$F$29*Налоги!AH$9),0)</f>
        <v>175.17500000000001</v>
      </c>
      <c r="AO41" s="348">
        <f>IFERROR(Затраты!AI18/(1+Вводные!$F$29*Налоги!AI$9),0)</f>
        <v>175.17500000000001</v>
      </c>
      <c r="AP41" s="348">
        <f>IFERROR(Затраты!AJ18/(1+Вводные!$F$29*Налоги!AJ$9),0)</f>
        <v>175.17500000000001</v>
      </c>
      <c r="AQ41" s="348">
        <f>IFERROR(Затраты!AK18/(1+Вводные!$F$29*Налоги!AK$9),0)</f>
        <v>175.17500000000001</v>
      </c>
      <c r="AR41" s="348">
        <f>IFERROR(Затраты!AL18/(1+Вводные!$F$29*Налоги!AL$9),0)</f>
        <v>175.17500000000001</v>
      </c>
      <c r="AS41" s="348">
        <f>IFERROR(Затраты!AM18/(1+Вводные!$F$29*Налоги!AM$9),0)</f>
        <v>175.17500000000001</v>
      </c>
      <c r="AT41" s="348">
        <f>IFERROR(Затраты!AN18/(1+Вводные!$F$29*Налоги!AN$9),0)</f>
        <v>175.17500000000001</v>
      </c>
      <c r="AU41" s="348">
        <f>IFERROR(Затраты!AO18/(1+Вводные!$F$29*Налоги!AO$9),0)</f>
        <v>175.17500000000001</v>
      </c>
      <c r="AV41" s="348">
        <f>IFERROR(Затраты!AP18/(1+Вводные!$F$29*Налоги!AP$9),0)</f>
        <v>256.71100000000001</v>
      </c>
      <c r="AW41" s="348">
        <f>IFERROR(Затраты!AQ18/(1+Вводные!$F$29*Налоги!AQ$9),0)</f>
        <v>256.71100000000001</v>
      </c>
      <c r="AX41" s="348">
        <f>IFERROR(Затраты!AR18/(1+Вводные!$F$29*Налоги!AR$9),0)</f>
        <v>256.71100000000001</v>
      </c>
      <c r="AY41" s="348">
        <f>IFERROR(Затраты!AS18/(1+Вводные!$F$29*Налоги!AS$9),0)</f>
        <v>256.71100000000001</v>
      </c>
      <c r="AZ41" s="348">
        <f>IFERROR(Затраты!AT18/(1+Вводные!$F$29*Налоги!AT$9),0)</f>
        <v>256.71100000000001</v>
      </c>
      <c r="BA41" s="348">
        <f>IFERROR(Затраты!AU18/(1+Вводные!$F$29*Налоги!AU$9),0)</f>
        <v>256.71100000000001</v>
      </c>
      <c r="BB41" s="348">
        <f>IFERROR(Затраты!AV18/(1+Вводные!$F$29*Налоги!AV$9),0)</f>
        <v>256.71100000000001</v>
      </c>
      <c r="BC41" s="348">
        <f>IFERROR(Затраты!AW18/(1+Вводные!$F$29*Налоги!AW$9),0)</f>
        <v>256.71100000000001</v>
      </c>
      <c r="BD41" s="348">
        <f>IFERROR(Затраты!AX18/(1+Вводные!$F$29*Налоги!AX$9),0)</f>
        <v>256.71100000000001</v>
      </c>
      <c r="BE41" s="348">
        <f>IFERROR(Затраты!AY18/(1+Вводные!$F$29*Налоги!AY$9),0)</f>
        <v>256.71100000000001</v>
      </c>
      <c r="BF41" s="348">
        <f>IFERROR(Затраты!AZ18/(1+Вводные!$F$29*Налоги!AZ$9),0)</f>
        <v>256.71100000000001</v>
      </c>
      <c r="BG41" s="348">
        <f>IFERROR(Затраты!BA18/(1+Вводные!$F$29*Налоги!BA$9),0)</f>
        <v>256.71100000000001</v>
      </c>
      <c r="BH41" s="348">
        <f>IFERROR(Затраты!BB18/(1+Вводные!$F$29*Налоги!BB$9),0)</f>
        <v>456.44872000000004</v>
      </c>
      <c r="BI41" s="348">
        <f>IFERROR(Затраты!BC18/(1+Вводные!$F$29*Налоги!BC$9),0)</f>
        <v>456.44872000000004</v>
      </c>
      <c r="BJ41" s="348">
        <f>IFERROR(Затраты!BD18/(1+Вводные!$F$29*Налоги!BD$9),0)</f>
        <v>456.44872000000004</v>
      </c>
      <c r="BK41" s="348">
        <f>IFERROR(Затраты!BE18/(1+Вводные!$F$29*Налоги!BE$9),0)</f>
        <v>456.44872000000004</v>
      </c>
      <c r="BL41" s="348">
        <f>IFERROR(Затраты!BF18/(1+Вводные!$F$29*Налоги!BF$9),0)</f>
        <v>456.44872000000004</v>
      </c>
      <c r="BM41" s="348">
        <f>IFERROR(Затраты!BG18/(1+Вводные!$F$29*Налоги!BG$9),0)</f>
        <v>456.44872000000004</v>
      </c>
      <c r="BN41" s="348">
        <f>IFERROR(Затраты!BH18/(1+Вводные!$F$29*Налоги!BH$9),0)</f>
        <v>456.44872000000004</v>
      </c>
      <c r="BO41" s="348">
        <f>IFERROR(Затраты!BI18/(1+Вводные!$F$29*Налоги!BI$9),0)</f>
        <v>456.44872000000004</v>
      </c>
      <c r="BP41" s="348">
        <f>IFERROR(Затраты!BJ18/(1+Вводные!$F$29*Налоги!BJ$9),0)</f>
        <v>456.44872000000004</v>
      </c>
      <c r="BQ41" s="348">
        <f>IFERROR(Затраты!BK18/(1+Вводные!$F$29*Налоги!BK$9),0)</f>
        <v>456.44872000000004</v>
      </c>
      <c r="BR41" s="348">
        <f>IFERROR(Затраты!BL18/(1+Вводные!$F$29*Налоги!BL$9),0)</f>
        <v>456.44872000000004</v>
      </c>
      <c r="BS41" s="348">
        <f>IFERROR(Затраты!BM18/(1+Вводные!$F$29*Налоги!BM$9),0)</f>
        <v>456.44872000000004</v>
      </c>
      <c r="BT41" s="245"/>
      <c r="BU41" s="386"/>
      <c r="BV41" s="386"/>
      <c r="BW41" s="248"/>
      <c r="BX41" s="248"/>
      <c r="BY41" s="248"/>
      <c r="BZ41" s="248"/>
      <c r="CA41" s="248"/>
      <c r="CB41" s="248"/>
      <c r="CC41" s="26"/>
      <c r="CD41" s="26"/>
      <c r="CE41" s="26"/>
      <c r="CF41" s="26"/>
    </row>
    <row r="42" spans="1:84" ht="14.45" customHeight="1" x14ac:dyDescent="0.2">
      <c r="A42" s="26"/>
      <c r="B42" s="383"/>
      <c r="C42" s="26" t="str">
        <f>Затраты!C19</f>
        <v>Логистика (доставка бригад)</v>
      </c>
      <c r="D42" s="516" t="s">
        <v>60</v>
      </c>
      <c r="E42" s="347">
        <f t="shared" si="20"/>
        <v>15846.193440000003</v>
      </c>
      <c r="F42" s="348">
        <f t="shared" si="21"/>
        <v>630</v>
      </c>
      <c r="G42" s="348">
        <f t="shared" si="21"/>
        <v>1653.75</v>
      </c>
      <c r="H42" s="348">
        <f t="shared" si="21"/>
        <v>2579.8500000000004</v>
      </c>
      <c r="I42" s="348">
        <f t="shared" si="21"/>
        <v>4471.7400000000007</v>
      </c>
      <c r="J42" s="348">
        <f t="shared" si="21"/>
        <v>6510.8534400000026</v>
      </c>
      <c r="K42" s="389"/>
      <c r="L42" s="348">
        <f>IFERROR(Затраты!F19/(1+Вводные!$F$29*Налоги!F$9),0)</f>
        <v>52.5</v>
      </c>
      <c r="M42" s="348">
        <f>IFERROR(Затраты!G19/(1+Вводные!$F$29*Налоги!G$9),0)</f>
        <v>52.5</v>
      </c>
      <c r="N42" s="348">
        <f>IFERROR(Затраты!H19/(1+Вводные!$F$29*Налоги!H$9),0)</f>
        <v>52.5</v>
      </c>
      <c r="O42" s="348">
        <f>IFERROR(Затраты!I19/(1+Вводные!$F$29*Налоги!I$9),0)</f>
        <v>52.5</v>
      </c>
      <c r="P42" s="348">
        <f>IFERROR(Затраты!J19/(1+Вводные!$F$29*Налоги!J$9),0)</f>
        <v>52.5</v>
      </c>
      <c r="Q42" s="348">
        <f>IFERROR(Затраты!K19/(1+Вводные!$F$29*Налоги!K$9),0)</f>
        <v>52.5</v>
      </c>
      <c r="R42" s="348">
        <f>IFERROR(Затраты!L19/(1+Вводные!$F$29*Налоги!L$9),0)</f>
        <v>52.5</v>
      </c>
      <c r="S42" s="348">
        <f>IFERROR(Затраты!M19/(1+Вводные!$F$29*Налоги!M$9),0)</f>
        <v>52.5</v>
      </c>
      <c r="T42" s="348">
        <f>IFERROR(Затраты!N19/(1+Вводные!$F$29*Налоги!N$9),0)</f>
        <v>52.5</v>
      </c>
      <c r="U42" s="348">
        <f>IFERROR(Затраты!O19/(1+Вводные!$F$29*Налоги!O$9),0)</f>
        <v>52.5</v>
      </c>
      <c r="V42" s="348">
        <f>IFERROR(Затраты!P19/(1+Вводные!$F$29*Налоги!P$9),0)</f>
        <v>52.5</v>
      </c>
      <c r="W42" s="348">
        <f>IFERROR(Затраты!Q19/(1+Вводные!$F$29*Налоги!Q$9),0)</f>
        <v>52.5</v>
      </c>
      <c r="X42" s="348">
        <f>IFERROR(Затраты!R19/(1+Вводные!$F$29*Налоги!R$9),0)</f>
        <v>137.8125</v>
      </c>
      <c r="Y42" s="348">
        <f>IFERROR(Затраты!S19/(1+Вводные!$F$29*Налоги!S$9),0)</f>
        <v>137.8125</v>
      </c>
      <c r="Z42" s="348">
        <f>IFERROR(Затраты!T19/(1+Вводные!$F$29*Налоги!T$9),0)</f>
        <v>137.8125</v>
      </c>
      <c r="AA42" s="348">
        <f>IFERROR(Затраты!U19/(1+Вводные!$F$29*Налоги!U$9),0)</f>
        <v>137.8125</v>
      </c>
      <c r="AB42" s="348">
        <f>IFERROR(Затраты!V19/(1+Вводные!$F$29*Налоги!V$9),0)</f>
        <v>137.8125</v>
      </c>
      <c r="AC42" s="348">
        <f>IFERROR(Затраты!W19/(1+Вводные!$F$29*Налоги!W$9),0)</f>
        <v>137.8125</v>
      </c>
      <c r="AD42" s="348">
        <f>IFERROR(Затраты!X19/(1+Вводные!$F$29*Налоги!X$9),0)</f>
        <v>137.8125</v>
      </c>
      <c r="AE42" s="348">
        <f>IFERROR(Затраты!Y19/(1+Вводные!$F$29*Налоги!Y$9),0)</f>
        <v>137.8125</v>
      </c>
      <c r="AF42" s="348">
        <f>IFERROR(Затраты!Z19/(1+Вводные!$F$29*Налоги!Z$9),0)</f>
        <v>137.8125</v>
      </c>
      <c r="AG42" s="348">
        <f>IFERROR(Затраты!AA19/(1+Вводные!$F$29*Налоги!AA$9),0)</f>
        <v>137.8125</v>
      </c>
      <c r="AH42" s="348">
        <f>IFERROR(Затраты!AB19/(1+Вводные!$F$29*Налоги!AB$9),0)</f>
        <v>137.8125</v>
      </c>
      <c r="AI42" s="348">
        <f>IFERROR(Затраты!AC19/(1+Вводные!$F$29*Налоги!AC$9),0)</f>
        <v>137.8125</v>
      </c>
      <c r="AJ42" s="348">
        <f>IFERROR(Затраты!AD19/(1+Вводные!$F$29*Налоги!AD$9),0)</f>
        <v>214.98750000000001</v>
      </c>
      <c r="AK42" s="348">
        <f>IFERROR(Затраты!AE19/(1+Вводные!$F$29*Налоги!AE$9),0)</f>
        <v>214.98750000000001</v>
      </c>
      <c r="AL42" s="348">
        <f>IFERROR(Затраты!AF19/(1+Вводные!$F$29*Налоги!AF$9),0)</f>
        <v>214.98750000000001</v>
      </c>
      <c r="AM42" s="348">
        <f>IFERROR(Затраты!AG19/(1+Вводные!$F$29*Налоги!AG$9),0)</f>
        <v>214.98750000000001</v>
      </c>
      <c r="AN42" s="348">
        <f>IFERROR(Затраты!AH19/(1+Вводные!$F$29*Налоги!AH$9),0)</f>
        <v>214.98750000000001</v>
      </c>
      <c r="AO42" s="348">
        <f>IFERROR(Затраты!AI19/(1+Вводные!$F$29*Налоги!AI$9),0)</f>
        <v>214.98750000000001</v>
      </c>
      <c r="AP42" s="348">
        <f>IFERROR(Затраты!AJ19/(1+Вводные!$F$29*Налоги!AJ$9),0)</f>
        <v>214.98750000000001</v>
      </c>
      <c r="AQ42" s="348">
        <f>IFERROR(Затраты!AK19/(1+Вводные!$F$29*Налоги!AK$9),0)</f>
        <v>214.98750000000001</v>
      </c>
      <c r="AR42" s="348">
        <f>IFERROR(Затраты!AL19/(1+Вводные!$F$29*Налоги!AL$9),0)</f>
        <v>214.98750000000001</v>
      </c>
      <c r="AS42" s="348">
        <f>IFERROR(Затраты!AM19/(1+Вводные!$F$29*Налоги!AM$9),0)</f>
        <v>214.98750000000001</v>
      </c>
      <c r="AT42" s="348">
        <f>IFERROR(Затраты!AN19/(1+Вводные!$F$29*Налоги!AN$9),0)</f>
        <v>214.98750000000001</v>
      </c>
      <c r="AU42" s="348">
        <f>IFERROR(Затраты!AO19/(1+Вводные!$F$29*Налоги!AO$9),0)</f>
        <v>214.98750000000001</v>
      </c>
      <c r="AV42" s="348">
        <f>IFERROR(Затраты!AP19/(1+Вводные!$F$29*Налоги!AP$9),0)</f>
        <v>372.6450000000001</v>
      </c>
      <c r="AW42" s="348">
        <f>IFERROR(Затраты!AQ19/(1+Вводные!$F$29*Налоги!AQ$9),0)</f>
        <v>372.6450000000001</v>
      </c>
      <c r="AX42" s="348">
        <f>IFERROR(Затраты!AR19/(1+Вводные!$F$29*Налоги!AR$9),0)</f>
        <v>372.6450000000001</v>
      </c>
      <c r="AY42" s="348">
        <f>IFERROR(Затраты!AS19/(1+Вводные!$F$29*Налоги!AS$9),0)</f>
        <v>372.6450000000001</v>
      </c>
      <c r="AZ42" s="348">
        <f>IFERROR(Затраты!AT19/(1+Вводные!$F$29*Налоги!AT$9),0)</f>
        <v>372.6450000000001</v>
      </c>
      <c r="BA42" s="348">
        <f>IFERROR(Затраты!AU19/(1+Вводные!$F$29*Налоги!AU$9),0)</f>
        <v>372.6450000000001</v>
      </c>
      <c r="BB42" s="348">
        <f>IFERROR(Затраты!AV19/(1+Вводные!$F$29*Налоги!AV$9),0)</f>
        <v>372.6450000000001</v>
      </c>
      <c r="BC42" s="348">
        <f>IFERROR(Затраты!AW19/(1+Вводные!$F$29*Налоги!AW$9),0)</f>
        <v>372.6450000000001</v>
      </c>
      <c r="BD42" s="348">
        <f>IFERROR(Затраты!AX19/(1+Вводные!$F$29*Налоги!AX$9),0)</f>
        <v>372.6450000000001</v>
      </c>
      <c r="BE42" s="348">
        <f>IFERROR(Затраты!AY19/(1+Вводные!$F$29*Налоги!AY$9),0)</f>
        <v>372.6450000000001</v>
      </c>
      <c r="BF42" s="348">
        <f>IFERROR(Затраты!AZ19/(1+Вводные!$F$29*Налоги!AZ$9),0)</f>
        <v>372.6450000000001</v>
      </c>
      <c r="BG42" s="348">
        <f>IFERROR(Затраты!BA19/(1+Вводные!$F$29*Налоги!BA$9),0)</f>
        <v>372.6450000000001</v>
      </c>
      <c r="BH42" s="348">
        <f>IFERROR(Затраты!BB19/(1+Вводные!$F$29*Налоги!BB$9),0)</f>
        <v>542.57112000000006</v>
      </c>
      <c r="BI42" s="348">
        <f>IFERROR(Затраты!BC19/(1+Вводные!$F$29*Налоги!BC$9),0)</f>
        <v>542.57112000000006</v>
      </c>
      <c r="BJ42" s="348">
        <f>IFERROR(Затраты!BD19/(1+Вводные!$F$29*Налоги!BD$9),0)</f>
        <v>542.57112000000006</v>
      </c>
      <c r="BK42" s="348">
        <f>IFERROR(Затраты!BE19/(1+Вводные!$F$29*Налоги!BE$9),0)</f>
        <v>542.57112000000006</v>
      </c>
      <c r="BL42" s="348">
        <f>IFERROR(Затраты!BF19/(1+Вводные!$F$29*Налоги!BF$9),0)</f>
        <v>542.57112000000006</v>
      </c>
      <c r="BM42" s="348">
        <f>IFERROR(Затраты!BG19/(1+Вводные!$F$29*Налоги!BG$9),0)</f>
        <v>542.57112000000006</v>
      </c>
      <c r="BN42" s="348">
        <f>IFERROR(Затраты!BH19/(1+Вводные!$F$29*Налоги!BH$9),0)</f>
        <v>542.57112000000006</v>
      </c>
      <c r="BO42" s="348">
        <f>IFERROR(Затраты!BI19/(1+Вводные!$F$29*Налоги!BI$9),0)</f>
        <v>542.57112000000006</v>
      </c>
      <c r="BP42" s="348">
        <f>IFERROR(Затраты!BJ19/(1+Вводные!$F$29*Налоги!BJ$9),0)</f>
        <v>542.57112000000006</v>
      </c>
      <c r="BQ42" s="348">
        <f>IFERROR(Затраты!BK19/(1+Вводные!$F$29*Налоги!BK$9),0)</f>
        <v>542.57112000000006</v>
      </c>
      <c r="BR42" s="348">
        <f>IFERROR(Затраты!BL19/(1+Вводные!$F$29*Налоги!BL$9),0)</f>
        <v>542.57112000000006</v>
      </c>
      <c r="BS42" s="348">
        <f>IFERROR(Затраты!BM19/(1+Вводные!$F$29*Налоги!BM$9),0)</f>
        <v>542.57112000000006</v>
      </c>
      <c r="BT42" s="245"/>
      <c r="BU42" s="386"/>
      <c r="BV42" s="386"/>
      <c r="BW42" s="248"/>
      <c r="BX42" s="248"/>
      <c r="BY42" s="248"/>
      <c r="BZ42" s="248"/>
      <c r="CA42" s="248"/>
      <c r="CB42" s="248"/>
      <c r="CC42" s="26"/>
      <c r="CD42" s="26"/>
      <c r="CE42" s="26"/>
      <c r="CF42" s="26"/>
    </row>
    <row r="43" spans="1:84" ht="14.45" customHeight="1" x14ac:dyDescent="0.2">
      <c r="A43" s="129" t="s">
        <v>207</v>
      </c>
      <c r="B43" s="383"/>
      <c r="C43" s="26" t="s">
        <v>387</v>
      </c>
      <c r="D43" s="516" t="s">
        <v>60</v>
      </c>
      <c r="E43" s="347">
        <f t="shared" si="20"/>
        <v>881285.12640000007</v>
      </c>
      <c r="F43" s="348">
        <f t="shared" si="21"/>
        <v>7229.7931034482754</v>
      </c>
      <c r="G43" s="348">
        <f t="shared" si="21"/>
        <v>60730.262068965509</v>
      </c>
      <c r="H43" s="348">
        <f t="shared" si="21"/>
        <v>159942.48827586207</v>
      </c>
      <c r="I43" s="348">
        <f t="shared" si="21"/>
        <v>270579.59503448277</v>
      </c>
      <c r="J43" s="348">
        <f t="shared" si="21"/>
        <v>382802.98791724141</v>
      </c>
      <c r="K43" s="389"/>
      <c r="L43" s="348">
        <f>SUMIF(Штат!$A$59:$A$79,Отчетность!$A43,Штат!H$59:H$79)</f>
        <v>0</v>
      </c>
      <c r="M43" s="348">
        <f>SUMIF(Штат!$A$59:$A$79,Отчетность!$A43,Штат!I$59:I$79)</f>
        <v>0</v>
      </c>
      <c r="N43" s="348">
        <f>SUMIF(Штат!$A$59:$A$79,Отчетность!$A43,Штат!J$59:J$79)</f>
        <v>0</v>
      </c>
      <c r="O43" s="348">
        <f>SUMIF(Штат!$A$59:$A$79,Отчетность!$A43,Штат!K$59:K$79)</f>
        <v>0</v>
      </c>
      <c r="P43" s="348">
        <f>SUMIF(Штат!$A$59:$A$79,Отчетность!$A43,Штат!L$59:L$79)</f>
        <v>0</v>
      </c>
      <c r="Q43" s="348">
        <f>SUMIF(Штат!$A$59:$A$79,Отчетность!$A43,Штат!M$59:M$79)</f>
        <v>238.34482758620686</v>
      </c>
      <c r="R43" s="348">
        <f>SUMIF(Штат!$A$59:$A$79,Отчетность!$A43,Штат!N$59:N$79)</f>
        <v>238.34482758620686</v>
      </c>
      <c r="S43" s="348">
        <f>SUMIF(Штат!$A$59:$A$79,Отчетность!$A43,Штат!O$59:O$79)</f>
        <v>238.34482758620686</v>
      </c>
      <c r="T43" s="348">
        <f>SUMIF(Штат!$A$59:$A$79,Отчетность!$A43,Штат!P$59:P$79)</f>
        <v>1072.5517241379309</v>
      </c>
      <c r="U43" s="348">
        <f>SUMIF(Штат!$A$59:$A$79,Отчетность!$A43,Штат!Q$59:Q$79)</f>
        <v>1390.344827586207</v>
      </c>
      <c r="V43" s="348">
        <f>SUMIF(Штат!$A$59:$A$79,Отчетность!$A43,Штат!R$59:R$79)</f>
        <v>1708.1379310344828</v>
      </c>
      <c r="W43" s="348">
        <f>SUMIF(Штат!$A$59:$A$79,Отчетность!$A43,Штат!S$59:S$79)</f>
        <v>2343.7241379310349</v>
      </c>
      <c r="X43" s="348">
        <f>SUMIF(Штат!$A$59:$A$79,Отчетность!$A43,Штат!T$59:T$79)</f>
        <v>3698.3172413793109</v>
      </c>
      <c r="Y43" s="348">
        <f>SUMIF(Штат!$A$59:$A$79,Отчетность!$A43,Штат!U$59:U$79)</f>
        <v>4699.3655172413783</v>
      </c>
      <c r="Z43" s="348">
        <f>SUMIF(Штат!$A$59:$A$79,Отчетность!$A43,Штат!V$59:V$79)</f>
        <v>4699.3655172413783</v>
      </c>
      <c r="AA43" s="348">
        <f>SUMIF(Штат!$A$59:$A$79,Отчетность!$A43,Штат!W$59:W$79)</f>
        <v>4699.3655172413783</v>
      </c>
      <c r="AB43" s="348">
        <f>SUMIF(Штат!$A$59:$A$79,Отчетность!$A43,Штат!X$59:X$79)</f>
        <v>4699.3655172413783</v>
      </c>
      <c r="AC43" s="348">
        <f>SUMIF(Штат!$A$59:$A$79,Отчетность!$A43,Штат!Y$59:Y$79)</f>
        <v>4699.3655172413783</v>
      </c>
      <c r="AD43" s="348">
        <f>SUMIF(Штат!$A$59:$A$79,Отчетность!$A43,Штат!Z$59:Z$79)</f>
        <v>4699.3655172413783</v>
      </c>
      <c r="AE43" s="348">
        <f>SUMIF(Штат!$A$59:$A$79,Отчетность!$A43,Штат!AA$59:AA$79)</f>
        <v>4699.3655172413783</v>
      </c>
      <c r="AF43" s="348">
        <f>SUMIF(Штат!$A$59:$A$79,Отчетность!$A43,Штат!AB$59:AB$79)</f>
        <v>4699.3655172413783</v>
      </c>
      <c r="AG43" s="348">
        <f>SUMIF(Штат!$A$59:$A$79,Отчетность!$A43,Штат!AC$59:AC$79)</f>
        <v>5366.7310344827583</v>
      </c>
      <c r="AH43" s="348">
        <f>SUMIF(Штат!$A$59:$A$79,Отчетность!$A43,Штат!AD$59:AD$79)</f>
        <v>6367.7793103448275</v>
      </c>
      <c r="AI43" s="348">
        <f>SUMIF(Штат!$A$59:$A$79,Отчетность!$A43,Штат!AE$59:AE$79)</f>
        <v>7702.5103448275859</v>
      </c>
      <c r="AJ43" s="348">
        <f>SUMIF(Штат!$A$59:$A$79,Отчетность!$A43,Штат!AF$59:AF$79)</f>
        <v>10934.366896551724</v>
      </c>
      <c r="AK43" s="348">
        <f>SUMIF(Штат!$A$59:$A$79,Отчетность!$A43,Штат!AG$59:AG$79)</f>
        <v>13036.56827586207</v>
      </c>
      <c r="AL43" s="348">
        <f>SUMIF(Штат!$A$59:$A$79,Отчетность!$A43,Штат!AH$59:AH$79)</f>
        <v>13036.56827586207</v>
      </c>
      <c r="AM43" s="348">
        <f>SUMIF(Штат!$A$59:$A$79,Отчетность!$A43,Штат!AI$59:AI$79)</f>
        <v>13036.56827586207</v>
      </c>
      <c r="AN43" s="348">
        <f>SUMIF(Штат!$A$59:$A$79,Отчетность!$A43,Штат!AJ$59:AJ$79)</f>
        <v>13036.56827586207</v>
      </c>
      <c r="AO43" s="348">
        <f>SUMIF(Штат!$A$59:$A$79,Отчетность!$A43,Штат!AK$59:AK$79)</f>
        <v>13036.56827586207</v>
      </c>
      <c r="AP43" s="348">
        <f>SUMIF(Штат!$A$59:$A$79,Отчетность!$A43,Штат!AL$59:AL$79)</f>
        <v>13036.56827586207</v>
      </c>
      <c r="AQ43" s="348">
        <f>SUMIF(Штат!$A$59:$A$79,Отчетность!$A43,Штат!AM$59:AM$79)</f>
        <v>13036.56827586207</v>
      </c>
      <c r="AR43" s="348">
        <f>SUMIF(Штат!$A$59:$A$79,Отчетность!$A43,Штат!AN$59:AN$79)</f>
        <v>13036.56827586207</v>
      </c>
      <c r="AS43" s="348">
        <f>SUMIF(Штат!$A$59:$A$79,Отчетность!$A43,Штат!AO$59:AO$79)</f>
        <v>13737.302068965519</v>
      </c>
      <c r="AT43" s="348">
        <f>SUMIF(Штат!$A$59:$A$79,Отчетность!$A43,Штат!AP$59:AP$79)</f>
        <v>14788.402758620692</v>
      </c>
      <c r="AU43" s="348">
        <f>SUMIF(Штат!$A$59:$A$79,Отчетность!$A43,Штат!AQ$59:AQ$79)</f>
        <v>16189.870344827588</v>
      </c>
      <c r="AV43" s="348">
        <f>SUMIF(Штат!$A$59:$A$79,Отчетность!$A43,Штат!AR$59:AR$79)</f>
        <v>20034.417103448282</v>
      </c>
      <c r="AW43" s="348">
        <f>SUMIF(Штат!$A$59:$A$79,Отчетность!$A43,Штат!AS$59:AS$79)</f>
        <v>22241.728551724143</v>
      </c>
      <c r="AX43" s="348">
        <f>SUMIF(Штат!$A$59:$A$79,Отчетность!$A43,Штат!AT$59:AT$79)</f>
        <v>22241.728551724143</v>
      </c>
      <c r="AY43" s="348">
        <f>SUMIF(Штат!$A$59:$A$79,Отчетность!$A43,Штат!AU$59:AU$79)</f>
        <v>22241.728551724143</v>
      </c>
      <c r="AZ43" s="348">
        <f>SUMIF(Штат!$A$59:$A$79,Отчетность!$A43,Штат!AV$59:AV$79)</f>
        <v>22241.728551724143</v>
      </c>
      <c r="BA43" s="348">
        <f>SUMIF(Штат!$A$59:$A$79,Отчетность!$A43,Штат!AW$59:AW$79)</f>
        <v>22241.728551724143</v>
      </c>
      <c r="BB43" s="348">
        <f>SUMIF(Штат!$A$59:$A$79,Отчетность!$A43,Штат!AX$59:AX$79)</f>
        <v>22241.728551724143</v>
      </c>
      <c r="BC43" s="348">
        <f>SUMIF(Штат!$A$59:$A$79,Отчетность!$A43,Штат!AY$59:AY$79)</f>
        <v>22241.728551724143</v>
      </c>
      <c r="BD43" s="348">
        <f>SUMIF(Штат!$A$59:$A$79,Отчетность!$A43,Штат!AZ$59:AZ$79)</f>
        <v>22241.728551724143</v>
      </c>
      <c r="BE43" s="348">
        <f>SUMIF(Штат!$A$59:$A$79,Отчетность!$A43,Штат!BA$59:BA$79)</f>
        <v>22977.499034482764</v>
      </c>
      <c r="BF43" s="348">
        <f>SUMIF(Штат!$A$59:$A$79,Отчетность!$A43,Штат!BB$59:BB$79)</f>
        <v>24081.154758620698</v>
      </c>
      <c r="BG43" s="348">
        <f>SUMIF(Штат!$A$59:$A$79,Отчетность!$A43,Штат!BC$59:BC$79)</f>
        <v>25552.695724137935</v>
      </c>
      <c r="BH43" s="348">
        <f>SUMIF(Штат!$A$59:$A$79,Отчетность!$A43,Штат!BD$59:BD$79)</f>
        <v>29775.711724137935</v>
      </c>
      <c r="BI43" s="348">
        <f>SUMIF(Штат!$A$59:$A$79,Отчетность!$A43,Штат!BE$59:BE$79)</f>
        <v>32093.388744827589</v>
      </c>
      <c r="BJ43" s="348">
        <f>SUMIF(Штат!$A$59:$A$79,Отчетность!$A43,Штат!BF$59:BF$79)</f>
        <v>32093.388744827589</v>
      </c>
      <c r="BK43" s="348">
        <f>SUMIF(Штат!$A$59:$A$79,Отчетность!$A43,Штат!BG$59:BG$79)</f>
        <v>32093.388744827589</v>
      </c>
      <c r="BL43" s="348">
        <f>SUMIF(Штат!$A$59:$A$79,Отчетность!$A43,Штат!BH$59:BH$79)</f>
        <v>32093.388744827589</v>
      </c>
      <c r="BM43" s="348">
        <f>SUMIF(Штат!$A$59:$A$79,Отчетность!$A43,Штат!BI$59:BI$79)</f>
        <v>32093.388744827589</v>
      </c>
      <c r="BN43" s="348">
        <f>SUMIF(Штат!$A$59:$A$79,Отчетность!$A43,Штат!BJ$59:BJ$79)</f>
        <v>32093.388744827589</v>
      </c>
      <c r="BO43" s="348">
        <f>SUMIF(Штат!$A$59:$A$79,Отчетность!$A43,Штат!BK$59:BK$79)</f>
        <v>32093.388744827589</v>
      </c>
      <c r="BP43" s="348">
        <f>SUMIF(Штат!$A$59:$A$79,Отчетность!$A43,Штат!BL$59:BL$79)</f>
        <v>32093.388744827589</v>
      </c>
      <c r="BQ43" s="348">
        <f>SUMIF(Штат!$A$59:$A$79,Отчетность!$A43,Штат!BM$59:BM$79)</f>
        <v>32093.388744827589</v>
      </c>
      <c r="BR43" s="348">
        <f>SUMIF(Штат!$A$59:$A$79,Отчетность!$A43,Штат!BN$59:BN$79)</f>
        <v>32093.388744827589</v>
      </c>
      <c r="BS43" s="348">
        <f>SUMIF(Штат!$A$59:$A$79,Отчетность!$A43,Штат!BO$59:BO$79)</f>
        <v>32093.388744827589</v>
      </c>
      <c r="BT43" s="245"/>
      <c r="BU43" s="386"/>
      <c r="BV43" s="386"/>
      <c r="BW43" s="248"/>
      <c r="BX43" s="248"/>
      <c r="BY43" s="248"/>
      <c r="BZ43" s="248"/>
      <c r="CA43" s="248"/>
      <c r="CB43" s="248"/>
      <c r="CC43" s="26"/>
      <c r="CD43" s="26"/>
      <c r="CE43" s="26"/>
      <c r="CF43" s="26"/>
    </row>
    <row r="44" spans="1:84" ht="14.45" customHeight="1" x14ac:dyDescent="0.2">
      <c r="A44" s="26"/>
      <c r="B44" s="383"/>
      <c r="C44" s="245"/>
      <c r="D44" s="555"/>
      <c r="E44" s="387"/>
      <c r="F44" s="388"/>
      <c r="G44" s="388"/>
      <c r="H44" s="388"/>
      <c r="I44" s="388"/>
      <c r="J44" s="388"/>
      <c r="K44" s="389"/>
      <c r="L44" s="388"/>
      <c r="M44" s="388"/>
      <c r="N44" s="388"/>
      <c r="O44" s="388"/>
      <c r="P44" s="388"/>
      <c r="Q44" s="388"/>
      <c r="R44" s="388"/>
      <c r="S44" s="388"/>
      <c r="T44" s="388"/>
      <c r="U44" s="388"/>
      <c r="V44" s="388"/>
      <c r="W44" s="388"/>
      <c r="X44" s="388"/>
      <c r="Y44" s="388"/>
      <c r="Z44" s="388"/>
      <c r="AA44" s="388"/>
      <c r="AB44" s="388"/>
      <c r="AC44" s="388"/>
      <c r="AD44" s="388"/>
      <c r="AE44" s="388"/>
      <c r="AF44" s="388"/>
      <c r="AG44" s="388"/>
      <c r="AH44" s="388"/>
      <c r="AI44" s="388"/>
      <c r="AJ44" s="388"/>
      <c r="AK44" s="388"/>
      <c r="AL44" s="388"/>
      <c r="AM44" s="388"/>
      <c r="AN44" s="388"/>
      <c r="AO44" s="388"/>
      <c r="AP44" s="388"/>
      <c r="AQ44" s="388"/>
      <c r="AR44" s="388"/>
      <c r="AS44" s="388"/>
      <c r="AT44" s="388"/>
      <c r="AU44" s="388"/>
      <c r="AV44" s="388"/>
      <c r="AW44" s="388"/>
      <c r="AX44" s="388"/>
      <c r="AY44" s="388"/>
      <c r="AZ44" s="388"/>
      <c r="BA44" s="388"/>
      <c r="BB44" s="388"/>
      <c r="BC44" s="388"/>
      <c r="BD44" s="388"/>
      <c r="BE44" s="388"/>
      <c r="BF44" s="388"/>
      <c r="BG44" s="388"/>
      <c r="BH44" s="388"/>
      <c r="BI44" s="388"/>
      <c r="BJ44" s="388"/>
      <c r="BK44" s="388"/>
      <c r="BL44" s="388"/>
      <c r="BM44" s="388"/>
      <c r="BN44" s="388"/>
      <c r="BO44" s="388"/>
      <c r="BP44" s="388"/>
      <c r="BQ44" s="388"/>
      <c r="BR44" s="388"/>
      <c r="BS44" s="388"/>
      <c r="BT44" s="245"/>
      <c r="BU44" s="386"/>
      <c r="BV44" s="386"/>
      <c r="BW44" s="248"/>
      <c r="BX44" s="248"/>
      <c r="BY44" s="248"/>
      <c r="BZ44" s="248"/>
      <c r="CA44" s="248"/>
      <c r="CB44" s="248"/>
      <c r="CC44" s="26"/>
      <c r="CD44" s="26"/>
      <c r="CE44" s="26"/>
      <c r="CF44" s="26"/>
    </row>
    <row r="45" spans="1:84" ht="14.45" customHeight="1" x14ac:dyDescent="0.2">
      <c r="A45" s="26"/>
      <c r="B45" s="391" t="s">
        <v>388</v>
      </c>
      <c r="C45" s="392"/>
      <c r="D45" s="524" t="s">
        <v>60</v>
      </c>
      <c r="E45" s="345">
        <f>SUM(F45:J45)</f>
        <v>2998942.793311324</v>
      </c>
      <c r="F45" s="277">
        <f>F10-F34</f>
        <v>-14159.793103448277</v>
      </c>
      <c r="G45" s="346">
        <f>G10-G34</f>
        <v>116844.45168103457</v>
      </c>
      <c r="H45" s="346">
        <f>H10-H34</f>
        <v>396232.32409913786</v>
      </c>
      <c r="I45" s="346">
        <f>I10-I34</f>
        <v>846595.2464300174</v>
      </c>
      <c r="J45" s="346">
        <f>J10-J34</f>
        <v>1653430.5642045827</v>
      </c>
      <c r="K45" s="393"/>
      <c r="L45" s="277">
        <f t="shared" ref="L45:AQ45" si="22">L10-L34</f>
        <v>-577.5</v>
      </c>
      <c r="M45" s="277">
        <f t="shared" si="22"/>
        <v>-577.5</v>
      </c>
      <c r="N45" s="277">
        <f t="shared" si="22"/>
        <v>-577.5</v>
      </c>
      <c r="O45" s="277">
        <f t="shared" si="22"/>
        <v>-577.5</v>
      </c>
      <c r="P45" s="277">
        <f t="shared" si="22"/>
        <v>-577.5</v>
      </c>
      <c r="Q45" s="277">
        <f t="shared" si="22"/>
        <v>-815.84482758620686</v>
      </c>
      <c r="R45" s="277">
        <f t="shared" si="22"/>
        <v>-815.84482758620686</v>
      </c>
      <c r="S45" s="277">
        <f t="shared" si="22"/>
        <v>-815.84482758620686</v>
      </c>
      <c r="T45" s="277">
        <f t="shared" si="22"/>
        <v>-1650.0517241379309</v>
      </c>
      <c r="U45" s="277">
        <f t="shared" si="22"/>
        <v>-1967.844827586207</v>
      </c>
      <c r="V45" s="277">
        <f t="shared" si="22"/>
        <v>-2285.6379310344828</v>
      </c>
      <c r="W45" s="277">
        <f t="shared" si="22"/>
        <v>-2921.2241379310349</v>
      </c>
      <c r="X45" s="277">
        <f t="shared" si="22"/>
        <v>10908.15400862069</v>
      </c>
      <c r="Y45" s="277">
        <f t="shared" si="22"/>
        <v>10366.517482758622</v>
      </c>
      <c r="Z45" s="277">
        <f t="shared" si="22"/>
        <v>9907.1057327586223</v>
      </c>
      <c r="AA45" s="277">
        <f t="shared" si="22"/>
        <v>10366.517482758622</v>
      </c>
      <c r="AB45" s="277">
        <f t="shared" si="22"/>
        <v>10366.517482758622</v>
      </c>
      <c r="AC45" s="277">
        <f t="shared" si="22"/>
        <v>8988.2822327586236</v>
      </c>
      <c r="AD45" s="277">
        <f t="shared" si="22"/>
        <v>10366.517482758622</v>
      </c>
      <c r="AE45" s="277">
        <f t="shared" si="22"/>
        <v>9907.1057327586223</v>
      </c>
      <c r="AF45" s="277">
        <f t="shared" si="22"/>
        <v>10366.517482758622</v>
      </c>
      <c r="AG45" s="277">
        <f t="shared" si="22"/>
        <v>9239.7402155172422</v>
      </c>
      <c r="AH45" s="277">
        <f t="shared" si="22"/>
        <v>8698.1036896551723</v>
      </c>
      <c r="AI45" s="277">
        <f t="shared" si="22"/>
        <v>7363.3726551724139</v>
      </c>
      <c r="AJ45" s="277">
        <f t="shared" si="22"/>
        <v>34905.267853448277</v>
      </c>
      <c r="AK45" s="277">
        <f t="shared" si="22"/>
        <v>34022.905549137926</v>
      </c>
      <c r="AL45" s="277">
        <f t="shared" si="22"/>
        <v>32803.06647413793</v>
      </c>
      <c r="AM45" s="277">
        <f t="shared" si="22"/>
        <v>34022.905549137926</v>
      </c>
      <c r="AN45" s="277">
        <f t="shared" si="22"/>
        <v>34022.905549137926</v>
      </c>
      <c r="AO45" s="277">
        <f t="shared" si="22"/>
        <v>30363.388324137934</v>
      </c>
      <c r="AP45" s="277">
        <f t="shared" si="22"/>
        <v>34022.905549137926</v>
      </c>
      <c r="AQ45" s="277">
        <f t="shared" si="22"/>
        <v>32803.06647413793</v>
      </c>
      <c r="AR45" s="277">
        <f t="shared" ref="AR45:BS45" si="23">AR10-AR34</f>
        <v>34022.905549137926</v>
      </c>
      <c r="AS45" s="277">
        <f t="shared" si="23"/>
        <v>32102.332681034484</v>
      </c>
      <c r="AT45" s="277">
        <f t="shared" si="23"/>
        <v>32271.071066379307</v>
      </c>
      <c r="AU45" s="277">
        <f t="shared" si="23"/>
        <v>30869.603480172409</v>
      </c>
      <c r="AV45" s="277">
        <f t="shared" si="23"/>
        <v>71984.874715551734</v>
      </c>
      <c r="AW45" s="277">
        <f t="shared" si="23"/>
        <v>72366.23119457587</v>
      </c>
      <c r="AX45" s="277">
        <f t="shared" si="23"/>
        <v>69777.56326727588</v>
      </c>
      <c r="AY45" s="277">
        <f t="shared" si="23"/>
        <v>72366.23119457587</v>
      </c>
      <c r="AZ45" s="277">
        <f t="shared" si="23"/>
        <v>72366.23119457587</v>
      </c>
      <c r="BA45" s="277">
        <f t="shared" si="23"/>
        <v>64600.227412675886</v>
      </c>
      <c r="BB45" s="277">
        <f t="shared" si="23"/>
        <v>72366.23119457587</v>
      </c>
      <c r="BC45" s="277">
        <f t="shared" si="23"/>
        <v>69777.56326727588</v>
      </c>
      <c r="BD45" s="277">
        <f t="shared" si="23"/>
        <v>72366.23119457587</v>
      </c>
      <c r="BE45" s="277">
        <f t="shared" si="23"/>
        <v>69041.792784517253</v>
      </c>
      <c r="BF45" s="277">
        <f t="shared" si="23"/>
        <v>70526.804987679323</v>
      </c>
      <c r="BG45" s="277">
        <f t="shared" si="23"/>
        <v>69055.264022162082</v>
      </c>
      <c r="BH45" s="277">
        <f t="shared" si="23"/>
        <v>137572.5611147001</v>
      </c>
      <c r="BI45" s="277">
        <f t="shared" si="23"/>
        <v>139930.59710330504</v>
      </c>
      <c r="BJ45" s="277">
        <f t="shared" si="23"/>
        <v>135254.88409401043</v>
      </c>
      <c r="BK45" s="277">
        <f t="shared" si="23"/>
        <v>139930.59710330504</v>
      </c>
      <c r="BL45" s="277">
        <f t="shared" si="23"/>
        <v>139930.59710330504</v>
      </c>
      <c r="BM45" s="277">
        <f t="shared" si="23"/>
        <v>130579.17108471584</v>
      </c>
      <c r="BN45" s="277">
        <f t="shared" si="23"/>
        <v>139930.59710330504</v>
      </c>
      <c r="BO45" s="277">
        <f t="shared" si="23"/>
        <v>135254.88409401043</v>
      </c>
      <c r="BP45" s="277">
        <f t="shared" si="23"/>
        <v>139930.59710330504</v>
      </c>
      <c r="BQ45" s="277">
        <f t="shared" si="23"/>
        <v>135254.88409401043</v>
      </c>
      <c r="BR45" s="277">
        <f t="shared" si="23"/>
        <v>139930.59710330504</v>
      </c>
      <c r="BS45" s="277">
        <f t="shared" si="23"/>
        <v>139930.59710330504</v>
      </c>
      <c r="BT45" s="277"/>
      <c r="BU45" s="277"/>
      <c r="BV45" s="392"/>
      <c r="BW45" s="392"/>
      <c r="BX45" s="392"/>
      <c r="BY45" s="392"/>
      <c r="BZ45" s="392"/>
      <c r="CA45" s="392"/>
      <c r="CB45" s="392"/>
      <c r="CC45" s="26"/>
      <c r="CD45" s="26"/>
      <c r="CE45" s="26"/>
      <c r="CF45" s="26"/>
    </row>
    <row r="46" spans="1:84" s="355" customFormat="1" ht="14.45" customHeight="1" x14ac:dyDescent="0.2">
      <c r="A46" s="394"/>
      <c r="B46" s="395" t="s">
        <v>389</v>
      </c>
      <c r="C46" s="396"/>
      <c r="D46" s="397" t="s">
        <v>49</v>
      </c>
      <c r="E46" s="398">
        <f t="shared" ref="E46:J46" si="24">IF(E10=0,"n/a",E45/E10)</f>
        <v>0.68258076298567949</v>
      </c>
      <c r="F46" s="399" t="str">
        <f t="shared" si="24"/>
        <v>n/a</v>
      </c>
      <c r="G46" s="399">
        <f t="shared" si="24"/>
        <v>0.51674152806358775</v>
      </c>
      <c r="H46" s="399">
        <f t="shared" si="24"/>
        <v>0.60451836291138838</v>
      </c>
      <c r="I46" s="399">
        <f t="shared" si="24"/>
        <v>0.67569938858364176</v>
      </c>
      <c r="J46" s="399">
        <f t="shared" si="24"/>
        <v>0.73191429351329129</v>
      </c>
      <c r="K46" s="400"/>
      <c r="L46" s="399" t="str">
        <f t="shared" ref="L46:AQ46" si="25">IF(L10=0,"n/a",L45/L10)</f>
        <v>n/a</v>
      </c>
      <c r="M46" s="399" t="str">
        <f t="shared" si="25"/>
        <v>n/a</v>
      </c>
      <c r="N46" s="399" t="str">
        <f t="shared" si="25"/>
        <v>n/a</v>
      </c>
      <c r="O46" s="399" t="str">
        <f t="shared" si="25"/>
        <v>n/a</v>
      </c>
      <c r="P46" s="399" t="str">
        <f t="shared" si="25"/>
        <v>n/a</v>
      </c>
      <c r="Q46" s="399" t="str">
        <f t="shared" si="25"/>
        <v>n/a</v>
      </c>
      <c r="R46" s="399" t="str">
        <f t="shared" si="25"/>
        <v>n/a</v>
      </c>
      <c r="S46" s="399" t="str">
        <f t="shared" si="25"/>
        <v>n/a</v>
      </c>
      <c r="T46" s="399" t="str">
        <f t="shared" si="25"/>
        <v>n/a</v>
      </c>
      <c r="U46" s="399" t="str">
        <f t="shared" si="25"/>
        <v>n/a</v>
      </c>
      <c r="V46" s="399" t="str">
        <f t="shared" si="25"/>
        <v>n/a</v>
      </c>
      <c r="W46" s="399" t="str">
        <f t="shared" si="25"/>
        <v>n/a</v>
      </c>
      <c r="X46" s="399">
        <f t="shared" si="25"/>
        <v>0.58483344283368333</v>
      </c>
      <c r="Y46" s="399">
        <f t="shared" si="25"/>
        <v>0.5424332556604976</v>
      </c>
      <c r="Z46" s="399">
        <f t="shared" si="25"/>
        <v>0.53116290342321493</v>
      </c>
      <c r="AA46" s="399">
        <f t="shared" si="25"/>
        <v>0.5424332556604976</v>
      </c>
      <c r="AB46" s="399">
        <f t="shared" si="25"/>
        <v>0.5424332556604976</v>
      </c>
      <c r="AC46" s="399">
        <f t="shared" si="25"/>
        <v>0.50687029224083224</v>
      </c>
      <c r="AD46" s="399">
        <f t="shared" si="25"/>
        <v>0.5424332556604976</v>
      </c>
      <c r="AE46" s="399">
        <f t="shared" si="25"/>
        <v>0.53116290342321493</v>
      </c>
      <c r="AF46" s="399">
        <f t="shared" si="25"/>
        <v>0.5424332556604976</v>
      </c>
      <c r="AG46" s="399">
        <f t="shared" si="25"/>
        <v>0.49538254381623587</v>
      </c>
      <c r="AH46" s="399">
        <f t="shared" si="25"/>
        <v>0.45513266246831269</v>
      </c>
      <c r="AI46" s="399">
        <f t="shared" si="25"/>
        <v>0.38529218791456477</v>
      </c>
      <c r="AJ46" s="399">
        <f t="shared" si="25"/>
        <v>0.6450479416759588</v>
      </c>
      <c r="AK46" s="399">
        <f t="shared" si="25"/>
        <v>0.61488092144059081</v>
      </c>
      <c r="AL46" s="399">
        <f t="shared" si="25"/>
        <v>0.6061993449997829</v>
      </c>
      <c r="AM46" s="399">
        <f t="shared" si="25"/>
        <v>0.61488092144059081</v>
      </c>
      <c r="AN46" s="399">
        <f t="shared" si="25"/>
        <v>0.61488092144059081</v>
      </c>
      <c r="AO46" s="399">
        <f t="shared" si="25"/>
        <v>0.58760652160734639</v>
      </c>
      <c r="AP46" s="399">
        <f t="shared" si="25"/>
        <v>0.61488092144059081</v>
      </c>
      <c r="AQ46" s="399">
        <f t="shared" si="25"/>
        <v>0.6061993449997829</v>
      </c>
      <c r="AR46" s="399">
        <f t="shared" ref="AR46:BS46" si="26">IF(AR10=0,"n/a",AR45/AR10)</f>
        <v>0.61488092144059081</v>
      </c>
      <c r="AS46" s="399">
        <f t="shared" si="26"/>
        <v>0.59324981277439093</v>
      </c>
      <c r="AT46" s="399">
        <f t="shared" si="26"/>
        <v>0.58322079178428299</v>
      </c>
      <c r="AU46" s="399">
        <f t="shared" si="26"/>
        <v>0.55789268805923675</v>
      </c>
      <c r="AV46" s="399">
        <f t="shared" si="26"/>
        <v>0.69664262133302002</v>
      </c>
      <c r="AW46" s="399">
        <f t="shared" si="26"/>
        <v>0.68321718194903092</v>
      </c>
      <c r="AX46" s="399">
        <f t="shared" si="26"/>
        <v>0.67528108893469985</v>
      </c>
      <c r="AY46" s="399">
        <f t="shared" si="26"/>
        <v>0.68321718194903092</v>
      </c>
      <c r="AZ46" s="399">
        <f t="shared" si="26"/>
        <v>0.68321718194903092</v>
      </c>
      <c r="BA46" s="399">
        <f t="shared" si="26"/>
        <v>0.65815308342417667</v>
      </c>
      <c r="BB46" s="399">
        <f t="shared" si="26"/>
        <v>0.68321718194903092</v>
      </c>
      <c r="BC46" s="399">
        <f t="shared" si="26"/>
        <v>0.67528108893469985</v>
      </c>
      <c r="BD46" s="399">
        <f t="shared" si="26"/>
        <v>0.68321718194903092</v>
      </c>
      <c r="BE46" s="399">
        <f t="shared" si="26"/>
        <v>0.66816057813525964</v>
      </c>
      <c r="BF46" s="399">
        <f t="shared" si="26"/>
        <v>0.66585096612248051</v>
      </c>
      <c r="BG46" s="399">
        <f t="shared" si="26"/>
        <v>0.65195799346124006</v>
      </c>
      <c r="BH46" s="399">
        <f t="shared" si="26"/>
        <v>0.73997056216829582</v>
      </c>
      <c r="BI46" s="399">
        <f t="shared" si="26"/>
        <v>0.73418934292359961</v>
      </c>
      <c r="BJ46" s="399">
        <f t="shared" si="26"/>
        <v>0.72750432068795878</v>
      </c>
      <c r="BK46" s="399">
        <f t="shared" si="26"/>
        <v>0.73418934292359961</v>
      </c>
      <c r="BL46" s="399">
        <f t="shared" si="26"/>
        <v>0.73418934292359961</v>
      </c>
      <c r="BM46" s="399">
        <f t="shared" si="26"/>
        <v>0.7204743729313946</v>
      </c>
      <c r="BN46" s="399">
        <f t="shared" si="26"/>
        <v>0.73418934292359961</v>
      </c>
      <c r="BO46" s="399">
        <f t="shared" si="26"/>
        <v>0.72750432068795878</v>
      </c>
      <c r="BP46" s="399">
        <f t="shared" si="26"/>
        <v>0.73418934292359961</v>
      </c>
      <c r="BQ46" s="399">
        <f t="shared" si="26"/>
        <v>0.72750432068795878</v>
      </c>
      <c r="BR46" s="399">
        <f t="shared" si="26"/>
        <v>0.73418934292359961</v>
      </c>
      <c r="BS46" s="399">
        <f t="shared" si="26"/>
        <v>0.73418934292359961</v>
      </c>
      <c r="BT46" s="397"/>
      <c r="BU46" s="397"/>
      <c r="BV46" s="396"/>
      <c r="BW46" s="396"/>
      <c r="BX46" s="396"/>
      <c r="BY46" s="396"/>
      <c r="BZ46" s="396"/>
      <c r="CA46" s="396"/>
      <c r="CB46" s="396"/>
      <c r="CC46" s="394"/>
      <c r="CD46" s="394"/>
      <c r="CE46" s="394"/>
      <c r="CF46" s="394"/>
    </row>
    <row r="47" spans="1:84" ht="14.45" customHeight="1" x14ac:dyDescent="0.2">
      <c r="A47" s="245"/>
      <c r="B47" s="245"/>
      <c r="C47" s="245"/>
      <c r="D47" s="555"/>
      <c r="E47" s="401"/>
      <c r="F47" s="268"/>
      <c r="G47" s="268"/>
      <c r="H47" s="268"/>
      <c r="I47" s="268"/>
      <c r="J47" s="268"/>
      <c r="K47" s="402"/>
      <c r="L47" s="268"/>
      <c r="M47" s="268"/>
      <c r="N47" s="268"/>
      <c r="O47" s="268"/>
      <c r="P47" s="268"/>
      <c r="Q47" s="268"/>
      <c r="R47" s="268"/>
      <c r="S47" s="268"/>
      <c r="T47" s="268"/>
      <c r="U47" s="268"/>
      <c r="V47" s="268"/>
      <c r="W47" s="268"/>
      <c r="X47" s="268"/>
      <c r="Y47" s="268"/>
      <c r="Z47" s="268"/>
      <c r="AA47" s="268"/>
      <c r="AB47" s="268"/>
      <c r="AC47" s="268"/>
      <c r="AD47" s="268"/>
      <c r="AE47" s="268"/>
      <c r="AF47" s="268"/>
      <c r="AG47" s="268"/>
      <c r="AH47" s="268"/>
      <c r="AI47" s="268"/>
      <c r="AJ47" s="268"/>
      <c r="AK47" s="268"/>
      <c r="AL47" s="268"/>
      <c r="AM47" s="268"/>
      <c r="AN47" s="268"/>
      <c r="AO47" s="268"/>
      <c r="AP47" s="268"/>
      <c r="AQ47" s="268"/>
      <c r="AR47" s="268"/>
      <c r="AS47" s="268"/>
      <c r="AT47" s="268"/>
      <c r="AU47" s="268"/>
      <c r="AV47" s="268"/>
      <c r="AW47" s="268"/>
      <c r="AX47" s="268"/>
      <c r="AY47" s="268"/>
      <c r="AZ47" s="268"/>
      <c r="BA47" s="268"/>
      <c r="BB47" s="268"/>
      <c r="BC47" s="268"/>
      <c r="BD47" s="268"/>
      <c r="BE47" s="268"/>
      <c r="BF47" s="268"/>
      <c r="BG47" s="268"/>
      <c r="BH47" s="268"/>
      <c r="BI47" s="268"/>
      <c r="BJ47" s="268"/>
      <c r="BK47" s="268"/>
      <c r="BL47" s="268"/>
      <c r="BM47" s="268"/>
      <c r="BN47" s="268"/>
      <c r="BO47" s="268"/>
      <c r="BP47" s="268"/>
      <c r="BQ47" s="268"/>
      <c r="BR47" s="268"/>
      <c r="BS47" s="268"/>
      <c r="BT47" s="245"/>
      <c r="BU47" s="245"/>
      <c r="BV47" s="245"/>
      <c r="BW47" s="245"/>
      <c r="BX47" s="245"/>
      <c r="BY47" s="245"/>
      <c r="BZ47" s="245"/>
      <c r="CA47" s="245"/>
      <c r="CB47" s="245"/>
      <c r="CC47" s="26"/>
      <c r="CD47" s="26"/>
      <c r="CE47" s="26"/>
      <c r="CF47" s="26"/>
    </row>
    <row r="48" spans="1:84" ht="12" customHeight="1" x14ac:dyDescent="0.2">
      <c r="A48" s="26"/>
      <c r="B48" s="335" t="s">
        <v>175</v>
      </c>
      <c r="C48" s="335"/>
      <c r="D48" s="553" t="s">
        <v>60</v>
      </c>
      <c r="E48" s="336">
        <f>SUM(F48:J48)</f>
        <v>738403.67471401277</v>
      </c>
      <c r="F48" s="337">
        <f>SUMIF($L$6:$BS$6,F$6,$L48:$BS48)</f>
        <v>39195.689655172413</v>
      </c>
      <c r="G48" s="337">
        <f>SUMIF($L$6:$BS$6,G$6,$L48:$BS48)</f>
        <v>76612.309867672418</v>
      </c>
      <c r="H48" s="337">
        <f>SUMIF($L$6:$BS$6,H$6,$L48:$BS48)</f>
        <v>128060.49196302588</v>
      </c>
      <c r="I48" s="337">
        <f>SUMIF($L$6:$BS$6,I$6,$L48:$BS48)</f>
        <v>193559.23587788217</v>
      </c>
      <c r="J48" s="337">
        <f>SUMIF($L$6:$BS$6,J$6,$L48:$BS48)</f>
        <v>300975.94735025993</v>
      </c>
      <c r="K48" s="338"/>
      <c r="L48" s="337">
        <f>L50+L55+L57</f>
        <v>1594.5833333333335</v>
      </c>
      <c r="M48" s="337">
        <f t="shared" ref="M48:AQ48" si="27">M50+M55+M57</f>
        <v>1594.5833333333335</v>
      </c>
      <c r="N48" s="337">
        <f t="shared" si="27"/>
        <v>1594.5833333333335</v>
      </c>
      <c r="O48" s="337">
        <f t="shared" si="27"/>
        <v>1594.5833333333335</v>
      </c>
      <c r="P48" s="337">
        <f t="shared" si="27"/>
        <v>3779.4109195402298</v>
      </c>
      <c r="Q48" s="337">
        <f t="shared" si="27"/>
        <v>3898.583333333333</v>
      </c>
      <c r="R48" s="337">
        <f t="shared" si="27"/>
        <v>4030.9971264367814</v>
      </c>
      <c r="S48" s="337">
        <f t="shared" si="27"/>
        <v>4030.9971264367814</v>
      </c>
      <c r="T48" s="337">
        <f t="shared" si="27"/>
        <v>4269.3419540229888</v>
      </c>
      <c r="U48" s="337">
        <f t="shared" si="27"/>
        <v>4269.3419540229888</v>
      </c>
      <c r="V48" s="337">
        <f t="shared" si="27"/>
        <v>4269.3419540229888</v>
      </c>
      <c r="W48" s="337">
        <f t="shared" si="27"/>
        <v>4269.3419540229888</v>
      </c>
      <c r="X48" s="337">
        <f t="shared" si="27"/>
        <v>6370.9596462643676</v>
      </c>
      <c r="Y48" s="337">
        <f t="shared" si="27"/>
        <v>6403.1184687643672</v>
      </c>
      <c r="Z48" s="337">
        <f t="shared" si="27"/>
        <v>6370.9596462643676</v>
      </c>
      <c r="AA48" s="337">
        <f t="shared" si="27"/>
        <v>6403.1184687643672</v>
      </c>
      <c r="AB48" s="337">
        <f t="shared" si="27"/>
        <v>6403.1184687643672</v>
      </c>
      <c r="AC48" s="337">
        <f t="shared" si="27"/>
        <v>6306.6420012643684</v>
      </c>
      <c r="AD48" s="337">
        <f t="shared" si="27"/>
        <v>6403.1184687643672</v>
      </c>
      <c r="AE48" s="337">
        <f t="shared" si="27"/>
        <v>6370.9596462643676</v>
      </c>
      <c r="AF48" s="337">
        <f t="shared" si="27"/>
        <v>6403.1184687643672</v>
      </c>
      <c r="AG48" s="337">
        <f t="shared" si="27"/>
        <v>6370.9596462643676</v>
      </c>
      <c r="AH48" s="337">
        <f t="shared" si="27"/>
        <v>6403.1184687643672</v>
      </c>
      <c r="AI48" s="337">
        <f t="shared" si="27"/>
        <v>6403.1184687643672</v>
      </c>
      <c r="AJ48" s="337">
        <f t="shared" si="27"/>
        <v>10464.578794040232</v>
      </c>
      <c r="AK48" s="337">
        <f t="shared" si="27"/>
        <v>10681.394563707472</v>
      </c>
      <c r="AL48" s="337">
        <f t="shared" si="27"/>
        <v>10581.367759557474</v>
      </c>
      <c r="AM48" s="337">
        <f t="shared" si="27"/>
        <v>10681.394563707472</v>
      </c>
      <c r="AN48" s="337">
        <f t="shared" si="27"/>
        <v>10681.394563707472</v>
      </c>
      <c r="AO48" s="337">
        <f t="shared" si="27"/>
        <v>10381.314151257473</v>
      </c>
      <c r="AP48" s="337">
        <f t="shared" si="27"/>
        <v>10798.183529224714</v>
      </c>
      <c r="AQ48" s="337">
        <f t="shared" si="27"/>
        <v>10698.156725074714</v>
      </c>
      <c r="AR48" s="337">
        <f t="shared" ref="AR48:BS48" si="28">AR50+AR55+AR57</f>
        <v>10798.183529224714</v>
      </c>
      <c r="AS48" s="337">
        <f t="shared" si="28"/>
        <v>10698.156725074714</v>
      </c>
      <c r="AT48" s="337">
        <f t="shared" si="28"/>
        <v>10798.183529224714</v>
      </c>
      <c r="AU48" s="337">
        <f t="shared" si="28"/>
        <v>10798.183529224714</v>
      </c>
      <c r="AV48" s="337">
        <f t="shared" si="28"/>
        <v>16000.61403104306</v>
      </c>
      <c r="AW48" s="337">
        <f t="shared" si="28"/>
        <v>16212.884801081662</v>
      </c>
      <c r="AX48" s="337">
        <f t="shared" si="28"/>
        <v>16000.61403104306</v>
      </c>
      <c r="AY48" s="337">
        <f t="shared" si="28"/>
        <v>16212.884801081662</v>
      </c>
      <c r="AZ48" s="337">
        <f t="shared" si="28"/>
        <v>16212.884801081662</v>
      </c>
      <c r="BA48" s="337">
        <f t="shared" si="28"/>
        <v>15576.072490965858</v>
      </c>
      <c r="BB48" s="337">
        <f t="shared" si="28"/>
        <v>16212.884801081662</v>
      </c>
      <c r="BC48" s="337">
        <f t="shared" si="28"/>
        <v>16000.61403104306</v>
      </c>
      <c r="BD48" s="337">
        <f t="shared" si="28"/>
        <v>16335.513214874765</v>
      </c>
      <c r="BE48" s="337">
        <f t="shared" si="28"/>
        <v>16123.242444836163</v>
      </c>
      <c r="BF48" s="337">
        <f t="shared" si="28"/>
        <v>16335.513214874765</v>
      </c>
      <c r="BG48" s="337">
        <f t="shared" si="28"/>
        <v>16335.513214874765</v>
      </c>
      <c r="BH48" s="337">
        <f t="shared" si="28"/>
        <v>24889.624712473917</v>
      </c>
      <c r="BI48" s="337">
        <f t="shared" si="28"/>
        <v>25273.033179236074</v>
      </c>
      <c r="BJ48" s="337">
        <f t="shared" si="28"/>
        <v>24889.624712473917</v>
      </c>
      <c r="BK48" s="337">
        <f t="shared" si="28"/>
        <v>25273.033179236074</v>
      </c>
      <c r="BL48" s="337">
        <f t="shared" si="28"/>
        <v>25273.033179236074</v>
      </c>
      <c r="BM48" s="337">
        <f t="shared" si="28"/>
        <v>24506.216245711759</v>
      </c>
      <c r="BN48" s="337">
        <f t="shared" si="28"/>
        <v>25273.033179236074</v>
      </c>
      <c r="BO48" s="337">
        <f t="shared" si="28"/>
        <v>24889.624712473917</v>
      </c>
      <c r="BP48" s="337">
        <f t="shared" si="28"/>
        <v>25273.033179236074</v>
      </c>
      <c r="BQ48" s="337">
        <f t="shared" si="28"/>
        <v>24889.624712473917</v>
      </c>
      <c r="BR48" s="337">
        <f t="shared" si="28"/>
        <v>25273.033179236074</v>
      </c>
      <c r="BS48" s="337">
        <f t="shared" si="28"/>
        <v>25273.033179236074</v>
      </c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</row>
    <row r="49" spans="1:84" ht="14.45" customHeight="1" x14ac:dyDescent="0.2">
      <c r="A49" s="26"/>
      <c r="B49" s="26"/>
      <c r="C49" s="26"/>
      <c r="D49" s="516"/>
      <c r="E49" s="347"/>
      <c r="F49" s="348"/>
      <c r="G49" s="348"/>
      <c r="H49" s="348"/>
      <c r="I49" s="348"/>
      <c r="J49" s="348"/>
      <c r="K49" s="26"/>
      <c r="L49" s="348"/>
      <c r="M49" s="348"/>
      <c r="N49" s="348"/>
      <c r="O49" s="348"/>
      <c r="P49" s="348"/>
      <c r="Q49" s="348"/>
      <c r="R49" s="348"/>
      <c r="S49" s="348"/>
      <c r="T49" s="348"/>
      <c r="U49" s="348"/>
      <c r="V49" s="348"/>
      <c r="W49" s="348"/>
      <c r="X49" s="348"/>
      <c r="Y49" s="348"/>
      <c r="Z49" s="348"/>
      <c r="AA49" s="348"/>
      <c r="AB49" s="348"/>
      <c r="AC49" s="348"/>
      <c r="AD49" s="348"/>
      <c r="AE49" s="348"/>
      <c r="AF49" s="348"/>
      <c r="AG49" s="348"/>
      <c r="AH49" s="348"/>
      <c r="AI49" s="348"/>
      <c r="AJ49" s="348"/>
      <c r="AK49" s="348"/>
      <c r="AL49" s="348"/>
      <c r="AM49" s="348"/>
      <c r="AN49" s="348"/>
      <c r="AO49" s="348"/>
      <c r="AP49" s="348"/>
      <c r="AQ49" s="348"/>
      <c r="AR49" s="348"/>
      <c r="AS49" s="348"/>
      <c r="AT49" s="348"/>
      <c r="AU49" s="348"/>
      <c r="AV49" s="348"/>
      <c r="AW49" s="348"/>
      <c r="AX49" s="348"/>
      <c r="AY49" s="348"/>
      <c r="AZ49" s="348"/>
      <c r="BA49" s="348"/>
      <c r="BB49" s="348"/>
      <c r="BC49" s="348"/>
      <c r="BD49" s="348"/>
      <c r="BE49" s="348"/>
      <c r="BF49" s="348"/>
      <c r="BG49" s="348"/>
      <c r="BH49" s="348"/>
      <c r="BI49" s="348"/>
      <c r="BJ49" s="348"/>
      <c r="BK49" s="348"/>
      <c r="BL49" s="348"/>
      <c r="BM49" s="348"/>
      <c r="BN49" s="348"/>
      <c r="BO49" s="348"/>
      <c r="BP49" s="348"/>
      <c r="BQ49" s="348"/>
      <c r="BR49" s="348"/>
      <c r="BS49" s="348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</row>
    <row r="50" spans="1:84" ht="15" customHeight="1" x14ac:dyDescent="0.2">
      <c r="A50" s="86"/>
      <c r="B50" s="86"/>
      <c r="C50" s="86" t="s">
        <v>176</v>
      </c>
      <c r="D50" s="524" t="s">
        <v>60</v>
      </c>
      <c r="E50" s="345">
        <f>SUM(F50:J50)</f>
        <v>363002.89999473805</v>
      </c>
      <c r="F50" s="277">
        <f>SUM(F51:F53)</f>
        <v>15142.344827586207</v>
      </c>
      <c r="G50" s="277">
        <f>SUM(G51:G53)</f>
        <v>30542.179092672417</v>
      </c>
      <c r="H50" s="277">
        <f>SUM(H51:H53)</f>
        <v>59085.092294224145</v>
      </c>
      <c r="I50" s="277">
        <f>SUM(I51:I53)</f>
        <v>97155.189538904495</v>
      </c>
      <c r="J50" s="277">
        <f>SUM(J51:J53)</f>
        <v>161078.0942413508</v>
      </c>
      <c r="K50" s="403"/>
      <c r="L50" s="346">
        <f>SUM(L51:L53)</f>
        <v>1050</v>
      </c>
      <c r="M50" s="346">
        <f t="shared" ref="M50:AQ50" si="29">SUM(M51:M53)</f>
        <v>1050</v>
      </c>
      <c r="N50" s="346">
        <f t="shared" si="29"/>
        <v>1050</v>
      </c>
      <c r="O50" s="346">
        <f t="shared" si="29"/>
        <v>1050</v>
      </c>
      <c r="P50" s="346">
        <f t="shared" si="29"/>
        <v>1314.8275862068965</v>
      </c>
      <c r="Q50" s="346">
        <f t="shared" si="29"/>
        <v>1314.8275862068965</v>
      </c>
      <c r="R50" s="346">
        <f t="shared" si="29"/>
        <v>1314.8275862068965</v>
      </c>
      <c r="S50" s="346">
        <f t="shared" si="29"/>
        <v>1314.8275862068965</v>
      </c>
      <c r="T50" s="346">
        <f t="shared" si="29"/>
        <v>1420.7586206896551</v>
      </c>
      <c r="U50" s="346">
        <f t="shared" si="29"/>
        <v>1420.7586206896551</v>
      </c>
      <c r="V50" s="346">
        <f t="shared" si="29"/>
        <v>1420.7586206896551</v>
      </c>
      <c r="W50" s="346">
        <f t="shared" si="29"/>
        <v>1420.7586206896551</v>
      </c>
      <c r="X50" s="346">
        <f t="shared" si="29"/>
        <v>2535.6105129310345</v>
      </c>
      <c r="Y50" s="346">
        <f t="shared" si="29"/>
        <v>2558.5811004310344</v>
      </c>
      <c r="Z50" s="346">
        <f t="shared" si="29"/>
        <v>2535.6105129310345</v>
      </c>
      <c r="AA50" s="346">
        <f t="shared" si="29"/>
        <v>2558.5811004310344</v>
      </c>
      <c r="AB50" s="346">
        <f t="shared" si="29"/>
        <v>2558.5811004310344</v>
      </c>
      <c r="AC50" s="346">
        <f t="shared" si="29"/>
        <v>2489.6693379310345</v>
      </c>
      <c r="AD50" s="346">
        <f t="shared" si="29"/>
        <v>2558.5811004310344</v>
      </c>
      <c r="AE50" s="346">
        <f t="shared" si="29"/>
        <v>2535.6105129310345</v>
      </c>
      <c r="AF50" s="346">
        <f t="shared" si="29"/>
        <v>2558.5811004310344</v>
      </c>
      <c r="AG50" s="346">
        <f t="shared" si="29"/>
        <v>2535.6105129310345</v>
      </c>
      <c r="AH50" s="346">
        <f t="shared" si="29"/>
        <v>2558.5811004310344</v>
      </c>
      <c r="AI50" s="346">
        <f t="shared" si="29"/>
        <v>2558.5811004310344</v>
      </c>
      <c r="AJ50" s="346">
        <f t="shared" si="29"/>
        <v>4727.8106798275867</v>
      </c>
      <c r="AK50" s="346">
        <f t="shared" si="29"/>
        <v>4917.7899898448286</v>
      </c>
      <c r="AL50" s="346">
        <f t="shared" si="29"/>
        <v>4844.5996453448279</v>
      </c>
      <c r="AM50" s="346">
        <f t="shared" si="29"/>
        <v>4917.7899898448286</v>
      </c>
      <c r="AN50" s="346">
        <f t="shared" si="29"/>
        <v>4917.7899898448286</v>
      </c>
      <c r="AO50" s="346">
        <f t="shared" si="29"/>
        <v>4698.2189563448283</v>
      </c>
      <c r="AP50" s="346">
        <f t="shared" si="29"/>
        <v>5034.5789553620698</v>
      </c>
      <c r="AQ50" s="346">
        <f t="shared" si="29"/>
        <v>4961.38861086207</v>
      </c>
      <c r="AR50" s="346">
        <f t="shared" ref="AR50:BS50" si="30">SUM(AR51:AR53)</f>
        <v>5034.5789553620698</v>
      </c>
      <c r="AS50" s="346">
        <f t="shared" si="30"/>
        <v>4961.38861086207</v>
      </c>
      <c r="AT50" s="346">
        <f t="shared" si="30"/>
        <v>5034.5789553620698</v>
      </c>
      <c r="AU50" s="346">
        <f t="shared" si="30"/>
        <v>5034.5789553620698</v>
      </c>
      <c r="AV50" s="346">
        <f t="shared" si="30"/>
        <v>7990.6729587951741</v>
      </c>
      <c r="AW50" s="346">
        <f t="shared" si="30"/>
        <v>8145.9930344331751</v>
      </c>
      <c r="AX50" s="346">
        <f t="shared" si="30"/>
        <v>7990.6729587951741</v>
      </c>
      <c r="AY50" s="346">
        <f t="shared" si="30"/>
        <v>8145.9930344331751</v>
      </c>
      <c r="AZ50" s="346">
        <f t="shared" si="30"/>
        <v>8145.9930344331751</v>
      </c>
      <c r="BA50" s="346">
        <f t="shared" si="30"/>
        <v>7680.0328075191737</v>
      </c>
      <c r="BB50" s="346">
        <f t="shared" si="30"/>
        <v>8145.9930344331751</v>
      </c>
      <c r="BC50" s="346">
        <f t="shared" si="30"/>
        <v>7990.6729587951741</v>
      </c>
      <c r="BD50" s="346">
        <f t="shared" si="30"/>
        <v>8268.6214482262785</v>
      </c>
      <c r="BE50" s="346">
        <f t="shared" si="30"/>
        <v>8113.3013725882774</v>
      </c>
      <c r="BF50" s="346">
        <f t="shared" si="30"/>
        <v>8268.6214482262785</v>
      </c>
      <c r="BG50" s="346">
        <f t="shared" si="30"/>
        <v>8268.6214482262785</v>
      </c>
      <c r="BH50" s="346">
        <f t="shared" si="30"/>
        <v>13282.90312983373</v>
      </c>
      <c r="BI50" s="346">
        <f t="shared" si="30"/>
        <v>13563.445910391407</v>
      </c>
      <c r="BJ50" s="346">
        <f t="shared" si="30"/>
        <v>13282.90312983373</v>
      </c>
      <c r="BK50" s="346">
        <f t="shared" si="30"/>
        <v>13563.445910391407</v>
      </c>
      <c r="BL50" s="346">
        <f t="shared" si="30"/>
        <v>13563.445910391407</v>
      </c>
      <c r="BM50" s="346">
        <f t="shared" si="30"/>
        <v>13002.360349276056</v>
      </c>
      <c r="BN50" s="346">
        <f t="shared" si="30"/>
        <v>13563.445910391407</v>
      </c>
      <c r="BO50" s="346">
        <f t="shared" si="30"/>
        <v>13282.90312983373</v>
      </c>
      <c r="BP50" s="346">
        <f t="shared" si="30"/>
        <v>13563.445910391407</v>
      </c>
      <c r="BQ50" s="346">
        <f t="shared" si="30"/>
        <v>13282.90312983373</v>
      </c>
      <c r="BR50" s="346">
        <f t="shared" si="30"/>
        <v>13563.445910391407</v>
      </c>
      <c r="BS50" s="346">
        <f t="shared" si="30"/>
        <v>13563.445910391407</v>
      </c>
      <c r="BT50" s="86"/>
      <c r="BU50" s="86"/>
      <c r="BV50" s="86"/>
      <c r="BW50" s="86"/>
      <c r="BX50" s="86"/>
      <c r="BY50" s="86"/>
      <c r="BZ50" s="86"/>
      <c r="CA50" s="86"/>
      <c r="CB50" s="86"/>
      <c r="CC50" s="86"/>
      <c r="CD50" s="86"/>
      <c r="CE50" s="86"/>
      <c r="CF50" s="86"/>
    </row>
    <row r="51" spans="1:84" ht="15" customHeight="1" x14ac:dyDescent="0.2">
      <c r="A51" s="26"/>
      <c r="B51" s="26"/>
      <c r="C51" s="244" t="str">
        <f>Затраты!C25</f>
        <v>Реклама и маркетинг</v>
      </c>
      <c r="D51" s="516" t="s">
        <v>60</v>
      </c>
      <c r="E51" s="387">
        <f>SUM(F51:J51)</f>
        <v>61622.265600000006</v>
      </c>
      <c r="F51" s="276">
        <f t="shared" ref="F51:J53" si="31">SUMIF($L$6:$BS$6,F$6,$L51:$BS51)</f>
        <v>12600</v>
      </c>
      <c r="G51" s="276">
        <f t="shared" si="31"/>
        <v>13230</v>
      </c>
      <c r="H51" s="276">
        <f t="shared" si="31"/>
        <v>11466.000000000002</v>
      </c>
      <c r="I51" s="276">
        <f t="shared" si="31"/>
        <v>11924.64</v>
      </c>
      <c r="J51" s="276">
        <f t="shared" si="31"/>
        <v>12401.625600000005</v>
      </c>
      <c r="K51" s="51"/>
      <c r="L51" s="348">
        <f>IFERROR(Затраты!F25/(1+Вводные!$F$29*Налоги!F$9),0)</f>
        <v>1050</v>
      </c>
      <c r="M51" s="348">
        <f>IFERROR(Затраты!G25/(1+Вводные!$F$29*Налоги!G$9),0)</f>
        <v>1050</v>
      </c>
      <c r="N51" s="348">
        <f>IFERROR(Затраты!H25/(1+Вводные!$F$29*Налоги!H$9),0)</f>
        <v>1050</v>
      </c>
      <c r="O51" s="348">
        <f>IFERROR(Затраты!I25/(1+Вводные!$F$29*Налоги!I$9),0)</f>
        <v>1050</v>
      </c>
      <c r="P51" s="348">
        <f>IFERROR(Затраты!J25/(1+Вводные!$F$29*Налоги!J$9),0)</f>
        <v>1050</v>
      </c>
      <c r="Q51" s="348">
        <f>IFERROR(Затраты!K25/(1+Вводные!$F$29*Налоги!K$9),0)</f>
        <v>1050</v>
      </c>
      <c r="R51" s="348">
        <f>IFERROR(Затраты!L25/(1+Вводные!$F$29*Налоги!L$9),0)</f>
        <v>1050</v>
      </c>
      <c r="S51" s="348">
        <f>IFERROR(Затраты!M25/(1+Вводные!$F$29*Налоги!M$9),0)</f>
        <v>1050</v>
      </c>
      <c r="T51" s="348">
        <f>IFERROR(Затраты!N25/(1+Вводные!$F$29*Налоги!N$9),0)</f>
        <v>1050</v>
      </c>
      <c r="U51" s="348">
        <f>IFERROR(Затраты!O25/(1+Вводные!$F$29*Налоги!O$9),0)</f>
        <v>1050</v>
      </c>
      <c r="V51" s="348">
        <f>IFERROR(Затраты!P25/(1+Вводные!$F$29*Налоги!P$9),0)</f>
        <v>1050</v>
      </c>
      <c r="W51" s="348">
        <f>IFERROR(Затраты!Q25/(1+Вводные!$F$29*Налоги!Q$9),0)</f>
        <v>1050</v>
      </c>
      <c r="X51" s="348">
        <f>IFERROR(Затраты!R25/(1+Вводные!$F$29*Налоги!R$9),0)</f>
        <v>1102.5</v>
      </c>
      <c r="Y51" s="348">
        <f>IFERROR(Затраты!S25/(1+Вводные!$F$29*Налоги!S$9),0)</f>
        <v>1102.5</v>
      </c>
      <c r="Z51" s="348">
        <f>IFERROR(Затраты!T25/(1+Вводные!$F$29*Налоги!T$9),0)</f>
        <v>1102.5</v>
      </c>
      <c r="AA51" s="348">
        <f>IFERROR(Затраты!U25/(1+Вводные!$F$29*Налоги!U$9),0)</f>
        <v>1102.5</v>
      </c>
      <c r="AB51" s="348">
        <f>IFERROR(Затраты!V25/(1+Вводные!$F$29*Налоги!V$9),0)</f>
        <v>1102.5</v>
      </c>
      <c r="AC51" s="348">
        <f>IFERROR(Затраты!W25/(1+Вводные!$F$29*Налоги!W$9),0)</f>
        <v>1102.5</v>
      </c>
      <c r="AD51" s="348">
        <f>IFERROR(Затраты!X25/(1+Вводные!$F$29*Налоги!X$9),0)</f>
        <v>1102.5</v>
      </c>
      <c r="AE51" s="348">
        <f>IFERROR(Затраты!Y25/(1+Вводные!$F$29*Налоги!Y$9),0)</f>
        <v>1102.5</v>
      </c>
      <c r="AF51" s="348">
        <f>IFERROR(Затраты!Z25/(1+Вводные!$F$29*Налоги!Z$9),0)</f>
        <v>1102.5</v>
      </c>
      <c r="AG51" s="348">
        <f>IFERROR(Затраты!AA25/(1+Вводные!$F$29*Налоги!AA$9),0)</f>
        <v>1102.5</v>
      </c>
      <c r="AH51" s="348">
        <f>IFERROR(Затраты!AB25/(1+Вводные!$F$29*Налоги!AB$9),0)</f>
        <v>1102.5</v>
      </c>
      <c r="AI51" s="348">
        <f>IFERROR(Затраты!AC25/(1+Вводные!$F$29*Налоги!AC$9),0)</f>
        <v>1102.5</v>
      </c>
      <c r="AJ51" s="348">
        <f>IFERROR(Затраты!AD25/(1+Вводные!$F$29*Налоги!AD$9),0)</f>
        <v>955.50000000000011</v>
      </c>
      <c r="AK51" s="348">
        <f>IFERROR(Затраты!AE25/(1+Вводные!$F$29*Налоги!AE$9),0)</f>
        <v>955.50000000000011</v>
      </c>
      <c r="AL51" s="348">
        <f>IFERROR(Затраты!AF25/(1+Вводные!$F$29*Налоги!AF$9),0)</f>
        <v>955.50000000000011</v>
      </c>
      <c r="AM51" s="348">
        <f>IFERROR(Затраты!AG25/(1+Вводные!$F$29*Налоги!AG$9),0)</f>
        <v>955.50000000000011</v>
      </c>
      <c r="AN51" s="348">
        <f>IFERROR(Затраты!AH25/(1+Вводные!$F$29*Налоги!AH$9),0)</f>
        <v>955.50000000000011</v>
      </c>
      <c r="AO51" s="348">
        <f>IFERROR(Затраты!AI25/(1+Вводные!$F$29*Налоги!AI$9),0)</f>
        <v>955.50000000000011</v>
      </c>
      <c r="AP51" s="348">
        <f>IFERROR(Затраты!AJ25/(1+Вводные!$F$29*Налоги!AJ$9),0)</f>
        <v>955.50000000000011</v>
      </c>
      <c r="AQ51" s="348">
        <f>IFERROR(Затраты!AK25/(1+Вводные!$F$29*Налоги!AK$9),0)</f>
        <v>955.50000000000011</v>
      </c>
      <c r="AR51" s="348">
        <f>IFERROR(Затраты!AL25/(1+Вводные!$F$29*Налоги!AL$9),0)</f>
        <v>955.50000000000011</v>
      </c>
      <c r="AS51" s="348">
        <f>IFERROR(Затраты!AM25/(1+Вводные!$F$29*Налоги!AM$9),0)</f>
        <v>955.50000000000011</v>
      </c>
      <c r="AT51" s="348">
        <f>IFERROR(Затраты!AN25/(1+Вводные!$F$29*Налоги!AN$9),0)</f>
        <v>955.50000000000011</v>
      </c>
      <c r="AU51" s="348">
        <f>IFERROR(Затраты!AO25/(1+Вводные!$F$29*Налоги!AO$9),0)</f>
        <v>955.50000000000011</v>
      </c>
      <c r="AV51" s="348">
        <f>IFERROR(Затраты!AP25/(1+Вводные!$F$29*Налоги!AP$9),0)</f>
        <v>993.72000000000014</v>
      </c>
      <c r="AW51" s="348">
        <f>IFERROR(Затраты!AQ25/(1+Вводные!$F$29*Налоги!AQ$9),0)</f>
        <v>993.72000000000014</v>
      </c>
      <c r="AX51" s="348">
        <f>IFERROR(Затраты!AR25/(1+Вводные!$F$29*Налоги!AR$9),0)</f>
        <v>993.72000000000014</v>
      </c>
      <c r="AY51" s="348">
        <f>IFERROR(Затраты!AS25/(1+Вводные!$F$29*Налоги!AS$9),0)</f>
        <v>993.72000000000014</v>
      </c>
      <c r="AZ51" s="348">
        <f>IFERROR(Затраты!AT25/(1+Вводные!$F$29*Налоги!AT$9),0)</f>
        <v>993.72000000000014</v>
      </c>
      <c r="BA51" s="348">
        <f>IFERROR(Затраты!AU25/(1+Вводные!$F$29*Налоги!AU$9),0)</f>
        <v>993.72000000000014</v>
      </c>
      <c r="BB51" s="348">
        <f>IFERROR(Затраты!AV25/(1+Вводные!$F$29*Налоги!AV$9),0)</f>
        <v>993.72000000000014</v>
      </c>
      <c r="BC51" s="348">
        <f>IFERROR(Затраты!AW25/(1+Вводные!$F$29*Налоги!AW$9),0)</f>
        <v>993.72000000000014</v>
      </c>
      <c r="BD51" s="348">
        <f>IFERROR(Затраты!AX25/(1+Вводные!$F$29*Налоги!AX$9),0)</f>
        <v>993.72000000000014</v>
      </c>
      <c r="BE51" s="348">
        <f>IFERROR(Затраты!AY25/(1+Вводные!$F$29*Налоги!AY$9),0)</f>
        <v>993.72000000000014</v>
      </c>
      <c r="BF51" s="348">
        <f>IFERROR(Затраты!AZ25/(1+Вводные!$F$29*Налоги!AZ$9),0)</f>
        <v>993.72000000000014</v>
      </c>
      <c r="BG51" s="348">
        <f>IFERROR(Затраты!BA25/(1+Вводные!$F$29*Налоги!BA$9),0)</f>
        <v>993.72000000000014</v>
      </c>
      <c r="BH51" s="348">
        <f>IFERROR(Затраты!BB25/(1+Вводные!$F$29*Налоги!BB$9),0)</f>
        <v>1033.4688000000003</v>
      </c>
      <c r="BI51" s="348">
        <f>IFERROR(Затраты!BC25/(1+Вводные!$F$29*Налоги!BC$9),0)</f>
        <v>1033.4688000000003</v>
      </c>
      <c r="BJ51" s="348">
        <f>IFERROR(Затраты!BD25/(1+Вводные!$F$29*Налоги!BD$9),0)</f>
        <v>1033.4688000000003</v>
      </c>
      <c r="BK51" s="348">
        <f>IFERROR(Затраты!BE25/(1+Вводные!$F$29*Налоги!BE$9),0)</f>
        <v>1033.4688000000003</v>
      </c>
      <c r="BL51" s="348">
        <f>IFERROR(Затраты!BF25/(1+Вводные!$F$29*Налоги!BF$9),0)</f>
        <v>1033.4688000000003</v>
      </c>
      <c r="BM51" s="348">
        <f>IFERROR(Затраты!BG25/(1+Вводные!$F$29*Налоги!BG$9),0)</f>
        <v>1033.4688000000003</v>
      </c>
      <c r="BN51" s="348">
        <f>IFERROR(Затраты!BH25/(1+Вводные!$F$29*Налоги!BH$9),0)</f>
        <v>1033.4688000000003</v>
      </c>
      <c r="BO51" s="348">
        <f>IFERROR(Затраты!BI25/(1+Вводные!$F$29*Налоги!BI$9),0)</f>
        <v>1033.4688000000003</v>
      </c>
      <c r="BP51" s="348">
        <f>IFERROR(Затраты!BJ25/(1+Вводные!$F$29*Налоги!BJ$9),0)</f>
        <v>1033.4688000000003</v>
      </c>
      <c r="BQ51" s="348">
        <f>IFERROR(Затраты!BK25/(1+Вводные!$F$29*Налоги!BK$9),0)</f>
        <v>1033.4688000000003</v>
      </c>
      <c r="BR51" s="348">
        <f>IFERROR(Затраты!BL25/(1+Вводные!$F$29*Налоги!BL$9),0)</f>
        <v>1033.4688000000003</v>
      </c>
      <c r="BS51" s="348">
        <f>IFERROR(Затраты!BM25/(1+Вводные!$F$29*Налоги!BM$9),0)</f>
        <v>1033.4688000000003</v>
      </c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</row>
    <row r="52" spans="1:84" ht="13.5" customHeight="1" x14ac:dyDescent="0.2">
      <c r="A52" s="26"/>
      <c r="B52" s="45"/>
      <c r="C52" s="244" t="str">
        <f>Затраты!C26</f>
        <v>Бонусы с продаж</v>
      </c>
      <c r="D52" s="516" t="s">
        <v>60</v>
      </c>
      <c r="E52" s="387">
        <f>SUM(F52:J52)</f>
        <v>261350.95031197945</v>
      </c>
      <c r="F52" s="276">
        <f t="shared" si="31"/>
        <v>0</v>
      </c>
      <c r="G52" s="276">
        <f t="shared" si="31"/>
        <v>11305.889437500002</v>
      </c>
      <c r="H52" s="276">
        <f t="shared" si="31"/>
        <v>39327.075742500005</v>
      </c>
      <c r="I52" s="276">
        <f t="shared" si="31"/>
        <v>75175.01960787001</v>
      </c>
      <c r="J52" s="276">
        <f t="shared" si="31"/>
        <v>135542.96552410943</v>
      </c>
      <c r="K52" s="51"/>
      <c r="L52" s="348">
        <f>IFERROR(Затраты!F26,0)</f>
        <v>0</v>
      </c>
      <c r="M52" s="348">
        <f>IFERROR(Затраты!G26,0)</f>
        <v>0</v>
      </c>
      <c r="N52" s="348">
        <f>IFERROR(Затраты!H26,0)</f>
        <v>0</v>
      </c>
      <c r="O52" s="348">
        <f>IFERROR(Затраты!I26,0)</f>
        <v>0</v>
      </c>
      <c r="P52" s="348">
        <f>IFERROR(Затраты!J26,0)</f>
        <v>0</v>
      </c>
      <c r="Q52" s="348">
        <f>IFERROR(Затраты!K26,0)</f>
        <v>0</v>
      </c>
      <c r="R52" s="348">
        <f>IFERROR(Затраты!L26,0)</f>
        <v>0</v>
      </c>
      <c r="S52" s="348">
        <f>IFERROR(Затраты!M26,0)</f>
        <v>0</v>
      </c>
      <c r="T52" s="348">
        <f>IFERROR(Затраты!N26,0)</f>
        <v>0</v>
      </c>
      <c r="U52" s="348">
        <f>IFERROR(Затраты!O26,0)</f>
        <v>0</v>
      </c>
      <c r="V52" s="348">
        <f>IFERROR(Затраты!P26,0)</f>
        <v>0</v>
      </c>
      <c r="W52" s="348">
        <f>IFERROR(Затраты!Q26,0)</f>
        <v>0</v>
      </c>
      <c r="X52" s="348">
        <f>IFERROR(Затраты!R26,0)</f>
        <v>932.58637500000009</v>
      </c>
      <c r="Y52" s="348">
        <f>IFERROR(Затраты!S26,0)</f>
        <v>955.55696250000005</v>
      </c>
      <c r="Z52" s="348">
        <f>IFERROR(Затраты!T26,0)</f>
        <v>932.58637500000009</v>
      </c>
      <c r="AA52" s="348">
        <f>IFERROR(Затраты!U26,0)</f>
        <v>955.55696250000005</v>
      </c>
      <c r="AB52" s="348">
        <f>IFERROR(Затраты!V26,0)</f>
        <v>955.55696250000005</v>
      </c>
      <c r="AC52" s="348">
        <f>IFERROR(Затраты!W26,0)</f>
        <v>886.64520000000016</v>
      </c>
      <c r="AD52" s="348">
        <f>IFERROR(Затраты!X26,0)</f>
        <v>955.55696250000005</v>
      </c>
      <c r="AE52" s="348">
        <f>IFERROR(Затраты!Y26,0)</f>
        <v>932.58637500000009</v>
      </c>
      <c r="AF52" s="348">
        <f>IFERROR(Затраты!Z26,0)</f>
        <v>955.55696250000005</v>
      </c>
      <c r="AG52" s="348">
        <f>IFERROR(Затраты!AA26,0)</f>
        <v>932.58637500000009</v>
      </c>
      <c r="AH52" s="348">
        <f>IFERROR(Затраты!AB26,0)</f>
        <v>955.55696250000005</v>
      </c>
      <c r="AI52" s="348">
        <f>IFERROR(Затраты!AC26,0)</f>
        <v>955.55696250000005</v>
      </c>
      <c r="AJ52" s="348">
        <f>IFERROR(Затраты!AD26,0)</f>
        <v>3246.7603350000004</v>
      </c>
      <c r="AK52" s="348">
        <f>IFERROR(Затраты!AE26,0)</f>
        <v>3319.9506795000002</v>
      </c>
      <c r="AL52" s="348">
        <f>IFERROR(Затраты!AF26,0)</f>
        <v>3246.7603350000004</v>
      </c>
      <c r="AM52" s="348">
        <f>IFERROR(Затраты!AG26,0)</f>
        <v>3319.9506795000002</v>
      </c>
      <c r="AN52" s="348">
        <f>IFERROR(Затраты!AH26,0)</f>
        <v>3319.9506795000002</v>
      </c>
      <c r="AO52" s="348">
        <f>IFERROR(Затраты!AI26,0)</f>
        <v>3100.3796460000003</v>
      </c>
      <c r="AP52" s="348">
        <f>IFERROR(Затраты!AJ26,0)</f>
        <v>3319.9506795000002</v>
      </c>
      <c r="AQ52" s="348">
        <f>IFERROR(Затраты!AK26,0)</f>
        <v>3246.7603350000004</v>
      </c>
      <c r="AR52" s="348">
        <f>IFERROR(Затраты!AL26,0)</f>
        <v>3319.9506795000002</v>
      </c>
      <c r="AS52" s="348">
        <f>IFERROR(Затраты!AM26,0)</f>
        <v>3246.7603350000004</v>
      </c>
      <c r="AT52" s="348">
        <f>IFERROR(Затраты!AN26,0)</f>
        <v>3319.9506795000002</v>
      </c>
      <c r="AU52" s="348">
        <f>IFERROR(Затраты!AO26,0)</f>
        <v>3319.9506795000002</v>
      </c>
      <c r="AV52" s="348">
        <f>IFERROR(Затраты!AP26,0)</f>
        <v>6199.8682691400018</v>
      </c>
      <c r="AW52" s="348">
        <f>IFERROR(Затраты!AQ26,0)</f>
        <v>6355.1883447780019</v>
      </c>
      <c r="AX52" s="348">
        <f>IFERROR(Затраты!AR26,0)</f>
        <v>6199.8682691400018</v>
      </c>
      <c r="AY52" s="348">
        <f>IFERROR(Затраты!AS26,0)</f>
        <v>6355.1883447780019</v>
      </c>
      <c r="AZ52" s="348">
        <f>IFERROR(Затраты!AT26,0)</f>
        <v>6355.1883447780019</v>
      </c>
      <c r="BA52" s="348">
        <f>IFERROR(Затраты!AU26,0)</f>
        <v>5889.2281178640014</v>
      </c>
      <c r="BB52" s="348">
        <f>IFERROR(Затраты!AV26,0)</f>
        <v>6355.1883447780019</v>
      </c>
      <c r="BC52" s="348">
        <f>IFERROR(Затраты!AW26,0)</f>
        <v>6199.8682691400018</v>
      </c>
      <c r="BD52" s="348">
        <f>IFERROR(Затраты!AX26,0)</f>
        <v>6355.1883447780019</v>
      </c>
      <c r="BE52" s="348">
        <f>IFERROR(Затраты!AY26,0)</f>
        <v>6199.8682691400018</v>
      </c>
      <c r="BF52" s="348">
        <f>IFERROR(Затраты!AZ26,0)</f>
        <v>6355.1883447780019</v>
      </c>
      <c r="BG52" s="348">
        <f>IFERROR(Затраты!BA26,0)</f>
        <v>6355.1883447780019</v>
      </c>
      <c r="BH52" s="348">
        <f>IFERROR(Затраты!BB26,0)</f>
        <v>11154.975736730281</v>
      </c>
      <c r="BI52" s="348">
        <f>IFERROR(Затраты!BC26,0)</f>
        <v>11435.518517287957</v>
      </c>
      <c r="BJ52" s="348">
        <f>IFERROR(Затраты!BD26,0)</f>
        <v>11154.975736730281</v>
      </c>
      <c r="BK52" s="348">
        <f>IFERROR(Затраты!BE26,0)</f>
        <v>11435.518517287957</v>
      </c>
      <c r="BL52" s="348">
        <f>IFERROR(Затраты!BF26,0)</f>
        <v>11435.518517287957</v>
      </c>
      <c r="BM52" s="348">
        <f>IFERROR(Затраты!BG26,0)</f>
        <v>10874.432956172606</v>
      </c>
      <c r="BN52" s="348">
        <f>IFERROR(Затраты!BH26,0)</f>
        <v>11435.518517287957</v>
      </c>
      <c r="BO52" s="348">
        <f>IFERROR(Затраты!BI26,0)</f>
        <v>11154.975736730281</v>
      </c>
      <c r="BP52" s="348">
        <f>IFERROR(Затраты!BJ26,0)</f>
        <v>11435.518517287957</v>
      </c>
      <c r="BQ52" s="348">
        <f>IFERROR(Затраты!BK26,0)</f>
        <v>11154.975736730281</v>
      </c>
      <c r="BR52" s="348">
        <f>IFERROR(Затраты!BL26,0)</f>
        <v>11435.518517287957</v>
      </c>
      <c r="BS52" s="348">
        <f>IFERROR(Затраты!BM26,0)</f>
        <v>11435.518517287957</v>
      </c>
      <c r="BT52" s="26"/>
      <c r="BU52" s="248"/>
      <c r="BV52" s="248"/>
      <c r="BW52" s="248"/>
      <c r="BX52" s="248"/>
      <c r="BY52" s="248"/>
      <c r="BZ52" s="248"/>
      <c r="CA52" s="248"/>
      <c r="CB52" s="248"/>
      <c r="CC52" s="26"/>
      <c r="CD52" s="26"/>
      <c r="CE52" s="26"/>
      <c r="CF52" s="26"/>
    </row>
    <row r="53" spans="1:84" ht="13.5" customHeight="1" x14ac:dyDescent="0.2">
      <c r="A53" s="129" t="s">
        <v>176</v>
      </c>
      <c r="B53" s="45"/>
      <c r="C53" s="45" t="s">
        <v>390</v>
      </c>
      <c r="D53" s="516" t="s">
        <v>60</v>
      </c>
      <c r="E53" s="387">
        <f>SUM(F53:J53)</f>
        <v>40029.684082758627</v>
      </c>
      <c r="F53" s="276">
        <f t="shared" si="31"/>
        <v>2542.3448275862065</v>
      </c>
      <c r="G53" s="276">
        <f t="shared" si="31"/>
        <v>6006.2896551724143</v>
      </c>
      <c r="H53" s="276">
        <f t="shared" si="31"/>
        <v>8292.0165517241385</v>
      </c>
      <c r="I53" s="276">
        <f t="shared" si="31"/>
        <v>10055.529931034482</v>
      </c>
      <c r="J53" s="276">
        <f t="shared" si="31"/>
        <v>13133.503117241386</v>
      </c>
      <c r="K53" s="51"/>
      <c r="L53" s="348">
        <f>SUMIF(Штат!$A$59:$A$79,Отчетность!$A53,Штат!H$59:H$79)</f>
        <v>0</v>
      </c>
      <c r="M53" s="348">
        <f>SUMIF(Штат!$A$59:$A$79,Отчетность!$A53,Штат!I$59:I$79)</f>
        <v>0</v>
      </c>
      <c r="N53" s="348">
        <f>SUMIF(Штат!$A$59:$A$79,Отчетность!$A53,Штат!J$59:J$79)</f>
        <v>0</v>
      </c>
      <c r="O53" s="348">
        <f>SUMIF(Штат!$A$59:$A$79,Отчетность!$A53,Штат!K$59:K$79)</f>
        <v>0</v>
      </c>
      <c r="P53" s="348">
        <f>SUMIF(Штат!$A$59:$A$79,Отчетность!$A53,Штат!L$59:L$79)</f>
        <v>264.82758620689651</v>
      </c>
      <c r="Q53" s="348">
        <f>SUMIF(Штат!$A$59:$A$79,Отчетность!$A53,Штат!M$59:M$79)</f>
        <v>264.82758620689651</v>
      </c>
      <c r="R53" s="348">
        <f>SUMIF(Штат!$A$59:$A$79,Отчетность!$A53,Штат!N$59:N$79)</f>
        <v>264.82758620689651</v>
      </c>
      <c r="S53" s="348">
        <f>SUMIF(Штат!$A$59:$A$79,Отчетность!$A53,Штат!O$59:O$79)</f>
        <v>264.82758620689651</v>
      </c>
      <c r="T53" s="348">
        <f>SUMIF(Штат!$A$59:$A$79,Отчетность!$A53,Штат!P$59:P$79)</f>
        <v>370.75862068965512</v>
      </c>
      <c r="U53" s="348">
        <f>SUMIF(Штат!$A$59:$A$79,Отчетность!$A53,Штат!Q$59:Q$79)</f>
        <v>370.75862068965512</v>
      </c>
      <c r="V53" s="348">
        <f>SUMIF(Штат!$A$59:$A$79,Отчетность!$A53,Штат!R$59:R$79)</f>
        <v>370.75862068965512</v>
      </c>
      <c r="W53" s="348">
        <f>SUMIF(Штат!$A$59:$A$79,Отчетность!$A53,Штат!S$59:S$79)</f>
        <v>370.75862068965512</v>
      </c>
      <c r="X53" s="348">
        <f>SUMIF(Штат!$A$59:$A$79,Отчетность!$A53,Штат!T$59:T$79)</f>
        <v>500.52413793103443</v>
      </c>
      <c r="Y53" s="348">
        <f>SUMIF(Штат!$A$59:$A$79,Отчетность!$A53,Штат!U$59:U$79)</f>
        <v>500.52413793103443</v>
      </c>
      <c r="Z53" s="348">
        <f>SUMIF(Штат!$A$59:$A$79,Отчетность!$A53,Штат!V$59:V$79)</f>
        <v>500.52413793103443</v>
      </c>
      <c r="AA53" s="348">
        <f>SUMIF(Штат!$A$59:$A$79,Отчетность!$A53,Штат!W$59:W$79)</f>
        <v>500.52413793103443</v>
      </c>
      <c r="AB53" s="348">
        <f>SUMIF(Штат!$A$59:$A$79,Отчетность!$A53,Штат!X$59:X$79)</f>
        <v>500.52413793103443</v>
      </c>
      <c r="AC53" s="348">
        <f>SUMIF(Штат!$A$59:$A$79,Отчетность!$A53,Штат!Y$59:Y$79)</f>
        <v>500.52413793103443</v>
      </c>
      <c r="AD53" s="348">
        <f>SUMIF(Штат!$A$59:$A$79,Отчетность!$A53,Штат!Z$59:Z$79)</f>
        <v>500.52413793103443</v>
      </c>
      <c r="AE53" s="348">
        <f>SUMIF(Штат!$A$59:$A$79,Отчетность!$A53,Штат!AA$59:AA$79)</f>
        <v>500.52413793103443</v>
      </c>
      <c r="AF53" s="348">
        <f>SUMIF(Штат!$A$59:$A$79,Отчетность!$A53,Штат!AB$59:AB$79)</f>
        <v>500.52413793103443</v>
      </c>
      <c r="AG53" s="348">
        <f>SUMIF(Штат!$A$59:$A$79,Отчетность!$A53,Штат!AC$59:AC$79)</f>
        <v>500.52413793103443</v>
      </c>
      <c r="AH53" s="348">
        <f>SUMIF(Штат!$A$59:$A$79,Отчетность!$A53,Штат!AD$59:AD$79)</f>
        <v>500.52413793103443</v>
      </c>
      <c r="AI53" s="348">
        <f>SUMIF(Штат!$A$59:$A$79,Отчетность!$A53,Штат!AE$59:AE$79)</f>
        <v>500.52413793103443</v>
      </c>
      <c r="AJ53" s="348">
        <f>SUMIF(Штат!$A$59:$A$79,Отчетность!$A53,Штат!AF$59:AF$79)</f>
        <v>525.55034482758606</v>
      </c>
      <c r="AK53" s="348">
        <f>SUMIF(Штат!$A$59:$A$79,Отчетность!$A53,Штат!AG$59:AG$79)</f>
        <v>642.33931034482748</v>
      </c>
      <c r="AL53" s="348">
        <f>SUMIF(Штат!$A$59:$A$79,Отчетность!$A53,Штат!AH$59:AH$79)</f>
        <v>642.33931034482748</v>
      </c>
      <c r="AM53" s="348">
        <f>SUMIF(Штат!$A$59:$A$79,Отчетность!$A53,Штат!AI$59:AI$79)</f>
        <v>642.33931034482748</v>
      </c>
      <c r="AN53" s="348">
        <f>SUMIF(Штат!$A$59:$A$79,Отчетность!$A53,Штат!AJ$59:AJ$79)</f>
        <v>642.33931034482748</v>
      </c>
      <c r="AO53" s="348">
        <f>SUMIF(Штат!$A$59:$A$79,Отчетность!$A53,Штат!AK$59:AK$79)</f>
        <v>642.33931034482748</v>
      </c>
      <c r="AP53" s="348">
        <f>SUMIF(Штат!$A$59:$A$79,Отчетность!$A53,Штат!AL$59:AL$79)</f>
        <v>759.1282758620689</v>
      </c>
      <c r="AQ53" s="348">
        <f>SUMIF(Штат!$A$59:$A$79,Отчетность!$A53,Штат!AM$59:AM$79)</f>
        <v>759.1282758620689</v>
      </c>
      <c r="AR53" s="348">
        <f>SUMIF(Штат!$A$59:$A$79,Отчетность!$A53,Штат!AN$59:AN$79)</f>
        <v>759.1282758620689</v>
      </c>
      <c r="AS53" s="348">
        <f>SUMIF(Штат!$A$59:$A$79,Отчетность!$A53,Штат!AO$59:AO$79)</f>
        <v>759.1282758620689</v>
      </c>
      <c r="AT53" s="348">
        <f>SUMIF(Штат!$A$59:$A$79,Отчетность!$A53,Штат!AP$59:AP$79)</f>
        <v>759.1282758620689</v>
      </c>
      <c r="AU53" s="348">
        <f>SUMIF(Штат!$A$59:$A$79,Отчетность!$A53,Штат!AQ$59:AQ$79)</f>
        <v>759.1282758620689</v>
      </c>
      <c r="AV53" s="348">
        <f>SUMIF(Штат!$A$59:$A$79,Отчетность!$A53,Штат!AR$59:AR$79)</f>
        <v>797.0846896551725</v>
      </c>
      <c r="AW53" s="348">
        <f>SUMIF(Штат!$A$59:$A$79,Отчетность!$A53,Штат!AS$59:AS$79)</f>
        <v>797.0846896551725</v>
      </c>
      <c r="AX53" s="348">
        <f>SUMIF(Штат!$A$59:$A$79,Отчетность!$A53,Штат!AT$59:AT$79)</f>
        <v>797.0846896551725</v>
      </c>
      <c r="AY53" s="348">
        <f>SUMIF(Штат!$A$59:$A$79,Отчетность!$A53,Штат!AU$59:AU$79)</f>
        <v>797.0846896551725</v>
      </c>
      <c r="AZ53" s="348">
        <f>SUMIF(Штат!$A$59:$A$79,Отчетность!$A53,Штат!AV$59:AV$79)</f>
        <v>797.0846896551725</v>
      </c>
      <c r="BA53" s="348">
        <f>SUMIF(Штат!$A$59:$A$79,Отчетность!$A53,Штат!AW$59:AW$79)</f>
        <v>797.0846896551725</v>
      </c>
      <c r="BB53" s="348">
        <f>SUMIF(Штат!$A$59:$A$79,Отчетность!$A53,Штат!AX$59:AX$79)</f>
        <v>797.0846896551725</v>
      </c>
      <c r="BC53" s="348">
        <f>SUMIF(Штат!$A$59:$A$79,Отчетность!$A53,Штат!AY$59:AY$79)</f>
        <v>797.0846896551725</v>
      </c>
      <c r="BD53" s="348">
        <f>SUMIF(Штат!$A$59:$A$79,Отчетность!$A53,Штат!AZ$59:AZ$79)</f>
        <v>919.71310344827589</v>
      </c>
      <c r="BE53" s="348">
        <f>SUMIF(Штат!$A$59:$A$79,Отчетность!$A53,Штат!BA$59:BA$79)</f>
        <v>919.71310344827589</v>
      </c>
      <c r="BF53" s="348">
        <f>SUMIF(Штат!$A$59:$A$79,Отчетность!$A53,Штат!BB$59:BB$79)</f>
        <v>919.71310344827589</v>
      </c>
      <c r="BG53" s="348">
        <f>SUMIF(Штат!$A$59:$A$79,Отчетность!$A53,Штат!BC$59:BC$79)</f>
        <v>919.71310344827589</v>
      </c>
      <c r="BH53" s="348">
        <f>SUMIF(Штат!$A$59:$A$79,Отчетность!$A53,Штат!BD$59:BD$79)</f>
        <v>1094.4585931034485</v>
      </c>
      <c r="BI53" s="348">
        <f>SUMIF(Штат!$A$59:$A$79,Отчетность!$A53,Штат!BE$59:BE$79)</f>
        <v>1094.4585931034485</v>
      </c>
      <c r="BJ53" s="348">
        <f>SUMIF(Штат!$A$59:$A$79,Отчетность!$A53,Штат!BF$59:BF$79)</f>
        <v>1094.4585931034485</v>
      </c>
      <c r="BK53" s="348">
        <f>SUMIF(Штат!$A$59:$A$79,Отчетность!$A53,Штат!BG$59:BG$79)</f>
        <v>1094.4585931034485</v>
      </c>
      <c r="BL53" s="348">
        <f>SUMIF(Штат!$A$59:$A$79,Отчетность!$A53,Штат!BH$59:BH$79)</f>
        <v>1094.4585931034485</v>
      </c>
      <c r="BM53" s="348">
        <f>SUMIF(Штат!$A$59:$A$79,Отчетность!$A53,Штат!BI$59:BI$79)</f>
        <v>1094.4585931034485</v>
      </c>
      <c r="BN53" s="348">
        <f>SUMIF(Штат!$A$59:$A$79,Отчетность!$A53,Штат!BJ$59:BJ$79)</f>
        <v>1094.4585931034485</v>
      </c>
      <c r="BO53" s="348">
        <f>SUMIF(Штат!$A$59:$A$79,Отчетность!$A53,Штат!BK$59:BK$79)</f>
        <v>1094.4585931034485</v>
      </c>
      <c r="BP53" s="348">
        <f>SUMIF(Штат!$A$59:$A$79,Отчетность!$A53,Штат!BL$59:BL$79)</f>
        <v>1094.4585931034485</v>
      </c>
      <c r="BQ53" s="348">
        <f>SUMIF(Штат!$A$59:$A$79,Отчетность!$A53,Штат!BM$59:BM$79)</f>
        <v>1094.4585931034485</v>
      </c>
      <c r="BR53" s="348">
        <f>SUMIF(Штат!$A$59:$A$79,Отчетность!$A53,Штат!BN$59:BN$79)</f>
        <v>1094.4585931034485</v>
      </c>
      <c r="BS53" s="348">
        <f>SUMIF(Штат!$A$59:$A$79,Отчетность!$A53,Штат!BO$59:BO$79)</f>
        <v>1094.4585931034485</v>
      </c>
      <c r="BT53" s="26"/>
      <c r="BU53" s="248"/>
      <c r="BV53" s="248"/>
      <c r="BW53" s="248"/>
      <c r="BX53" s="248"/>
      <c r="BY53" s="248"/>
      <c r="BZ53" s="248"/>
      <c r="CA53" s="248"/>
      <c r="CB53" s="248"/>
      <c r="CC53" s="26"/>
      <c r="CD53" s="26"/>
      <c r="CE53" s="26"/>
      <c r="CF53" s="26"/>
    </row>
    <row r="54" spans="1:84" ht="14.45" customHeight="1" x14ac:dyDescent="0.2">
      <c r="A54" s="26"/>
      <c r="B54" s="26"/>
      <c r="C54" s="26"/>
      <c r="D54" s="516"/>
      <c r="E54" s="347"/>
      <c r="F54" s="348"/>
      <c r="G54" s="348"/>
      <c r="H54" s="348"/>
      <c r="I54" s="348"/>
      <c r="J54" s="348"/>
      <c r="K54" s="51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</row>
    <row r="55" spans="1:84" ht="14.45" customHeight="1" x14ac:dyDescent="0.2">
      <c r="A55" s="129" t="s">
        <v>203</v>
      </c>
      <c r="B55" s="86"/>
      <c r="C55" s="86" t="s">
        <v>391</v>
      </c>
      <c r="D55" s="524" t="s">
        <v>60</v>
      </c>
      <c r="E55" s="404">
        <f>SUM(F55:J55)</f>
        <v>110270.18979310346</v>
      </c>
      <c r="F55" s="277">
        <f>SUMIF($L$6:$BS$6,F$6,$L55:$BS55)</f>
        <v>4766.8965517241377</v>
      </c>
      <c r="G55" s="346">
        <f>SUMIF($L$6:$BS$6,G$6,$L55:$BS55)</f>
        <v>7507.8620689655181</v>
      </c>
      <c r="H55" s="346">
        <f>SUMIF($L$6:$BS$6,H$6,$L55:$BS55)</f>
        <v>18394.262068965516</v>
      </c>
      <c r="I55" s="346">
        <f>SUMIF($L$6:$BS$6,I$6,$L55:$BS55)</f>
        <v>30350.532413793106</v>
      </c>
      <c r="J55" s="346">
        <f>SUMIF($L$6:$BS$6,J$6,$L55:$BS55)</f>
        <v>49250.636689655184</v>
      </c>
      <c r="K55" s="405"/>
      <c r="L55" s="246">
        <f>SUMIF(Штат!$A$59:$A$79,Отчетность!$A55,Штат!H$59:H$79)</f>
        <v>0</v>
      </c>
      <c r="M55" s="246">
        <f>SUMIF(Штат!$A$59:$A$79,Отчетность!$A55,Штат!I$59:I$79)</f>
        <v>0</v>
      </c>
      <c r="N55" s="246">
        <f>SUMIF(Штат!$A$59:$A$79,Отчетность!$A55,Штат!J$59:J$79)</f>
        <v>0</v>
      </c>
      <c r="O55" s="246">
        <f>SUMIF(Штат!$A$59:$A$79,Отчетность!$A55,Штат!K$59:K$79)</f>
        <v>0</v>
      </c>
      <c r="P55" s="246">
        <f>SUMIF(Штат!$A$59:$A$79,Отчетность!$A55,Штат!L$59:L$79)</f>
        <v>595.86206896551721</v>
      </c>
      <c r="Q55" s="246">
        <f>SUMIF(Штат!$A$59:$A$79,Отчетность!$A55,Штат!M$59:M$79)</f>
        <v>595.86206896551721</v>
      </c>
      <c r="R55" s="246">
        <f>SUMIF(Штат!$A$59:$A$79,Отчетность!$A55,Штат!N$59:N$79)</f>
        <v>595.86206896551721</v>
      </c>
      <c r="S55" s="246">
        <f>SUMIF(Штат!$A$59:$A$79,Отчетность!$A55,Штат!O$59:O$79)</f>
        <v>595.86206896551721</v>
      </c>
      <c r="T55" s="246">
        <f>SUMIF(Штат!$A$59:$A$79,Отчетность!$A55,Штат!P$59:P$79)</f>
        <v>595.86206896551721</v>
      </c>
      <c r="U55" s="246">
        <f>SUMIF(Штат!$A$59:$A$79,Отчетность!$A55,Штат!Q$59:Q$79)</f>
        <v>595.86206896551721</v>
      </c>
      <c r="V55" s="246">
        <f>SUMIF(Штат!$A$59:$A$79,Отчетность!$A55,Штат!R$59:R$79)</f>
        <v>595.86206896551721</v>
      </c>
      <c r="W55" s="246">
        <f>SUMIF(Штат!$A$59:$A$79,Отчетность!$A55,Штат!S$59:S$79)</f>
        <v>595.86206896551721</v>
      </c>
      <c r="X55" s="246">
        <f>SUMIF(Штат!$A$59:$A$79,Отчетность!$A55,Штат!T$59:T$79)</f>
        <v>625.65517241379303</v>
      </c>
      <c r="Y55" s="246">
        <f>SUMIF(Штат!$A$59:$A$79,Отчетность!$A55,Штат!U$59:U$79)</f>
        <v>625.65517241379303</v>
      </c>
      <c r="Z55" s="246">
        <f>SUMIF(Штат!$A$59:$A$79,Отчетность!$A55,Штат!V$59:V$79)</f>
        <v>625.65517241379303</v>
      </c>
      <c r="AA55" s="246">
        <f>SUMIF(Штат!$A$59:$A$79,Отчетность!$A55,Штат!W$59:W$79)</f>
        <v>625.65517241379303</v>
      </c>
      <c r="AB55" s="246">
        <f>SUMIF(Штат!$A$59:$A$79,Отчетность!$A55,Штат!X$59:X$79)</f>
        <v>625.65517241379303</v>
      </c>
      <c r="AC55" s="246">
        <f>SUMIF(Штат!$A$59:$A$79,Отчетность!$A55,Штат!Y$59:Y$79)</f>
        <v>625.65517241379303</v>
      </c>
      <c r="AD55" s="246">
        <f>SUMIF(Штат!$A$59:$A$79,Отчетность!$A55,Штат!Z$59:Z$79)</f>
        <v>625.65517241379303</v>
      </c>
      <c r="AE55" s="246">
        <f>SUMIF(Штат!$A$59:$A$79,Отчетность!$A55,Штат!AA$59:AA$79)</f>
        <v>625.65517241379303</v>
      </c>
      <c r="AF55" s="246">
        <f>SUMIF(Штат!$A$59:$A$79,Отчетность!$A55,Штат!AB$59:AB$79)</f>
        <v>625.65517241379303</v>
      </c>
      <c r="AG55" s="246">
        <f>SUMIF(Штат!$A$59:$A$79,Отчетность!$A55,Штат!AC$59:AC$79)</f>
        <v>625.65517241379303</v>
      </c>
      <c r="AH55" s="246">
        <f>SUMIF(Штат!$A$59:$A$79,Отчетность!$A55,Штат!AD$59:AD$79)</f>
        <v>625.65517241379303</v>
      </c>
      <c r="AI55" s="246">
        <f>SUMIF(Штат!$A$59:$A$79,Отчетность!$A55,Штат!AE$59:AE$79)</f>
        <v>625.65517241379303</v>
      </c>
      <c r="AJ55" s="246">
        <f>SUMIF(Штат!$A$59:$A$79,Отчетность!$A55,Штат!AF$59:AF$79)</f>
        <v>1532.8551724137931</v>
      </c>
      <c r="AK55" s="246">
        <f>SUMIF(Штат!$A$59:$A$79,Отчетность!$A55,Штат!AG$59:AG$79)</f>
        <v>1532.8551724137931</v>
      </c>
      <c r="AL55" s="246">
        <f>SUMIF(Штат!$A$59:$A$79,Отчетность!$A55,Штат!AH$59:AH$79)</f>
        <v>1532.8551724137931</v>
      </c>
      <c r="AM55" s="246">
        <f>SUMIF(Штат!$A$59:$A$79,Отчетность!$A55,Штат!AI$59:AI$79)</f>
        <v>1532.8551724137931</v>
      </c>
      <c r="AN55" s="246">
        <f>SUMIF(Штат!$A$59:$A$79,Отчетность!$A55,Штат!AJ$59:AJ$79)</f>
        <v>1532.8551724137931</v>
      </c>
      <c r="AO55" s="246">
        <f>SUMIF(Штат!$A$59:$A$79,Отчетность!$A55,Штат!AK$59:AK$79)</f>
        <v>1532.8551724137931</v>
      </c>
      <c r="AP55" s="246">
        <f>SUMIF(Штат!$A$59:$A$79,Отчетность!$A55,Штат!AL$59:AL$79)</f>
        <v>1532.8551724137931</v>
      </c>
      <c r="AQ55" s="246">
        <f>SUMIF(Штат!$A$59:$A$79,Отчетность!$A55,Штат!AM$59:AM$79)</f>
        <v>1532.8551724137931</v>
      </c>
      <c r="AR55" s="246">
        <f>SUMIF(Штат!$A$59:$A$79,Отчетность!$A55,Штат!AN$59:AN$79)</f>
        <v>1532.8551724137931</v>
      </c>
      <c r="AS55" s="246">
        <f>SUMIF(Штат!$A$59:$A$79,Отчетность!$A55,Штат!AO$59:AO$79)</f>
        <v>1532.8551724137931</v>
      </c>
      <c r="AT55" s="246">
        <f>SUMIF(Штат!$A$59:$A$79,Отчетность!$A55,Штат!AP$59:AP$79)</f>
        <v>1532.8551724137931</v>
      </c>
      <c r="AU55" s="246">
        <f>SUMIF(Штат!$A$59:$A$79,Отчетность!$A55,Штат!AQ$59:AQ$79)</f>
        <v>1532.8551724137931</v>
      </c>
      <c r="AV55" s="246">
        <f>SUMIF(Штат!$A$59:$A$79,Отчетность!$A55,Штат!AR$59:AR$79)</f>
        <v>2529.2110344827584</v>
      </c>
      <c r="AW55" s="246">
        <f>SUMIF(Штат!$A$59:$A$79,Отчетность!$A55,Штат!AS$59:AS$79)</f>
        <v>2529.2110344827584</v>
      </c>
      <c r="AX55" s="246">
        <f>SUMIF(Штат!$A$59:$A$79,Отчетность!$A55,Штат!AT$59:AT$79)</f>
        <v>2529.2110344827584</v>
      </c>
      <c r="AY55" s="246">
        <f>SUMIF(Штат!$A$59:$A$79,Отчетность!$A55,Штат!AU$59:AU$79)</f>
        <v>2529.2110344827584</v>
      </c>
      <c r="AZ55" s="246">
        <f>SUMIF(Штат!$A$59:$A$79,Отчетность!$A55,Штат!AV$59:AV$79)</f>
        <v>2529.2110344827584</v>
      </c>
      <c r="BA55" s="246">
        <f>SUMIF(Штат!$A$59:$A$79,Отчетность!$A55,Штат!AW$59:AW$79)</f>
        <v>2529.2110344827584</v>
      </c>
      <c r="BB55" s="246">
        <f>SUMIF(Штат!$A$59:$A$79,Отчетность!$A55,Штат!AX$59:AX$79)</f>
        <v>2529.2110344827584</v>
      </c>
      <c r="BC55" s="246">
        <f>SUMIF(Штат!$A$59:$A$79,Отчетность!$A55,Штат!AY$59:AY$79)</f>
        <v>2529.2110344827584</v>
      </c>
      <c r="BD55" s="246">
        <f>SUMIF(Штат!$A$59:$A$79,Отчетность!$A55,Штат!AZ$59:AZ$79)</f>
        <v>2529.2110344827584</v>
      </c>
      <c r="BE55" s="246">
        <f>SUMIF(Штат!$A$59:$A$79,Отчетность!$A55,Штат!BA$59:BA$79)</f>
        <v>2529.2110344827584</v>
      </c>
      <c r="BF55" s="246">
        <f>SUMIF(Штат!$A$59:$A$79,Отчетность!$A55,Штат!BB$59:BB$79)</f>
        <v>2529.2110344827584</v>
      </c>
      <c r="BG55" s="246">
        <f>SUMIF(Штат!$A$59:$A$79,Отчетность!$A55,Штат!BC$59:BC$79)</f>
        <v>2529.2110344827584</v>
      </c>
      <c r="BH55" s="246">
        <f>SUMIF(Штат!$A$59:$A$79,Отчетность!$A55,Штат!BD$59:BD$79)</f>
        <v>4104.2197241379317</v>
      </c>
      <c r="BI55" s="246">
        <f>SUMIF(Штат!$A$59:$A$79,Отчетность!$A55,Штат!BE$59:BE$79)</f>
        <v>4104.2197241379317</v>
      </c>
      <c r="BJ55" s="246">
        <f>SUMIF(Штат!$A$59:$A$79,Отчетность!$A55,Штат!BF$59:BF$79)</f>
        <v>4104.2197241379317</v>
      </c>
      <c r="BK55" s="246">
        <f>SUMIF(Штат!$A$59:$A$79,Отчетность!$A55,Штат!BG$59:BG$79)</f>
        <v>4104.2197241379317</v>
      </c>
      <c r="BL55" s="246">
        <f>SUMIF(Штат!$A$59:$A$79,Отчетность!$A55,Штат!BH$59:BH$79)</f>
        <v>4104.2197241379317</v>
      </c>
      <c r="BM55" s="246">
        <f>SUMIF(Штат!$A$59:$A$79,Отчетность!$A55,Штат!BI$59:BI$79)</f>
        <v>4104.2197241379317</v>
      </c>
      <c r="BN55" s="246">
        <f>SUMIF(Штат!$A$59:$A$79,Отчетность!$A55,Штат!BJ$59:BJ$79)</f>
        <v>4104.2197241379317</v>
      </c>
      <c r="BO55" s="246">
        <f>SUMIF(Штат!$A$59:$A$79,Отчетность!$A55,Штат!BK$59:BK$79)</f>
        <v>4104.2197241379317</v>
      </c>
      <c r="BP55" s="246">
        <f>SUMIF(Штат!$A$59:$A$79,Отчетность!$A55,Штат!BL$59:BL$79)</f>
        <v>4104.2197241379317</v>
      </c>
      <c r="BQ55" s="246">
        <f>SUMIF(Штат!$A$59:$A$79,Отчетность!$A55,Штат!BM$59:BM$79)</f>
        <v>4104.2197241379317</v>
      </c>
      <c r="BR55" s="246">
        <f>SUMIF(Штат!$A$59:$A$79,Отчетность!$A55,Штат!BN$59:BN$79)</f>
        <v>4104.2197241379317</v>
      </c>
      <c r="BS55" s="246">
        <f>SUMIF(Штат!$A$59:$A$79,Отчетность!$A55,Штат!BO$59:BO$79)</f>
        <v>4104.2197241379317</v>
      </c>
      <c r="BT55" s="86"/>
      <c r="BU55" s="86"/>
      <c r="BV55" s="86"/>
      <c r="BW55" s="86"/>
      <c r="BX55" s="86"/>
      <c r="BY55" s="86"/>
      <c r="BZ55" s="86"/>
      <c r="CA55" s="86"/>
      <c r="CB55" s="86"/>
      <c r="CC55" s="86"/>
      <c r="CD55" s="86"/>
      <c r="CE55" s="86"/>
      <c r="CF55" s="86"/>
    </row>
    <row r="56" spans="1:84" ht="14.45" customHeight="1" x14ac:dyDescent="0.2">
      <c r="A56" s="129"/>
      <c r="B56" s="26"/>
      <c r="C56" s="26"/>
      <c r="D56" s="516"/>
      <c r="E56" s="347"/>
      <c r="F56" s="348"/>
      <c r="G56" s="348"/>
      <c r="H56" s="348"/>
      <c r="I56" s="348"/>
      <c r="J56" s="348"/>
      <c r="K56" s="51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</row>
    <row r="57" spans="1:84" ht="14.45" customHeight="1" x14ac:dyDescent="0.2">
      <c r="A57" s="129"/>
      <c r="B57" s="86"/>
      <c r="C57" s="86" t="s">
        <v>180</v>
      </c>
      <c r="D57" s="524" t="s">
        <v>60</v>
      </c>
      <c r="E57" s="345">
        <f t="shared" ref="E57:E66" si="32">SUM(F57:J57)</f>
        <v>265130.58492617123</v>
      </c>
      <c r="F57" s="277">
        <f>SUM(F58:F66)</f>
        <v>19286.448275862065</v>
      </c>
      <c r="G57" s="346">
        <f>SUM(G58:G66)</f>
        <v>38562.268706034491</v>
      </c>
      <c r="H57" s="346">
        <f>SUM(H58:H66)</f>
        <v>50581.137599836205</v>
      </c>
      <c r="I57" s="346">
        <f>SUM(I58:I66)</f>
        <v>66053.513925184525</v>
      </c>
      <c r="J57" s="346">
        <f>SUM(J58:J66)</f>
        <v>90647.216419253935</v>
      </c>
      <c r="K57" s="405"/>
      <c r="L57" s="346">
        <f>SUM(L58:L66)</f>
        <v>544.58333333333337</v>
      </c>
      <c r="M57" s="346">
        <f t="shared" ref="M57:AQ57" si="33">SUM(M58:M66)</f>
        <v>544.58333333333337</v>
      </c>
      <c r="N57" s="346">
        <f t="shared" si="33"/>
        <v>544.58333333333337</v>
      </c>
      <c r="O57" s="346">
        <f t="shared" si="33"/>
        <v>544.58333333333337</v>
      </c>
      <c r="P57" s="346">
        <f t="shared" si="33"/>
        <v>1868.7212643678158</v>
      </c>
      <c r="Q57" s="346">
        <f t="shared" si="33"/>
        <v>1987.8936781609193</v>
      </c>
      <c r="R57" s="346">
        <f t="shared" si="33"/>
        <v>2120.3074712643679</v>
      </c>
      <c r="S57" s="346">
        <f t="shared" si="33"/>
        <v>2120.3074712643679</v>
      </c>
      <c r="T57" s="346">
        <f t="shared" si="33"/>
        <v>2252.7212643678163</v>
      </c>
      <c r="U57" s="346">
        <f t="shared" si="33"/>
        <v>2252.7212643678163</v>
      </c>
      <c r="V57" s="346">
        <f t="shared" si="33"/>
        <v>2252.7212643678163</v>
      </c>
      <c r="W57" s="346">
        <f t="shared" si="33"/>
        <v>2252.7212643678163</v>
      </c>
      <c r="X57" s="346">
        <f t="shared" si="33"/>
        <v>3209.6939609195406</v>
      </c>
      <c r="Y57" s="346">
        <f t="shared" si="33"/>
        <v>3218.8821959195402</v>
      </c>
      <c r="Z57" s="346">
        <f t="shared" si="33"/>
        <v>3209.6939609195406</v>
      </c>
      <c r="AA57" s="346">
        <f t="shared" si="33"/>
        <v>3218.8821959195402</v>
      </c>
      <c r="AB57" s="346">
        <f t="shared" si="33"/>
        <v>3218.8821959195402</v>
      </c>
      <c r="AC57" s="346">
        <f t="shared" si="33"/>
        <v>3191.3174909195404</v>
      </c>
      <c r="AD57" s="346">
        <f t="shared" si="33"/>
        <v>3218.8821959195402</v>
      </c>
      <c r="AE57" s="346">
        <f t="shared" si="33"/>
        <v>3209.6939609195406</v>
      </c>
      <c r="AF57" s="346">
        <f t="shared" si="33"/>
        <v>3218.8821959195402</v>
      </c>
      <c r="AG57" s="346">
        <f t="shared" si="33"/>
        <v>3209.6939609195406</v>
      </c>
      <c r="AH57" s="346">
        <f t="shared" si="33"/>
        <v>3218.8821959195402</v>
      </c>
      <c r="AI57" s="346">
        <f t="shared" si="33"/>
        <v>3218.8821959195402</v>
      </c>
      <c r="AJ57" s="346">
        <f t="shared" si="33"/>
        <v>4203.9129417988515</v>
      </c>
      <c r="AK57" s="346">
        <f t="shared" si="33"/>
        <v>4230.7494014488511</v>
      </c>
      <c r="AL57" s="346">
        <f t="shared" si="33"/>
        <v>4203.9129417988515</v>
      </c>
      <c r="AM57" s="346">
        <f t="shared" si="33"/>
        <v>4230.7494014488511</v>
      </c>
      <c r="AN57" s="346">
        <f t="shared" si="33"/>
        <v>4230.7494014488511</v>
      </c>
      <c r="AO57" s="346">
        <f t="shared" si="33"/>
        <v>4150.2400224988505</v>
      </c>
      <c r="AP57" s="346">
        <f t="shared" si="33"/>
        <v>4230.7494014488511</v>
      </c>
      <c r="AQ57" s="346">
        <f t="shared" si="33"/>
        <v>4203.9129417988515</v>
      </c>
      <c r="AR57" s="346">
        <f t="shared" ref="AR57:BS57" si="34">SUM(AR58:AR66)</f>
        <v>4230.7494014488511</v>
      </c>
      <c r="AS57" s="346">
        <f t="shared" si="34"/>
        <v>4203.9129417988515</v>
      </c>
      <c r="AT57" s="346">
        <f t="shared" si="34"/>
        <v>4230.7494014488511</v>
      </c>
      <c r="AU57" s="346">
        <f t="shared" si="34"/>
        <v>4230.7494014488511</v>
      </c>
      <c r="AV57" s="346">
        <f t="shared" si="34"/>
        <v>5480.7300377651272</v>
      </c>
      <c r="AW57" s="346">
        <f t="shared" si="34"/>
        <v>5537.6807321657279</v>
      </c>
      <c r="AX57" s="346">
        <f t="shared" si="34"/>
        <v>5480.7300377651272</v>
      </c>
      <c r="AY57" s="346">
        <f t="shared" si="34"/>
        <v>5537.6807321657279</v>
      </c>
      <c r="AZ57" s="346">
        <f t="shared" si="34"/>
        <v>5537.6807321657279</v>
      </c>
      <c r="BA57" s="346">
        <f t="shared" si="34"/>
        <v>5366.8286489639268</v>
      </c>
      <c r="BB57" s="346">
        <f t="shared" si="34"/>
        <v>5537.6807321657279</v>
      </c>
      <c r="BC57" s="346">
        <f t="shared" si="34"/>
        <v>5480.7300377651272</v>
      </c>
      <c r="BD57" s="346">
        <f t="shared" si="34"/>
        <v>5537.6807321657279</v>
      </c>
      <c r="BE57" s="346">
        <f t="shared" si="34"/>
        <v>5480.7300377651272</v>
      </c>
      <c r="BF57" s="346">
        <f t="shared" si="34"/>
        <v>5537.6807321657279</v>
      </c>
      <c r="BG57" s="346">
        <f t="shared" si="34"/>
        <v>5537.6807321657279</v>
      </c>
      <c r="BH57" s="346">
        <f t="shared" si="34"/>
        <v>7502.5018585022544</v>
      </c>
      <c r="BI57" s="346">
        <f t="shared" si="34"/>
        <v>7605.3675447067353</v>
      </c>
      <c r="BJ57" s="346">
        <f t="shared" si="34"/>
        <v>7502.5018585022544</v>
      </c>
      <c r="BK57" s="346">
        <f t="shared" si="34"/>
        <v>7605.3675447067353</v>
      </c>
      <c r="BL57" s="346">
        <f t="shared" si="34"/>
        <v>7605.3675447067353</v>
      </c>
      <c r="BM57" s="346">
        <f t="shared" si="34"/>
        <v>7399.6361722977726</v>
      </c>
      <c r="BN57" s="346">
        <f t="shared" si="34"/>
        <v>7605.3675447067353</v>
      </c>
      <c r="BO57" s="346">
        <f t="shared" si="34"/>
        <v>7502.5018585022544</v>
      </c>
      <c r="BP57" s="346">
        <f t="shared" si="34"/>
        <v>7605.3675447067353</v>
      </c>
      <c r="BQ57" s="346">
        <f t="shared" si="34"/>
        <v>7502.5018585022544</v>
      </c>
      <c r="BR57" s="346">
        <f t="shared" si="34"/>
        <v>7605.3675447067353</v>
      </c>
      <c r="BS57" s="346">
        <f t="shared" si="34"/>
        <v>7605.3675447067353</v>
      </c>
      <c r="BT57" s="86"/>
      <c r="BU57" s="86"/>
      <c r="BV57" s="86"/>
      <c r="BW57" s="86"/>
      <c r="BX57" s="86"/>
      <c r="BY57" s="86"/>
      <c r="BZ57" s="86"/>
      <c r="CA57" s="86"/>
      <c r="CB57" s="86"/>
      <c r="CC57" s="86"/>
      <c r="CD57" s="86"/>
      <c r="CE57" s="86"/>
      <c r="CF57" s="86"/>
    </row>
    <row r="58" spans="1:84" ht="14.45" customHeight="1" x14ac:dyDescent="0.2">
      <c r="A58" s="129" t="s">
        <v>194</v>
      </c>
      <c r="B58" s="86"/>
      <c r="C58" s="45" t="s">
        <v>392</v>
      </c>
      <c r="D58" s="516" t="s">
        <v>60</v>
      </c>
      <c r="E58" s="387">
        <f t="shared" si="32"/>
        <v>105516.27707586209</v>
      </c>
      <c r="F58" s="276">
        <f t="shared" ref="F58:J66" si="35">SUMIF($L$6:$BS$6,F$6,$L58:$BS58)</f>
        <v>12751.448275862067</v>
      </c>
      <c r="G58" s="276">
        <f t="shared" si="35"/>
        <v>21522.537931034483</v>
      </c>
      <c r="H58" s="276">
        <f t="shared" si="35"/>
        <v>22598.66482758621</v>
      </c>
      <c r="I58" s="276">
        <f t="shared" si="35"/>
        <v>23728.598068965515</v>
      </c>
      <c r="J58" s="276">
        <f t="shared" si="35"/>
        <v>24915.027972413805</v>
      </c>
      <c r="K58" s="405"/>
      <c r="L58" s="243">
        <f>SUMIF(Штат!$A$59:$A$79,Отчетность!$A58,Штат!H$59:H$79)</f>
        <v>0</v>
      </c>
      <c r="M58" s="243">
        <f>SUMIF(Штат!$A$59:$A$79,Отчетность!$A58,Штат!I$59:I$79)</f>
        <v>0</v>
      </c>
      <c r="N58" s="243">
        <f>SUMIF(Штат!$A$59:$A$79,Отчетность!$A58,Штат!J$59:J$79)</f>
        <v>0</v>
      </c>
      <c r="O58" s="243">
        <f>SUMIF(Штат!$A$59:$A$79,Отчетность!$A58,Штат!K$59:K$79)</f>
        <v>0</v>
      </c>
      <c r="P58" s="243">
        <f>SUMIF(Штат!$A$59:$A$79,Отчетность!$A58,Штат!L$59:L$79)</f>
        <v>1324.1379310344826</v>
      </c>
      <c r="Q58" s="243">
        <f>SUMIF(Штат!$A$59:$A$79,Отчетность!$A58,Штат!M$59:M$79)</f>
        <v>1443.3103448275861</v>
      </c>
      <c r="R58" s="243">
        <f>SUMIF(Штат!$A$59:$A$79,Отчетность!$A58,Штат!N$59:N$79)</f>
        <v>1575.7241379310342</v>
      </c>
      <c r="S58" s="243">
        <f>SUMIF(Штат!$A$59:$A$79,Отчетность!$A58,Штат!O$59:O$79)</f>
        <v>1575.7241379310342</v>
      </c>
      <c r="T58" s="243">
        <f>SUMIF(Штат!$A$59:$A$79,Отчетность!$A58,Штат!P$59:P$79)</f>
        <v>1708.1379310344826</v>
      </c>
      <c r="U58" s="243">
        <f>SUMIF(Штат!$A$59:$A$79,Отчетность!$A58,Штат!Q$59:Q$79)</f>
        <v>1708.1379310344826</v>
      </c>
      <c r="V58" s="243">
        <f>SUMIF(Штат!$A$59:$A$79,Отчетность!$A58,Штат!R$59:R$79)</f>
        <v>1708.1379310344826</v>
      </c>
      <c r="W58" s="243">
        <f>SUMIF(Штат!$A$59:$A$79,Отчетность!$A58,Штат!S$59:S$79)</f>
        <v>1708.1379310344826</v>
      </c>
      <c r="X58" s="243">
        <f>SUMIF(Штат!$A$59:$A$79,Отчетность!$A58,Штат!T$59:T$79)</f>
        <v>1793.5448275862068</v>
      </c>
      <c r="Y58" s="243">
        <f>SUMIF(Штат!$A$59:$A$79,Отчетность!$A58,Штат!U$59:U$79)</f>
        <v>1793.5448275862068</v>
      </c>
      <c r="Z58" s="243">
        <f>SUMIF(Штат!$A$59:$A$79,Отчетность!$A58,Штат!V$59:V$79)</f>
        <v>1793.5448275862068</v>
      </c>
      <c r="AA58" s="243">
        <f>SUMIF(Штат!$A$59:$A$79,Отчетность!$A58,Штат!W$59:W$79)</f>
        <v>1793.5448275862068</v>
      </c>
      <c r="AB58" s="243">
        <f>SUMIF(Штат!$A$59:$A$79,Отчетность!$A58,Штат!X$59:X$79)</f>
        <v>1793.5448275862068</v>
      </c>
      <c r="AC58" s="243">
        <f>SUMIF(Штат!$A$59:$A$79,Отчетность!$A58,Штат!Y$59:Y$79)</f>
        <v>1793.5448275862068</v>
      </c>
      <c r="AD58" s="243">
        <f>SUMIF(Штат!$A$59:$A$79,Отчетность!$A58,Штат!Z$59:Z$79)</f>
        <v>1793.5448275862068</v>
      </c>
      <c r="AE58" s="243">
        <f>SUMIF(Штат!$A$59:$A$79,Отчетность!$A58,Штат!AA$59:AA$79)</f>
        <v>1793.5448275862068</v>
      </c>
      <c r="AF58" s="243">
        <f>SUMIF(Штат!$A$59:$A$79,Отчетность!$A58,Штат!AB$59:AB$79)</f>
        <v>1793.5448275862068</v>
      </c>
      <c r="AG58" s="243">
        <f>SUMIF(Штат!$A$59:$A$79,Отчетность!$A58,Штат!AC$59:AC$79)</f>
        <v>1793.5448275862068</v>
      </c>
      <c r="AH58" s="243">
        <f>SUMIF(Штат!$A$59:$A$79,Отчетность!$A58,Штат!AD$59:AD$79)</f>
        <v>1793.5448275862068</v>
      </c>
      <c r="AI58" s="243">
        <f>SUMIF(Штат!$A$59:$A$79,Отчетность!$A58,Штат!AE$59:AE$79)</f>
        <v>1793.5448275862068</v>
      </c>
      <c r="AJ58" s="243">
        <f>SUMIF(Штат!$A$59:$A$79,Отчетность!$A58,Штат!AF$59:AF$79)</f>
        <v>1883.2220689655171</v>
      </c>
      <c r="AK58" s="243">
        <f>SUMIF(Штат!$A$59:$A$79,Отчетность!$A58,Штат!AG$59:AG$79)</f>
        <v>1883.2220689655171</v>
      </c>
      <c r="AL58" s="243">
        <f>SUMIF(Штат!$A$59:$A$79,Отчетность!$A58,Штат!AH$59:AH$79)</f>
        <v>1883.2220689655171</v>
      </c>
      <c r="AM58" s="243">
        <f>SUMIF(Штат!$A$59:$A$79,Отчетность!$A58,Штат!AI$59:AI$79)</f>
        <v>1883.2220689655171</v>
      </c>
      <c r="AN58" s="243">
        <f>SUMIF(Штат!$A$59:$A$79,Отчетность!$A58,Штат!AJ$59:AJ$79)</f>
        <v>1883.2220689655171</v>
      </c>
      <c r="AO58" s="243">
        <f>SUMIF(Штат!$A$59:$A$79,Отчетность!$A58,Штат!AK$59:AK$79)</f>
        <v>1883.2220689655171</v>
      </c>
      <c r="AP58" s="243">
        <f>SUMIF(Штат!$A$59:$A$79,Отчетность!$A58,Штат!AL$59:AL$79)</f>
        <v>1883.2220689655171</v>
      </c>
      <c r="AQ58" s="243">
        <f>SUMIF(Штат!$A$59:$A$79,Отчетность!$A58,Штат!AM$59:AM$79)</f>
        <v>1883.2220689655171</v>
      </c>
      <c r="AR58" s="243">
        <f>SUMIF(Штат!$A$59:$A$79,Отчетность!$A58,Штат!AN$59:AN$79)</f>
        <v>1883.2220689655171</v>
      </c>
      <c r="AS58" s="243">
        <f>SUMIF(Штат!$A$59:$A$79,Отчетность!$A58,Штат!AO$59:AO$79)</f>
        <v>1883.2220689655171</v>
      </c>
      <c r="AT58" s="243">
        <f>SUMIF(Штат!$A$59:$A$79,Отчетность!$A58,Штат!AP$59:AP$79)</f>
        <v>1883.2220689655171</v>
      </c>
      <c r="AU58" s="243">
        <f>SUMIF(Штат!$A$59:$A$79,Отчетность!$A58,Штат!AQ$59:AQ$79)</f>
        <v>1883.2220689655171</v>
      </c>
      <c r="AV58" s="243">
        <f>SUMIF(Штат!$A$59:$A$79,Отчетность!$A58,Штат!AR$59:AR$79)</f>
        <v>1977.3831724137931</v>
      </c>
      <c r="AW58" s="243">
        <f>SUMIF(Штат!$A$59:$A$79,Отчетность!$A58,Штат!AS$59:AS$79)</f>
        <v>1977.3831724137931</v>
      </c>
      <c r="AX58" s="243">
        <f>SUMIF(Штат!$A$59:$A$79,Отчетность!$A58,Штат!AT$59:AT$79)</f>
        <v>1977.3831724137931</v>
      </c>
      <c r="AY58" s="243">
        <f>SUMIF(Штат!$A$59:$A$79,Отчетность!$A58,Штат!AU$59:AU$79)</f>
        <v>1977.3831724137931</v>
      </c>
      <c r="AZ58" s="243">
        <f>SUMIF(Штат!$A$59:$A$79,Отчетность!$A58,Штат!AV$59:AV$79)</f>
        <v>1977.3831724137931</v>
      </c>
      <c r="BA58" s="243">
        <f>SUMIF(Штат!$A$59:$A$79,Отчетность!$A58,Штат!AW$59:AW$79)</f>
        <v>1977.3831724137931</v>
      </c>
      <c r="BB58" s="243">
        <f>SUMIF(Штат!$A$59:$A$79,Отчетность!$A58,Штат!AX$59:AX$79)</f>
        <v>1977.3831724137931</v>
      </c>
      <c r="BC58" s="243">
        <f>SUMIF(Штат!$A$59:$A$79,Отчетность!$A58,Штат!AY$59:AY$79)</f>
        <v>1977.3831724137931</v>
      </c>
      <c r="BD58" s="243">
        <f>SUMIF(Штат!$A$59:$A$79,Отчетность!$A58,Штат!AZ$59:AZ$79)</f>
        <v>1977.3831724137931</v>
      </c>
      <c r="BE58" s="243">
        <f>SUMIF(Штат!$A$59:$A$79,Отчетность!$A58,Штат!BA$59:BA$79)</f>
        <v>1977.3831724137931</v>
      </c>
      <c r="BF58" s="243">
        <f>SUMIF(Штат!$A$59:$A$79,Отчетность!$A58,Штат!BB$59:BB$79)</f>
        <v>1977.3831724137931</v>
      </c>
      <c r="BG58" s="243">
        <f>SUMIF(Штат!$A$59:$A$79,Отчетность!$A58,Штат!BC$59:BC$79)</f>
        <v>1977.3831724137931</v>
      </c>
      <c r="BH58" s="243">
        <f>SUMIF(Штат!$A$59:$A$79,Отчетность!$A58,Штат!BD$59:BD$79)</f>
        <v>2076.2523310344832</v>
      </c>
      <c r="BI58" s="243">
        <f>SUMIF(Штат!$A$59:$A$79,Отчетность!$A58,Штат!BE$59:BE$79)</f>
        <v>2076.2523310344832</v>
      </c>
      <c r="BJ58" s="243">
        <f>SUMIF(Штат!$A$59:$A$79,Отчетность!$A58,Штат!BF$59:BF$79)</f>
        <v>2076.2523310344832</v>
      </c>
      <c r="BK58" s="243">
        <f>SUMIF(Штат!$A$59:$A$79,Отчетность!$A58,Штат!BG$59:BG$79)</f>
        <v>2076.2523310344832</v>
      </c>
      <c r="BL58" s="243">
        <f>SUMIF(Штат!$A$59:$A$79,Отчетность!$A58,Штат!BH$59:BH$79)</f>
        <v>2076.2523310344832</v>
      </c>
      <c r="BM58" s="243">
        <f>SUMIF(Штат!$A$59:$A$79,Отчетность!$A58,Штат!BI$59:BI$79)</f>
        <v>2076.2523310344832</v>
      </c>
      <c r="BN58" s="243">
        <f>SUMIF(Штат!$A$59:$A$79,Отчетность!$A58,Штат!BJ$59:BJ$79)</f>
        <v>2076.2523310344832</v>
      </c>
      <c r="BO58" s="243">
        <f>SUMIF(Штат!$A$59:$A$79,Отчетность!$A58,Штат!BK$59:BK$79)</f>
        <v>2076.2523310344832</v>
      </c>
      <c r="BP58" s="243">
        <f>SUMIF(Штат!$A$59:$A$79,Отчетность!$A58,Штат!BL$59:BL$79)</f>
        <v>2076.2523310344832</v>
      </c>
      <c r="BQ58" s="243">
        <f>SUMIF(Штат!$A$59:$A$79,Отчетность!$A58,Штат!BM$59:BM$79)</f>
        <v>2076.2523310344832</v>
      </c>
      <c r="BR58" s="243">
        <f>SUMIF(Штат!$A$59:$A$79,Отчетность!$A58,Штат!BN$59:BN$79)</f>
        <v>2076.2523310344832</v>
      </c>
      <c r="BS58" s="243">
        <f>SUMIF(Штат!$A$59:$A$79,Отчетность!$A58,Штат!BO$59:BO$79)</f>
        <v>2076.2523310344832</v>
      </c>
      <c r="BT58" s="86"/>
      <c r="BU58" s="86"/>
      <c r="BV58" s="86"/>
      <c r="BW58" s="86"/>
      <c r="BX58" s="86"/>
      <c r="BY58" s="86"/>
      <c r="BZ58" s="86"/>
      <c r="CA58" s="86"/>
      <c r="CB58" s="86"/>
      <c r="CC58" s="86"/>
      <c r="CD58" s="86"/>
      <c r="CE58" s="86"/>
      <c r="CF58" s="86"/>
    </row>
    <row r="59" spans="1:84" ht="13.5" customHeight="1" x14ac:dyDescent="0.2">
      <c r="A59" s="129"/>
      <c r="B59" s="45"/>
      <c r="C59" s="244" t="str">
        <f>Затраты!C29</f>
        <v>Аренда офиса</v>
      </c>
      <c r="D59" s="516" t="s">
        <v>60</v>
      </c>
      <c r="E59" s="387">
        <f t="shared" si="32"/>
        <v>28291.132800000003</v>
      </c>
      <c r="F59" s="276">
        <f t="shared" si="35"/>
        <v>3780</v>
      </c>
      <c r="G59" s="276">
        <f t="shared" si="35"/>
        <v>6615</v>
      </c>
      <c r="H59" s="276">
        <f t="shared" si="35"/>
        <v>5733.0000000000009</v>
      </c>
      <c r="I59" s="276">
        <f t="shared" si="35"/>
        <v>5962.32</v>
      </c>
      <c r="J59" s="276">
        <f t="shared" si="35"/>
        <v>6200.8128000000024</v>
      </c>
      <c r="K59" s="51"/>
      <c r="L59" s="243">
        <f>IFERROR(Затраты!F29/(1+Вводные!$F$29*Налоги!F$9),0)</f>
        <v>315</v>
      </c>
      <c r="M59" s="243">
        <f>IFERROR(Затраты!G29/(1+Вводные!$F$29*Налоги!G$9),0)</f>
        <v>315</v>
      </c>
      <c r="N59" s="243">
        <f>IFERROR(Затраты!H29/(1+Вводные!$F$29*Налоги!H$9),0)</f>
        <v>315</v>
      </c>
      <c r="O59" s="243">
        <f>IFERROR(Затраты!I29/(1+Вводные!$F$29*Налоги!I$9),0)</f>
        <v>315</v>
      </c>
      <c r="P59" s="243">
        <f>IFERROR(Затраты!J29/(1+Вводные!$F$29*Налоги!J$9),0)</f>
        <v>315</v>
      </c>
      <c r="Q59" s="243">
        <f>IFERROR(Затраты!K29/(1+Вводные!$F$29*Налоги!K$9),0)</f>
        <v>315</v>
      </c>
      <c r="R59" s="243">
        <f>IFERROR(Затраты!L29/(1+Вводные!$F$29*Налоги!L$9),0)</f>
        <v>315</v>
      </c>
      <c r="S59" s="243">
        <f>IFERROR(Затраты!M29/(1+Вводные!$F$29*Налоги!M$9),0)</f>
        <v>315</v>
      </c>
      <c r="T59" s="243">
        <f>IFERROR(Затраты!N29/(1+Вводные!$F$29*Налоги!N$9),0)</f>
        <v>315</v>
      </c>
      <c r="U59" s="243">
        <f>IFERROR(Затраты!O29/(1+Вводные!$F$29*Налоги!O$9),0)</f>
        <v>315</v>
      </c>
      <c r="V59" s="243">
        <f>IFERROR(Затраты!P29/(1+Вводные!$F$29*Налоги!P$9),0)</f>
        <v>315</v>
      </c>
      <c r="W59" s="243">
        <f>IFERROR(Затраты!Q29/(1+Вводные!$F$29*Налоги!Q$9),0)</f>
        <v>315</v>
      </c>
      <c r="X59" s="243">
        <f>IFERROR(Затраты!R29/(1+Вводные!$F$29*Налоги!R$9),0)</f>
        <v>551.25</v>
      </c>
      <c r="Y59" s="243">
        <f>IFERROR(Затраты!S29/(1+Вводные!$F$29*Налоги!S$9),0)</f>
        <v>551.25</v>
      </c>
      <c r="Z59" s="243">
        <f>IFERROR(Затраты!T29/(1+Вводные!$F$29*Налоги!T$9),0)</f>
        <v>551.25</v>
      </c>
      <c r="AA59" s="243">
        <f>IFERROR(Затраты!U29/(1+Вводные!$F$29*Налоги!U$9),0)</f>
        <v>551.25</v>
      </c>
      <c r="AB59" s="243">
        <f>IFERROR(Затраты!V29/(1+Вводные!$F$29*Налоги!V$9),0)</f>
        <v>551.25</v>
      </c>
      <c r="AC59" s="243">
        <f>IFERROR(Затраты!W29/(1+Вводные!$F$29*Налоги!W$9),0)</f>
        <v>551.25</v>
      </c>
      <c r="AD59" s="243">
        <f>IFERROR(Затраты!X29/(1+Вводные!$F$29*Налоги!X$9),0)</f>
        <v>551.25</v>
      </c>
      <c r="AE59" s="243">
        <f>IFERROR(Затраты!Y29/(1+Вводные!$F$29*Налоги!Y$9),0)</f>
        <v>551.25</v>
      </c>
      <c r="AF59" s="243">
        <f>IFERROR(Затраты!Z29/(1+Вводные!$F$29*Налоги!Z$9),0)</f>
        <v>551.25</v>
      </c>
      <c r="AG59" s="243">
        <f>IFERROR(Затраты!AA29/(1+Вводные!$F$29*Налоги!AA$9),0)</f>
        <v>551.25</v>
      </c>
      <c r="AH59" s="243">
        <f>IFERROR(Затраты!AB29/(1+Вводные!$F$29*Налоги!AB$9),0)</f>
        <v>551.25</v>
      </c>
      <c r="AI59" s="243">
        <f>IFERROR(Затраты!AC29/(1+Вводные!$F$29*Налоги!AC$9),0)</f>
        <v>551.25</v>
      </c>
      <c r="AJ59" s="243">
        <f>IFERROR(Затраты!AD29/(1+Вводные!$F$29*Налоги!AD$9),0)</f>
        <v>477.75000000000006</v>
      </c>
      <c r="AK59" s="243">
        <f>IFERROR(Затраты!AE29/(1+Вводные!$F$29*Налоги!AE$9),0)</f>
        <v>477.75000000000006</v>
      </c>
      <c r="AL59" s="243">
        <f>IFERROR(Затраты!AF29/(1+Вводные!$F$29*Налоги!AF$9),0)</f>
        <v>477.75000000000006</v>
      </c>
      <c r="AM59" s="243">
        <f>IFERROR(Затраты!AG29/(1+Вводные!$F$29*Налоги!AG$9),0)</f>
        <v>477.75000000000006</v>
      </c>
      <c r="AN59" s="243">
        <f>IFERROR(Затраты!AH29/(1+Вводные!$F$29*Налоги!AH$9),0)</f>
        <v>477.75000000000006</v>
      </c>
      <c r="AO59" s="243">
        <f>IFERROR(Затраты!AI29/(1+Вводные!$F$29*Налоги!AI$9),0)</f>
        <v>477.75000000000006</v>
      </c>
      <c r="AP59" s="243">
        <f>IFERROR(Затраты!AJ29/(1+Вводные!$F$29*Налоги!AJ$9),0)</f>
        <v>477.75000000000006</v>
      </c>
      <c r="AQ59" s="243">
        <f>IFERROR(Затраты!AK29/(1+Вводные!$F$29*Налоги!AK$9),0)</f>
        <v>477.75000000000006</v>
      </c>
      <c r="AR59" s="243">
        <f>IFERROR(Затраты!AL29/(1+Вводные!$F$29*Налоги!AL$9),0)</f>
        <v>477.75000000000006</v>
      </c>
      <c r="AS59" s="243">
        <f>IFERROR(Затраты!AM29/(1+Вводные!$F$29*Налоги!AM$9),0)</f>
        <v>477.75000000000006</v>
      </c>
      <c r="AT59" s="243">
        <f>IFERROR(Затраты!AN29/(1+Вводные!$F$29*Налоги!AN$9),0)</f>
        <v>477.75000000000006</v>
      </c>
      <c r="AU59" s="243">
        <f>IFERROR(Затраты!AO29/(1+Вводные!$F$29*Налоги!AO$9),0)</f>
        <v>477.75000000000006</v>
      </c>
      <c r="AV59" s="243">
        <f>IFERROR(Затраты!AP29/(1+Вводные!$F$29*Налоги!AP$9),0)</f>
        <v>496.86000000000007</v>
      </c>
      <c r="AW59" s="243">
        <f>IFERROR(Затраты!AQ29/(1+Вводные!$F$29*Налоги!AQ$9),0)</f>
        <v>496.86000000000007</v>
      </c>
      <c r="AX59" s="243">
        <f>IFERROR(Затраты!AR29/(1+Вводные!$F$29*Налоги!AR$9),0)</f>
        <v>496.86000000000007</v>
      </c>
      <c r="AY59" s="243">
        <f>IFERROR(Затраты!AS29/(1+Вводные!$F$29*Налоги!AS$9),0)</f>
        <v>496.86000000000007</v>
      </c>
      <c r="AZ59" s="243">
        <f>IFERROR(Затраты!AT29/(1+Вводные!$F$29*Налоги!AT$9),0)</f>
        <v>496.86000000000007</v>
      </c>
      <c r="BA59" s="243">
        <f>IFERROR(Затраты!AU29/(1+Вводные!$F$29*Налоги!AU$9),0)</f>
        <v>496.86000000000007</v>
      </c>
      <c r="BB59" s="243">
        <f>IFERROR(Затраты!AV29/(1+Вводные!$F$29*Налоги!AV$9),0)</f>
        <v>496.86000000000007</v>
      </c>
      <c r="BC59" s="243">
        <f>IFERROR(Затраты!AW29/(1+Вводные!$F$29*Налоги!AW$9),0)</f>
        <v>496.86000000000007</v>
      </c>
      <c r="BD59" s="243">
        <f>IFERROR(Затраты!AX29/(1+Вводные!$F$29*Налоги!AX$9),0)</f>
        <v>496.86000000000007</v>
      </c>
      <c r="BE59" s="243">
        <f>IFERROR(Затраты!AY29/(1+Вводные!$F$29*Налоги!AY$9),0)</f>
        <v>496.86000000000007</v>
      </c>
      <c r="BF59" s="243">
        <f>IFERROR(Затраты!AZ29/(1+Вводные!$F$29*Налоги!AZ$9),0)</f>
        <v>496.86000000000007</v>
      </c>
      <c r="BG59" s="243">
        <f>IFERROR(Затраты!BA29/(1+Вводные!$F$29*Налоги!BA$9),0)</f>
        <v>496.86000000000007</v>
      </c>
      <c r="BH59" s="243">
        <f>IFERROR(Затраты!BB29/(1+Вводные!$F$29*Налоги!BB$9),0)</f>
        <v>516.73440000000016</v>
      </c>
      <c r="BI59" s="243">
        <f>IFERROR(Затраты!BC29/(1+Вводные!$F$29*Налоги!BC$9),0)</f>
        <v>516.73440000000016</v>
      </c>
      <c r="BJ59" s="243">
        <f>IFERROR(Затраты!BD29/(1+Вводные!$F$29*Налоги!BD$9),0)</f>
        <v>516.73440000000016</v>
      </c>
      <c r="BK59" s="243">
        <f>IFERROR(Затраты!BE29/(1+Вводные!$F$29*Налоги!BE$9),0)</f>
        <v>516.73440000000016</v>
      </c>
      <c r="BL59" s="243">
        <f>IFERROR(Затраты!BF29/(1+Вводные!$F$29*Налоги!BF$9),0)</f>
        <v>516.73440000000016</v>
      </c>
      <c r="BM59" s="243">
        <f>IFERROR(Затраты!BG29/(1+Вводные!$F$29*Налоги!BG$9),0)</f>
        <v>516.73440000000016</v>
      </c>
      <c r="BN59" s="243">
        <f>IFERROR(Затраты!BH29/(1+Вводные!$F$29*Налоги!BH$9),0)</f>
        <v>516.73440000000016</v>
      </c>
      <c r="BO59" s="243">
        <f>IFERROR(Затраты!BI29/(1+Вводные!$F$29*Налоги!BI$9),0)</f>
        <v>516.73440000000016</v>
      </c>
      <c r="BP59" s="243">
        <f>IFERROR(Затраты!BJ29/(1+Вводные!$F$29*Налоги!BJ$9),0)</f>
        <v>516.73440000000016</v>
      </c>
      <c r="BQ59" s="243">
        <f>IFERROR(Затраты!BK29/(1+Вводные!$F$29*Налоги!BK$9),0)</f>
        <v>516.73440000000016</v>
      </c>
      <c r="BR59" s="243">
        <f>IFERROR(Затраты!BL29/(1+Вводные!$F$29*Налоги!BL$9),0)</f>
        <v>516.73440000000016</v>
      </c>
      <c r="BS59" s="243">
        <f>IFERROR(Затраты!BM29/(1+Вводные!$F$29*Налоги!BM$9),0)</f>
        <v>516.73440000000016</v>
      </c>
      <c r="BT59" s="248"/>
      <c r="BU59" s="248"/>
      <c r="BV59" s="248"/>
      <c r="BW59" s="248"/>
      <c r="BX59" s="248"/>
      <c r="BY59" s="248"/>
      <c r="BZ59" s="248"/>
      <c r="CA59" s="248"/>
      <c r="CB59" s="248"/>
      <c r="CC59" s="26"/>
      <c r="CD59" s="26"/>
      <c r="CE59" s="26"/>
      <c r="CF59" s="26"/>
    </row>
    <row r="60" spans="1:84" ht="13.5" customHeight="1" x14ac:dyDescent="0.2">
      <c r="A60" s="129"/>
      <c r="B60" s="45"/>
      <c r="C60" s="244" t="str">
        <f>Затраты!C30</f>
        <v>Аутсортинговые услуги</v>
      </c>
      <c r="D60" s="516" t="s">
        <v>60</v>
      </c>
      <c r="E60" s="387">
        <f t="shared" si="32"/>
        <v>23125.132800000003</v>
      </c>
      <c r="F60" s="276">
        <f t="shared" si="35"/>
        <v>1260</v>
      </c>
      <c r="G60" s="276">
        <f t="shared" si="35"/>
        <v>3969</v>
      </c>
      <c r="H60" s="276">
        <f t="shared" si="35"/>
        <v>5733.0000000000009</v>
      </c>
      <c r="I60" s="276">
        <f t="shared" si="35"/>
        <v>5962.32</v>
      </c>
      <c r="J60" s="276">
        <f t="shared" si="35"/>
        <v>6200.8128000000024</v>
      </c>
      <c r="K60" s="51"/>
      <c r="L60" s="243">
        <f>IFERROR(Затраты!F30/(1+Вводные!$F$29*Налоги!F$9),0)</f>
        <v>105</v>
      </c>
      <c r="M60" s="243">
        <f>IFERROR(Затраты!G30/(1+Вводные!$F$29*Налоги!G$9),0)</f>
        <v>105</v>
      </c>
      <c r="N60" s="243">
        <f>IFERROR(Затраты!H30/(1+Вводные!$F$29*Налоги!H$9),0)</f>
        <v>105</v>
      </c>
      <c r="O60" s="243">
        <f>IFERROR(Затраты!I30/(1+Вводные!$F$29*Налоги!I$9),0)</f>
        <v>105</v>
      </c>
      <c r="P60" s="243">
        <f>IFERROR(Затраты!J30/(1+Вводные!$F$29*Налоги!J$9),0)</f>
        <v>105</v>
      </c>
      <c r="Q60" s="243">
        <f>IFERROR(Затраты!K30/(1+Вводные!$F$29*Налоги!K$9),0)</f>
        <v>105</v>
      </c>
      <c r="R60" s="243">
        <f>IFERROR(Затраты!L30/(1+Вводные!$F$29*Налоги!L$9),0)</f>
        <v>105</v>
      </c>
      <c r="S60" s="243">
        <f>IFERROR(Затраты!M30/(1+Вводные!$F$29*Налоги!M$9),0)</f>
        <v>105</v>
      </c>
      <c r="T60" s="243">
        <f>IFERROR(Затраты!N30/(1+Вводные!$F$29*Налоги!N$9),0)</f>
        <v>105</v>
      </c>
      <c r="U60" s="243">
        <f>IFERROR(Затраты!O30/(1+Вводные!$F$29*Налоги!O$9),0)</f>
        <v>105</v>
      </c>
      <c r="V60" s="243">
        <f>IFERROR(Затраты!P30/(1+Вводные!$F$29*Налоги!P$9),0)</f>
        <v>105</v>
      </c>
      <c r="W60" s="243">
        <f>IFERROR(Затраты!Q30/(1+Вводные!$F$29*Налоги!Q$9),0)</f>
        <v>105</v>
      </c>
      <c r="X60" s="243">
        <f>IFERROR(Затраты!R30/(1+Вводные!$F$29*Налоги!R$9),0)</f>
        <v>330.75</v>
      </c>
      <c r="Y60" s="243">
        <f>IFERROR(Затраты!S30/(1+Вводные!$F$29*Налоги!S$9),0)</f>
        <v>330.75</v>
      </c>
      <c r="Z60" s="243">
        <f>IFERROR(Затраты!T30/(1+Вводные!$F$29*Налоги!T$9),0)</f>
        <v>330.75</v>
      </c>
      <c r="AA60" s="243">
        <f>IFERROR(Затраты!U30/(1+Вводные!$F$29*Налоги!U$9),0)</f>
        <v>330.75</v>
      </c>
      <c r="AB60" s="243">
        <f>IFERROR(Затраты!V30/(1+Вводные!$F$29*Налоги!V$9),0)</f>
        <v>330.75</v>
      </c>
      <c r="AC60" s="243">
        <f>IFERROR(Затраты!W30/(1+Вводные!$F$29*Налоги!W$9),0)</f>
        <v>330.75</v>
      </c>
      <c r="AD60" s="243">
        <f>IFERROR(Затраты!X30/(1+Вводные!$F$29*Налоги!X$9),0)</f>
        <v>330.75</v>
      </c>
      <c r="AE60" s="243">
        <f>IFERROR(Затраты!Y30/(1+Вводные!$F$29*Налоги!Y$9),0)</f>
        <v>330.75</v>
      </c>
      <c r="AF60" s="243">
        <f>IFERROR(Затраты!Z30/(1+Вводные!$F$29*Налоги!Z$9),0)</f>
        <v>330.75</v>
      </c>
      <c r="AG60" s="243">
        <f>IFERROR(Затраты!AA30/(1+Вводные!$F$29*Налоги!AA$9),0)</f>
        <v>330.75</v>
      </c>
      <c r="AH60" s="243">
        <f>IFERROR(Затраты!AB30/(1+Вводные!$F$29*Налоги!AB$9),0)</f>
        <v>330.75</v>
      </c>
      <c r="AI60" s="243">
        <f>IFERROR(Затраты!AC30/(1+Вводные!$F$29*Налоги!AC$9),0)</f>
        <v>330.75</v>
      </c>
      <c r="AJ60" s="243">
        <f>IFERROR(Затраты!AD30/(1+Вводные!$F$29*Налоги!AD$9),0)</f>
        <v>477.75000000000006</v>
      </c>
      <c r="AK60" s="243">
        <f>IFERROR(Затраты!AE30/(1+Вводные!$F$29*Налоги!AE$9),0)</f>
        <v>477.75000000000006</v>
      </c>
      <c r="AL60" s="243">
        <f>IFERROR(Затраты!AF30/(1+Вводные!$F$29*Налоги!AF$9),0)</f>
        <v>477.75000000000006</v>
      </c>
      <c r="AM60" s="243">
        <f>IFERROR(Затраты!AG30/(1+Вводные!$F$29*Налоги!AG$9),0)</f>
        <v>477.75000000000006</v>
      </c>
      <c r="AN60" s="243">
        <f>IFERROR(Затраты!AH30/(1+Вводные!$F$29*Налоги!AH$9),0)</f>
        <v>477.75000000000006</v>
      </c>
      <c r="AO60" s="243">
        <f>IFERROR(Затраты!AI30/(1+Вводные!$F$29*Налоги!AI$9),0)</f>
        <v>477.75000000000006</v>
      </c>
      <c r="AP60" s="243">
        <f>IFERROR(Затраты!AJ30/(1+Вводные!$F$29*Налоги!AJ$9),0)</f>
        <v>477.75000000000006</v>
      </c>
      <c r="AQ60" s="243">
        <f>IFERROR(Затраты!AK30/(1+Вводные!$F$29*Налоги!AK$9),0)</f>
        <v>477.75000000000006</v>
      </c>
      <c r="AR60" s="243">
        <f>IFERROR(Затраты!AL30/(1+Вводные!$F$29*Налоги!AL$9),0)</f>
        <v>477.75000000000006</v>
      </c>
      <c r="AS60" s="243">
        <f>IFERROR(Затраты!AM30/(1+Вводные!$F$29*Налоги!AM$9),0)</f>
        <v>477.75000000000006</v>
      </c>
      <c r="AT60" s="243">
        <f>IFERROR(Затраты!AN30/(1+Вводные!$F$29*Налоги!AN$9),0)</f>
        <v>477.75000000000006</v>
      </c>
      <c r="AU60" s="243">
        <f>IFERROR(Затраты!AO30/(1+Вводные!$F$29*Налоги!AO$9),0)</f>
        <v>477.75000000000006</v>
      </c>
      <c r="AV60" s="243">
        <f>IFERROR(Затраты!AP30/(1+Вводные!$F$29*Налоги!AP$9),0)</f>
        <v>496.86000000000007</v>
      </c>
      <c r="AW60" s="243">
        <f>IFERROR(Затраты!AQ30/(1+Вводные!$F$29*Налоги!AQ$9),0)</f>
        <v>496.86000000000007</v>
      </c>
      <c r="AX60" s="243">
        <f>IFERROR(Затраты!AR30/(1+Вводные!$F$29*Налоги!AR$9),0)</f>
        <v>496.86000000000007</v>
      </c>
      <c r="AY60" s="243">
        <f>IFERROR(Затраты!AS30/(1+Вводные!$F$29*Налоги!AS$9),0)</f>
        <v>496.86000000000007</v>
      </c>
      <c r="AZ60" s="243">
        <f>IFERROR(Затраты!AT30/(1+Вводные!$F$29*Налоги!AT$9),0)</f>
        <v>496.86000000000007</v>
      </c>
      <c r="BA60" s="243">
        <f>IFERROR(Затраты!AU30/(1+Вводные!$F$29*Налоги!AU$9),0)</f>
        <v>496.86000000000007</v>
      </c>
      <c r="BB60" s="243">
        <f>IFERROR(Затраты!AV30/(1+Вводные!$F$29*Налоги!AV$9),0)</f>
        <v>496.86000000000007</v>
      </c>
      <c r="BC60" s="243">
        <f>IFERROR(Затраты!AW30/(1+Вводные!$F$29*Налоги!AW$9),0)</f>
        <v>496.86000000000007</v>
      </c>
      <c r="BD60" s="243">
        <f>IFERROR(Затраты!AX30/(1+Вводные!$F$29*Налоги!AX$9),0)</f>
        <v>496.86000000000007</v>
      </c>
      <c r="BE60" s="243">
        <f>IFERROR(Затраты!AY30/(1+Вводные!$F$29*Налоги!AY$9),0)</f>
        <v>496.86000000000007</v>
      </c>
      <c r="BF60" s="243">
        <f>IFERROR(Затраты!AZ30/(1+Вводные!$F$29*Налоги!AZ$9),0)</f>
        <v>496.86000000000007</v>
      </c>
      <c r="BG60" s="243">
        <f>IFERROR(Затраты!BA30/(1+Вводные!$F$29*Налоги!BA$9),0)</f>
        <v>496.86000000000007</v>
      </c>
      <c r="BH60" s="243">
        <f>IFERROR(Затраты!BB30/(1+Вводные!$F$29*Налоги!BB$9),0)</f>
        <v>516.73440000000016</v>
      </c>
      <c r="BI60" s="243">
        <f>IFERROR(Затраты!BC30/(1+Вводные!$F$29*Налоги!BC$9),0)</f>
        <v>516.73440000000016</v>
      </c>
      <c r="BJ60" s="243">
        <f>IFERROR(Затраты!BD30/(1+Вводные!$F$29*Налоги!BD$9),0)</f>
        <v>516.73440000000016</v>
      </c>
      <c r="BK60" s="243">
        <f>IFERROR(Затраты!BE30/(1+Вводные!$F$29*Налоги!BE$9),0)</f>
        <v>516.73440000000016</v>
      </c>
      <c r="BL60" s="243">
        <f>IFERROR(Затраты!BF30/(1+Вводные!$F$29*Налоги!BF$9),0)</f>
        <v>516.73440000000016</v>
      </c>
      <c r="BM60" s="243">
        <f>IFERROR(Затраты!BG30/(1+Вводные!$F$29*Налоги!BG$9),0)</f>
        <v>516.73440000000016</v>
      </c>
      <c r="BN60" s="243">
        <f>IFERROR(Затраты!BH30/(1+Вводные!$F$29*Налоги!BH$9),0)</f>
        <v>516.73440000000016</v>
      </c>
      <c r="BO60" s="243">
        <f>IFERROR(Затраты!BI30/(1+Вводные!$F$29*Налоги!BI$9),0)</f>
        <v>516.73440000000016</v>
      </c>
      <c r="BP60" s="243">
        <f>IFERROR(Затраты!BJ30/(1+Вводные!$F$29*Налоги!BJ$9),0)</f>
        <v>516.73440000000016</v>
      </c>
      <c r="BQ60" s="243">
        <f>IFERROR(Затраты!BK30/(1+Вводные!$F$29*Налоги!BK$9),0)</f>
        <v>516.73440000000016</v>
      </c>
      <c r="BR60" s="243">
        <f>IFERROR(Затраты!BL30/(1+Вводные!$F$29*Налоги!BL$9),0)</f>
        <v>516.73440000000016</v>
      </c>
      <c r="BS60" s="243">
        <f>IFERROR(Затраты!BM30/(1+Вводные!$F$29*Налоги!BM$9),0)</f>
        <v>516.73440000000016</v>
      </c>
      <c r="BT60" s="248"/>
      <c r="BU60" s="248"/>
      <c r="BV60" s="248"/>
      <c r="BW60" s="248"/>
      <c r="BX60" s="248"/>
      <c r="BY60" s="248"/>
      <c r="BZ60" s="248"/>
      <c r="CA60" s="248"/>
      <c r="CB60" s="248"/>
      <c r="CC60" s="26"/>
      <c r="CD60" s="26"/>
      <c r="CE60" s="26"/>
      <c r="CF60" s="26"/>
    </row>
    <row r="61" spans="1:84" ht="13.5" customHeight="1" x14ac:dyDescent="0.2">
      <c r="A61" s="129"/>
      <c r="B61" s="45"/>
      <c r="C61" s="244" t="str">
        <f>Затраты!C31</f>
        <v>Программное обеспечение</v>
      </c>
      <c r="D61" s="516" t="s">
        <v>60</v>
      </c>
      <c r="E61" s="387">
        <f t="shared" si="32"/>
        <v>6162.226560000001</v>
      </c>
      <c r="F61" s="276">
        <f t="shared" si="35"/>
        <v>1260</v>
      </c>
      <c r="G61" s="276">
        <f t="shared" si="35"/>
        <v>1323</v>
      </c>
      <c r="H61" s="276">
        <f t="shared" si="35"/>
        <v>1146.5999999999999</v>
      </c>
      <c r="I61" s="276">
        <f t="shared" si="35"/>
        <v>1192.4640000000006</v>
      </c>
      <c r="J61" s="276">
        <f t="shared" si="35"/>
        <v>1240.1625600000004</v>
      </c>
      <c r="K61" s="51"/>
      <c r="L61" s="243">
        <f>IFERROR(Затраты!F31/(1+Вводные!$F$29*Налоги!F$9),0)</f>
        <v>105</v>
      </c>
      <c r="M61" s="243">
        <f>IFERROR(Затраты!G31/(1+Вводные!$F$29*Налоги!G$9),0)</f>
        <v>105</v>
      </c>
      <c r="N61" s="243">
        <f>IFERROR(Затраты!H31/(1+Вводные!$F$29*Налоги!H$9),0)</f>
        <v>105</v>
      </c>
      <c r="O61" s="243">
        <f>IFERROR(Затраты!I31/(1+Вводные!$F$29*Налоги!I$9),0)</f>
        <v>105</v>
      </c>
      <c r="P61" s="243">
        <f>IFERROR(Затраты!J31/(1+Вводные!$F$29*Налоги!J$9),0)</f>
        <v>105</v>
      </c>
      <c r="Q61" s="243">
        <f>IFERROR(Затраты!K31/(1+Вводные!$F$29*Налоги!K$9),0)</f>
        <v>105</v>
      </c>
      <c r="R61" s="243">
        <f>IFERROR(Затраты!L31/(1+Вводные!$F$29*Налоги!L$9),0)</f>
        <v>105</v>
      </c>
      <c r="S61" s="243">
        <f>IFERROR(Затраты!M31/(1+Вводные!$F$29*Налоги!M$9),0)</f>
        <v>105</v>
      </c>
      <c r="T61" s="243">
        <f>IFERROR(Затраты!N31/(1+Вводные!$F$29*Налоги!N$9),0)</f>
        <v>105</v>
      </c>
      <c r="U61" s="243">
        <f>IFERROR(Затраты!O31/(1+Вводные!$F$29*Налоги!O$9),0)</f>
        <v>105</v>
      </c>
      <c r="V61" s="243">
        <f>IFERROR(Затраты!P31/(1+Вводные!$F$29*Налоги!P$9),0)</f>
        <v>105</v>
      </c>
      <c r="W61" s="243">
        <f>IFERROR(Затраты!Q31/(1+Вводные!$F$29*Налоги!Q$9),0)</f>
        <v>105</v>
      </c>
      <c r="X61" s="243">
        <f>IFERROR(Затраты!R31/(1+Вводные!$F$29*Налоги!R$9),0)</f>
        <v>110.25</v>
      </c>
      <c r="Y61" s="243">
        <f>IFERROR(Затраты!S31/(1+Вводные!$F$29*Налоги!S$9),0)</f>
        <v>110.25</v>
      </c>
      <c r="Z61" s="243">
        <f>IFERROR(Затраты!T31/(1+Вводные!$F$29*Налоги!T$9),0)</f>
        <v>110.25</v>
      </c>
      <c r="AA61" s="243">
        <f>IFERROR(Затраты!U31/(1+Вводные!$F$29*Налоги!U$9),0)</f>
        <v>110.25</v>
      </c>
      <c r="AB61" s="243">
        <f>IFERROR(Затраты!V31/(1+Вводные!$F$29*Налоги!V$9),0)</f>
        <v>110.25</v>
      </c>
      <c r="AC61" s="243">
        <f>IFERROR(Затраты!W31/(1+Вводные!$F$29*Налоги!W$9),0)</f>
        <v>110.25</v>
      </c>
      <c r="AD61" s="243">
        <f>IFERROR(Затраты!X31/(1+Вводные!$F$29*Налоги!X$9),0)</f>
        <v>110.25</v>
      </c>
      <c r="AE61" s="243">
        <f>IFERROR(Затраты!Y31/(1+Вводные!$F$29*Налоги!Y$9),0)</f>
        <v>110.25</v>
      </c>
      <c r="AF61" s="243">
        <f>IFERROR(Затраты!Z31/(1+Вводные!$F$29*Налоги!Z$9),0)</f>
        <v>110.25</v>
      </c>
      <c r="AG61" s="243">
        <f>IFERROR(Затраты!AA31/(1+Вводные!$F$29*Налоги!AA$9),0)</f>
        <v>110.25</v>
      </c>
      <c r="AH61" s="243">
        <f>IFERROR(Затраты!AB31/(1+Вводные!$F$29*Налоги!AB$9),0)</f>
        <v>110.25</v>
      </c>
      <c r="AI61" s="243">
        <f>IFERROR(Затраты!AC31/(1+Вводные!$F$29*Налоги!AC$9),0)</f>
        <v>110.25</v>
      </c>
      <c r="AJ61" s="243">
        <f>IFERROR(Затраты!AD31/(1+Вводные!$F$29*Налоги!AD$9),0)</f>
        <v>95.550000000000011</v>
      </c>
      <c r="AK61" s="243">
        <f>IFERROR(Затраты!AE31/(1+Вводные!$F$29*Налоги!AE$9),0)</f>
        <v>95.550000000000011</v>
      </c>
      <c r="AL61" s="243">
        <f>IFERROR(Затраты!AF31/(1+Вводные!$F$29*Налоги!AF$9),0)</f>
        <v>95.550000000000011</v>
      </c>
      <c r="AM61" s="243">
        <f>IFERROR(Затраты!AG31/(1+Вводные!$F$29*Налоги!AG$9),0)</f>
        <v>95.550000000000011</v>
      </c>
      <c r="AN61" s="243">
        <f>IFERROR(Затраты!AH31/(1+Вводные!$F$29*Налоги!AH$9),0)</f>
        <v>95.550000000000011</v>
      </c>
      <c r="AO61" s="243">
        <f>IFERROR(Затраты!AI31/(1+Вводные!$F$29*Налоги!AI$9),0)</f>
        <v>95.550000000000011</v>
      </c>
      <c r="AP61" s="243">
        <f>IFERROR(Затраты!AJ31/(1+Вводные!$F$29*Налоги!AJ$9),0)</f>
        <v>95.550000000000011</v>
      </c>
      <c r="AQ61" s="243">
        <f>IFERROR(Затраты!AK31/(1+Вводные!$F$29*Налоги!AK$9),0)</f>
        <v>95.550000000000011</v>
      </c>
      <c r="AR61" s="243">
        <f>IFERROR(Затраты!AL31/(1+Вводные!$F$29*Налоги!AL$9),0)</f>
        <v>95.550000000000011</v>
      </c>
      <c r="AS61" s="243">
        <f>IFERROR(Затраты!AM31/(1+Вводные!$F$29*Налоги!AM$9),0)</f>
        <v>95.550000000000011</v>
      </c>
      <c r="AT61" s="243">
        <f>IFERROR(Затраты!AN31/(1+Вводные!$F$29*Налоги!AN$9),0)</f>
        <v>95.550000000000011</v>
      </c>
      <c r="AU61" s="243">
        <f>IFERROR(Затраты!AO31/(1+Вводные!$F$29*Налоги!AO$9),0)</f>
        <v>95.550000000000011</v>
      </c>
      <c r="AV61" s="243">
        <f>IFERROR(Затраты!AP31/(1+Вводные!$F$29*Налоги!AP$9),0)</f>
        <v>99.372000000000028</v>
      </c>
      <c r="AW61" s="243">
        <f>IFERROR(Затраты!AQ31/(1+Вводные!$F$29*Налоги!AQ$9),0)</f>
        <v>99.372000000000028</v>
      </c>
      <c r="AX61" s="243">
        <f>IFERROR(Затраты!AR31/(1+Вводные!$F$29*Налоги!AR$9),0)</f>
        <v>99.372000000000028</v>
      </c>
      <c r="AY61" s="243">
        <f>IFERROR(Затраты!AS31/(1+Вводные!$F$29*Налоги!AS$9),0)</f>
        <v>99.372000000000028</v>
      </c>
      <c r="AZ61" s="243">
        <f>IFERROR(Затраты!AT31/(1+Вводные!$F$29*Налоги!AT$9),0)</f>
        <v>99.372000000000028</v>
      </c>
      <c r="BA61" s="243">
        <f>IFERROR(Затраты!AU31/(1+Вводные!$F$29*Налоги!AU$9),0)</f>
        <v>99.372000000000028</v>
      </c>
      <c r="BB61" s="243">
        <f>IFERROR(Затраты!AV31/(1+Вводные!$F$29*Налоги!AV$9),0)</f>
        <v>99.372000000000028</v>
      </c>
      <c r="BC61" s="243">
        <f>IFERROR(Затраты!AW31/(1+Вводные!$F$29*Налоги!AW$9),0)</f>
        <v>99.372000000000028</v>
      </c>
      <c r="BD61" s="243">
        <f>IFERROR(Затраты!AX31/(1+Вводные!$F$29*Налоги!AX$9),0)</f>
        <v>99.372000000000028</v>
      </c>
      <c r="BE61" s="243">
        <f>IFERROR(Затраты!AY31/(1+Вводные!$F$29*Налоги!AY$9),0)</f>
        <v>99.372000000000028</v>
      </c>
      <c r="BF61" s="243">
        <f>IFERROR(Затраты!AZ31/(1+Вводные!$F$29*Налоги!AZ$9),0)</f>
        <v>99.372000000000028</v>
      </c>
      <c r="BG61" s="243">
        <f>IFERROR(Затраты!BA31/(1+Вводные!$F$29*Налоги!BA$9),0)</f>
        <v>99.372000000000028</v>
      </c>
      <c r="BH61" s="243">
        <f>IFERROR(Затраты!BB31/(1+Вводные!$F$29*Налоги!BB$9),0)</f>
        <v>103.34688000000001</v>
      </c>
      <c r="BI61" s="243">
        <f>IFERROR(Затраты!BC31/(1+Вводные!$F$29*Налоги!BC$9),0)</f>
        <v>103.34688000000001</v>
      </c>
      <c r="BJ61" s="243">
        <f>IFERROR(Затраты!BD31/(1+Вводные!$F$29*Налоги!BD$9),0)</f>
        <v>103.34688000000001</v>
      </c>
      <c r="BK61" s="243">
        <f>IFERROR(Затраты!BE31/(1+Вводные!$F$29*Налоги!BE$9),0)</f>
        <v>103.34688000000001</v>
      </c>
      <c r="BL61" s="243">
        <f>IFERROR(Затраты!BF31/(1+Вводные!$F$29*Налоги!BF$9),0)</f>
        <v>103.34688000000001</v>
      </c>
      <c r="BM61" s="243">
        <f>IFERROR(Затраты!BG31/(1+Вводные!$F$29*Налоги!BG$9),0)</f>
        <v>103.34688000000001</v>
      </c>
      <c r="BN61" s="243">
        <f>IFERROR(Затраты!BH31/(1+Вводные!$F$29*Налоги!BH$9),0)</f>
        <v>103.34688000000001</v>
      </c>
      <c r="BO61" s="243">
        <f>IFERROR(Затраты!BI31/(1+Вводные!$F$29*Налоги!BI$9),0)</f>
        <v>103.34688000000001</v>
      </c>
      <c r="BP61" s="243">
        <f>IFERROR(Затраты!BJ31/(1+Вводные!$F$29*Налоги!BJ$9),0)</f>
        <v>103.34688000000001</v>
      </c>
      <c r="BQ61" s="243">
        <f>IFERROR(Затраты!BK31/(1+Вводные!$F$29*Налоги!BK$9),0)</f>
        <v>103.34688000000001</v>
      </c>
      <c r="BR61" s="243">
        <f>IFERROR(Затраты!BL31/(1+Вводные!$F$29*Налоги!BL$9),0)</f>
        <v>103.34688000000001</v>
      </c>
      <c r="BS61" s="243">
        <f>IFERROR(Затраты!BM31/(1+Вводные!$F$29*Налоги!BM$9),0)</f>
        <v>103.34688000000001</v>
      </c>
      <c r="BT61" s="248"/>
      <c r="BU61" s="248"/>
      <c r="BV61" s="248"/>
      <c r="BW61" s="248"/>
      <c r="BX61" s="248"/>
      <c r="BY61" s="248"/>
      <c r="BZ61" s="248"/>
      <c r="CA61" s="248"/>
      <c r="CB61" s="248"/>
      <c r="CC61" s="26"/>
      <c r="CD61" s="26"/>
      <c r="CE61" s="26"/>
      <c r="CF61" s="26"/>
    </row>
    <row r="62" spans="1:84" ht="13.5" customHeight="1" x14ac:dyDescent="0.2">
      <c r="A62" s="129"/>
      <c r="B62" s="45"/>
      <c r="C62" s="244" t="str">
        <f>Затраты!C32</f>
        <v>Патентование (пошлина)</v>
      </c>
      <c r="D62" s="516" t="s">
        <v>60</v>
      </c>
      <c r="E62" s="387">
        <f t="shared" si="32"/>
        <v>20</v>
      </c>
      <c r="F62" s="276">
        <f t="shared" si="35"/>
        <v>4</v>
      </c>
      <c r="G62" s="276">
        <f t="shared" si="35"/>
        <v>4</v>
      </c>
      <c r="H62" s="276">
        <f t="shared" si="35"/>
        <v>4</v>
      </c>
      <c r="I62" s="276">
        <f t="shared" si="35"/>
        <v>4</v>
      </c>
      <c r="J62" s="276">
        <f t="shared" si="35"/>
        <v>4</v>
      </c>
      <c r="K62" s="51"/>
      <c r="L62" s="243">
        <f>IFERROR(Затраты!F32,0)</f>
        <v>0.33333333333333331</v>
      </c>
      <c r="M62" s="243">
        <f>IFERROR(Затраты!G32,0)</f>
        <v>0.33333333333333331</v>
      </c>
      <c r="N62" s="243">
        <f>IFERROR(Затраты!H32,0)</f>
        <v>0.33333333333333331</v>
      </c>
      <c r="O62" s="243">
        <f>IFERROR(Затраты!I32,0)</f>
        <v>0.33333333333333331</v>
      </c>
      <c r="P62" s="243">
        <f>IFERROR(Затраты!J32,0)</f>
        <v>0.33333333333333331</v>
      </c>
      <c r="Q62" s="243">
        <f>IFERROR(Затраты!K32,0)</f>
        <v>0.33333333333333331</v>
      </c>
      <c r="R62" s="243">
        <f>IFERROR(Затраты!L32,0)</f>
        <v>0.33333333333333331</v>
      </c>
      <c r="S62" s="243">
        <f>IFERROR(Затраты!M32,0)</f>
        <v>0.33333333333333331</v>
      </c>
      <c r="T62" s="243">
        <f>IFERROR(Затраты!N32,0)</f>
        <v>0.33333333333333331</v>
      </c>
      <c r="U62" s="243">
        <f>IFERROR(Затраты!O32,0)</f>
        <v>0.33333333333333331</v>
      </c>
      <c r="V62" s="243">
        <f>IFERROR(Затраты!P32,0)</f>
        <v>0.33333333333333331</v>
      </c>
      <c r="W62" s="243">
        <f>IFERROR(Затраты!Q32,0)</f>
        <v>0.33333333333333331</v>
      </c>
      <c r="X62" s="243">
        <f>IFERROR(Затраты!R32,0)</f>
        <v>0.33333333333333331</v>
      </c>
      <c r="Y62" s="243">
        <f>IFERROR(Затраты!S32,0)</f>
        <v>0.33333333333333331</v>
      </c>
      <c r="Z62" s="243">
        <f>IFERROR(Затраты!T32,0)</f>
        <v>0.33333333333333331</v>
      </c>
      <c r="AA62" s="243">
        <f>IFERROR(Затраты!U32,0)</f>
        <v>0.33333333333333331</v>
      </c>
      <c r="AB62" s="243">
        <f>IFERROR(Затраты!V32,0)</f>
        <v>0.33333333333333331</v>
      </c>
      <c r="AC62" s="243">
        <f>IFERROR(Затраты!W32,0)</f>
        <v>0.33333333333333331</v>
      </c>
      <c r="AD62" s="243">
        <f>IFERROR(Затраты!X32,0)</f>
        <v>0.33333333333333331</v>
      </c>
      <c r="AE62" s="243">
        <f>IFERROR(Затраты!Y32,0)</f>
        <v>0.33333333333333331</v>
      </c>
      <c r="AF62" s="243">
        <f>IFERROR(Затраты!Z32,0)</f>
        <v>0.33333333333333331</v>
      </c>
      <c r="AG62" s="243">
        <f>IFERROR(Затраты!AA32,0)</f>
        <v>0.33333333333333331</v>
      </c>
      <c r="AH62" s="243">
        <f>IFERROR(Затраты!AB32,0)</f>
        <v>0.33333333333333331</v>
      </c>
      <c r="AI62" s="243">
        <f>IFERROR(Затраты!AC32,0)</f>
        <v>0.33333333333333331</v>
      </c>
      <c r="AJ62" s="243">
        <f>IFERROR(Затраты!AD32,0)</f>
        <v>0.33333333333333331</v>
      </c>
      <c r="AK62" s="243">
        <f>IFERROR(Затраты!AE32,0)</f>
        <v>0.33333333333333331</v>
      </c>
      <c r="AL62" s="243">
        <f>IFERROR(Затраты!AF32,0)</f>
        <v>0.33333333333333331</v>
      </c>
      <c r="AM62" s="243">
        <f>IFERROR(Затраты!AG32,0)</f>
        <v>0.33333333333333331</v>
      </c>
      <c r="AN62" s="243">
        <f>IFERROR(Затраты!AH32,0)</f>
        <v>0.33333333333333331</v>
      </c>
      <c r="AO62" s="243">
        <f>IFERROR(Затраты!AI32,0)</f>
        <v>0.33333333333333331</v>
      </c>
      <c r="AP62" s="243">
        <f>IFERROR(Затраты!AJ32,0)</f>
        <v>0.33333333333333331</v>
      </c>
      <c r="AQ62" s="243">
        <f>IFERROR(Затраты!AK32,0)</f>
        <v>0.33333333333333331</v>
      </c>
      <c r="AR62" s="243">
        <f>IFERROR(Затраты!AL32,0)</f>
        <v>0.33333333333333331</v>
      </c>
      <c r="AS62" s="243">
        <f>IFERROR(Затраты!AM32,0)</f>
        <v>0.33333333333333331</v>
      </c>
      <c r="AT62" s="243">
        <f>IFERROR(Затраты!AN32,0)</f>
        <v>0.33333333333333331</v>
      </c>
      <c r="AU62" s="243">
        <f>IFERROR(Затраты!AO32,0)</f>
        <v>0.33333333333333331</v>
      </c>
      <c r="AV62" s="243">
        <f>IFERROR(Затраты!AP32,0)</f>
        <v>0.33333333333333331</v>
      </c>
      <c r="AW62" s="243">
        <f>IFERROR(Затраты!AQ32,0)</f>
        <v>0.33333333333333331</v>
      </c>
      <c r="AX62" s="243">
        <f>IFERROR(Затраты!AR32,0)</f>
        <v>0.33333333333333331</v>
      </c>
      <c r="AY62" s="243">
        <f>IFERROR(Затраты!AS32,0)</f>
        <v>0.33333333333333331</v>
      </c>
      <c r="AZ62" s="243">
        <f>IFERROR(Затраты!AT32,0)</f>
        <v>0.33333333333333331</v>
      </c>
      <c r="BA62" s="243">
        <f>IFERROR(Затраты!AU32,0)</f>
        <v>0.33333333333333331</v>
      </c>
      <c r="BB62" s="243">
        <f>IFERROR(Затраты!AV32,0)</f>
        <v>0.33333333333333331</v>
      </c>
      <c r="BC62" s="243">
        <f>IFERROR(Затраты!AW32,0)</f>
        <v>0.33333333333333331</v>
      </c>
      <c r="BD62" s="243">
        <f>IFERROR(Затраты!AX32,0)</f>
        <v>0.33333333333333331</v>
      </c>
      <c r="BE62" s="243">
        <f>IFERROR(Затраты!AY32,0)</f>
        <v>0.33333333333333331</v>
      </c>
      <c r="BF62" s="243">
        <f>IFERROR(Затраты!AZ32,0)</f>
        <v>0.33333333333333331</v>
      </c>
      <c r="BG62" s="243">
        <f>IFERROR(Затраты!BA32,0)</f>
        <v>0.33333333333333331</v>
      </c>
      <c r="BH62" s="243">
        <f>IFERROR(Затраты!BB32,0)</f>
        <v>0.33333333333333331</v>
      </c>
      <c r="BI62" s="243">
        <f>IFERROR(Затраты!BC32,0)</f>
        <v>0.33333333333333331</v>
      </c>
      <c r="BJ62" s="243">
        <f>IFERROR(Затраты!BD32,0)</f>
        <v>0.33333333333333331</v>
      </c>
      <c r="BK62" s="243">
        <f>IFERROR(Затраты!BE32,0)</f>
        <v>0.33333333333333331</v>
      </c>
      <c r="BL62" s="243">
        <f>IFERROR(Затраты!BF32,0)</f>
        <v>0.33333333333333331</v>
      </c>
      <c r="BM62" s="243">
        <f>IFERROR(Затраты!BG32,0)</f>
        <v>0.33333333333333331</v>
      </c>
      <c r="BN62" s="243">
        <f>IFERROR(Затраты!BH32,0)</f>
        <v>0.33333333333333331</v>
      </c>
      <c r="BO62" s="243">
        <f>IFERROR(Затраты!BI32,0)</f>
        <v>0.33333333333333331</v>
      </c>
      <c r="BP62" s="243">
        <f>IFERROR(Затраты!BJ32,0)</f>
        <v>0.33333333333333331</v>
      </c>
      <c r="BQ62" s="243">
        <f>IFERROR(Затраты!BK32,0)</f>
        <v>0.33333333333333331</v>
      </c>
      <c r="BR62" s="243">
        <f>IFERROR(Затраты!BL32,0)</f>
        <v>0.33333333333333331</v>
      </c>
      <c r="BS62" s="243">
        <f>IFERROR(Затраты!BM32,0)</f>
        <v>0.33333333333333331</v>
      </c>
      <c r="BT62" s="248"/>
      <c r="BU62" s="248"/>
      <c r="BV62" s="248"/>
      <c r="BW62" s="248"/>
      <c r="BX62" s="248"/>
      <c r="BY62" s="248"/>
      <c r="BZ62" s="248"/>
      <c r="CA62" s="248"/>
      <c r="CB62" s="248"/>
      <c r="CC62" s="26"/>
      <c r="CD62" s="26"/>
      <c r="CE62" s="26"/>
      <c r="CF62" s="26"/>
    </row>
    <row r="63" spans="1:84" ht="13.5" customHeight="1" x14ac:dyDescent="0.2">
      <c r="A63" s="129"/>
      <c r="B63" s="45"/>
      <c r="C63" s="244" t="str">
        <f>Затраты!C33</f>
        <v>Тех.обслуживание машин</v>
      </c>
      <c r="D63" s="516" t="s">
        <v>60</v>
      </c>
      <c r="E63" s="387">
        <f t="shared" si="32"/>
        <v>5282.0644800000018</v>
      </c>
      <c r="F63" s="276">
        <f t="shared" si="35"/>
        <v>210.00000000000003</v>
      </c>
      <c r="G63" s="276">
        <f t="shared" si="35"/>
        <v>551.25000000000011</v>
      </c>
      <c r="H63" s="276">
        <f t="shared" si="35"/>
        <v>859.95000000000027</v>
      </c>
      <c r="I63" s="276">
        <f t="shared" si="35"/>
        <v>1490.5800000000008</v>
      </c>
      <c r="J63" s="276">
        <f t="shared" si="35"/>
        <v>2170.2844800000007</v>
      </c>
      <c r="K63" s="51"/>
      <c r="L63" s="243">
        <f>IFERROR(Затраты!F33/(1+Вводные!$F$29*Налоги!F$9),0)</f>
        <v>17.500000000000004</v>
      </c>
      <c r="M63" s="243">
        <f>IFERROR(Затраты!G33/(1+Вводные!$F$29*Налоги!G$9),0)</f>
        <v>17.500000000000004</v>
      </c>
      <c r="N63" s="243">
        <f>IFERROR(Затраты!H33/(1+Вводные!$F$29*Налоги!H$9),0)</f>
        <v>17.500000000000004</v>
      </c>
      <c r="O63" s="243">
        <f>IFERROR(Затраты!I33/(1+Вводные!$F$29*Налоги!I$9),0)</f>
        <v>17.500000000000004</v>
      </c>
      <c r="P63" s="243">
        <f>IFERROR(Затраты!J33/(1+Вводные!$F$29*Налоги!J$9),0)</f>
        <v>17.500000000000004</v>
      </c>
      <c r="Q63" s="243">
        <f>IFERROR(Затраты!K33/(1+Вводные!$F$29*Налоги!K$9),0)</f>
        <v>17.500000000000004</v>
      </c>
      <c r="R63" s="243">
        <f>IFERROR(Затраты!L33/(1+Вводные!$F$29*Налоги!L$9),0)</f>
        <v>17.500000000000004</v>
      </c>
      <c r="S63" s="243">
        <f>IFERROR(Затраты!M33/(1+Вводные!$F$29*Налоги!M$9),0)</f>
        <v>17.500000000000004</v>
      </c>
      <c r="T63" s="243">
        <f>IFERROR(Затраты!N33/(1+Вводные!$F$29*Налоги!N$9),0)</f>
        <v>17.500000000000004</v>
      </c>
      <c r="U63" s="243">
        <f>IFERROR(Затраты!O33/(1+Вводные!$F$29*Налоги!O$9),0)</f>
        <v>17.500000000000004</v>
      </c>
      <c r="V63" s="243">
        <f>IFERROR(Затраты!P33/(1+Вводные!$F$29*Налоги!P$9),0)</f>
        <v>17.500000000000004</v>
      </c>
      <c r="W63" s="243">
        <f>IFERROR(Затраты!Q33/(1+Вводные!$F$29*Налоги!Q$9),0)</f>
        <v>17.500000000000004</v>
      </c>
      <c r="X63" s="243">
        <f>IFERROR(Затраты!R33/(1+Вводные!$F$29*Налоги!R$9),0)</f>
        <v>45.937500000000007</v>
      </c>
      <c r="Y63" s="243">
        <f>IFERROR(Затраты!S33/(1+Вводные!$F$29*Налоги!S$9),0)</f>
        <v>45.937500000000007</v>
      </c>
      <c r="Z63" s="243">
        <f>IFERROR(Затраты!T33/(1+Вводные!$F$29*Налоги!T$9),0)</f>
        <v>45.937500000000007</v>
      </c>
      <c r="AA63" s="243">
        <f>IFERROR(Затраты!U33/(1+Вводные!$F$29*Налоги!U$9),0)</f>
        <v>45.937500000000007</v>
      </c>
      <c r="AB63" s="243">
        <f>IFERROR(Затраты!V33/(1+Вводные!$F$29*Налоги!V$9),0)</f>
        <v>45.937500000000007</v>
      </c>
      <c r="AC63" s="243">
        <f>IFERROR(Затраты!W33/(1+Вводные!$F$29*Налоги!W$9),0)</f>
        <v>45.937500000000007</v>
      </c>
      <c r="AD63" s="243">
        <f>IFERROR(Затраты!X33/(1+Вводные!$F$29*Налоги!X$9),0)</f>
        <v>45.937500000000007</v>
      </c>
      <c r="AE63" s="243">
        <f>IFERROR(Затраты!Y33/(1+Вводные!$F$29*Налоги!Y$9),0)</f>
        <v>45.937500000000007</v>
      </c>
      <c r="AF63" s="243">
        <f>IFERROR(Затраты!Z33/(1+Вводные!$F$29*Налоги!Z$9),0)</f>
        <v>45.937500000000007</v>
      </c>
      <c r="AG63" s="243">
        <f>IFERROR(Затраты!AA33/(1+Вводные!$F$29*Налоги!AA$9),0)</f>
        <v>45.937500000000007</v>
      </c>
      <c r="AH63" s="243">
        <f>IFERROR(Затраты!AB33/(1+Вводные!$F$29*Налоги!AB$9),0)</f>
        <v>45.937500000000007</v>
      </c>
      <c r="AI63" s="243">
        <f>IFERROR(Затраты!AC33/(1+Вводные!$F$29*Налоги!AC$9),0)</f>
        <v>45.937500000000007</v>
      </c>
      <c r="AJ63" s="243">
        <f>IFERROR(Затраты!AD33/(1+Вводные!$F$29*Налоги!AD$9),0)</f>
        <v>71.662500000000023</v>
      </c>
      <c r="AK63" s="243">
        <f>IFERROR(Затраты!AE33/(1+Вводные!$F$29*Налоги!AE$9),0)</f>
        <v>71.662500000000023</v>
      </c>
      <c r="AL63" s="243">
        <f>IFERROR(Затраты!AF33/(1+Вводные!$F$29*Налоги!AF$9),0)</f>
        <v>71.662500000000023</v>
      </c>
      <c r="AM63" s="243">
        <f>IFERROR(Затраты!AG33/(1+Вводные!$F$29*Налоги!AG$9),0)</f>
        <v>71.662500000000023</v>
      </c>
      <c r="AN63" s="243">
        <f>IFERROR(Затраты!AH33/(1+Вводные!$F$29*Налоги!AH$9),0)</f>
        <v>71.662500000000023</v>
      </c>
      <c r="AO63" s="243">
        <f>IFERROR(Затраты!AI33/(1+Вводные!$F$29*Налоги!AI$9),0)</f>
        <v>71.662500000000023</v>
      </c>
      <c r="AP63" s="243">
        <f>IFERROR(Затраты!AJ33/(1+Вводные!$F$29*Налоги!AJ$9),0)</f>
        <v>71.662500000000023</v>
      </c>
      <c r="AQ63" s="243">
        <f>IFERROR(Затраты!AK33/(1+Вводные!$F$29*Налоги!AK$9),0)</f>
        <v>71.662500000000023</v>
      </c>
      <c r="AR63" s="243">
        <f>IFERROR(Затраты!AL33/(1+Вводные!$F$29*Налоги!AL$9),0)</f>
        <v>71.662500000000023</v>
      </c>
      <c r="AS63" s="243">
        <f>IFERROR(Затраты!AM33/(1+Вводные!$F$29*Налоги!AM$9),0)</f>
        <v>71.662500000000023</v>
      </c>
      <c r="AT63" s="243">
        <f>IFERROR(Затраты!AN33/(1+Вводные!$F$29*Налоги!AN$9),0)</f>
        <v>71.662500000000023</v>
      </c>
      <c r="AU63" s="243">
        <f>IFERROR(Затраты!AO33/(1+Вводные!$F$29*Налоги!AO$9),0)</f>
        <v>71.662500000000023</v>
      </c>
      <c r="AV63" s="243">
        <f>IFERROR(Затраты!AP33/(1+Вводные!$F$29*Налоги!AP$9),0)</f>
        <v>124.21500000000005</v>
      </c>
      <c r="AW63" s="243">
        <f>IFERROR(Затраты!AQ33/(1+Вводные!$F$29*Налоги!AQ$9),0)</f>
        <v>124.21500000000005</v>
      </c>
      <c r="AX63" s="243">
        <f>IFERROR(Затраты!AR33/(1+Вводные!$F$29*Налоги!AR$9),0)</f>
        <v>124.21500000000005</v>
      </c>
      <c r="AY63" s="243">
        <f>IFERROR(Затраты!AS33/(1+Вводные!$F$29*Налоги!AS$9),0)</f>
        <v>124.21500000000005</v>
      </c>
      <c r="AZ63" s="243">
        <f>IFERROR(Затраты!AT33/(1+Вводные!$F$29*Налоги!AT$9),0)</f>
        <v>124.21500000000005</v>
      </c>
      <c r="BA63" s="243">
        <f>IFERROR(Затраты!AU33/(1+Вводные!$F$29*Налоги!AU$9),0)</f>
        <v>124.21500000000005</v>
      </c>
      <c r="BB63" s="243">
        <f>IFERROR(Затраты!AV33/(1+Вводные!$F$29*Налоги!AV$9),0)</f>
        <v>124.21500000000005</v>
      </c>
      <c r="BC63" s="243">
        <f>IFERROR(Затраты!AW33/(1+Вводные!$F$29*Налоги!AW$9),0)</f>
        <v>124.21500000000005</v>
      </c>
      <c r="BD63" s="243">
        <f>IFERROR(Затраты!AX33/(1+Вводные!$F$29*Налоги!AX$9),0)</f>
        <v>124.21500000000005</v>
      </c>
      <c r="BE63" s="243">
        <f>IFERROR(Затраты!AY33/(1+Вводные!$F$29*Налоги!AY$9),0)</f>
        <v>124.21500000000005</v>
      </c>
      <c r="BF63" s="243">
        <f>IFERROR(Затраты!AZ33/(1+Вводные!$F$29*Налоги!AZ$9),0)</f>
        <v>124.21500000000005</v>
      </c>
      <c r="BG63" s="243">
        <f>IFERROR(Затраты!BA33/(1+Вводные!$F$29*Налоги!BA$9),0)</f>
        <v>124.21500000000005</v>
      </c>
      <c r="BH63" s="243">
        <f>IFERROR(Затраты!BB33/(1+Вводные!$F$29*Налоги!BB$9),0)</f>
        <v>180.85704000000004</v>
      </c>
      <c r="BI63" s="243">
        <f>IFERROR(Затраты!BC33/(1+Вводные!$F$29*Налоги!BC$9),0)</f>
        <v>180.85704000000004</v>
      </c>
      <c r="BJ63" s="243">
        <f>IFERROR(Затраты!BD33/(1+Вводные!$F$29*Налоги!BD$9),0)</f>
        <v>180.85704000000004</v>
      </c>
      <c r="BK63" s="243">
        <f>IFERROR(Затраты!BE33/(1+Вводные!$F$29*Налоги!BE$9),0)</f>
        <v>180.85704000000004</v>
      </c>
      <c r="BL63" s="243">
        <f>IFERROR(Затраты!BF33/(1+Вводные!$F$29*Налоги!BF$9),0)</f>
        <v>180.85704000000004</v>
      </c>
      <c r="BM63" s="243">
        <f>IFERROR(Затраты!BG33/(1+Вводные!$F$29*Налоги!BG$9),0)</f>
        <v>180.85704000000004</v>
      </c>
      <c r="BN63" s="243">
        <f>IFERROR(Затраты!BH33/(1+Вводные!$F$29*Налоги!BH$9),0)</f>
        <v>180.85704000000004</v>
      </c>
      <c r="BO63" s="243">
        <f>IFERROR(Затраты!BI33/(1+Вводные!$F$29*Налоги!BI$9),0)</f>
        <v>180.85704000000004</v>
      </c>
      <c r="BP63" s="243">
        <f>IFERROR(Затраты!BJ33/(1+Вводные!$F$29*Налоги!BJ$9),0)</f>
        <v>180.85704000000004</v>
      </c>
      <c r="BQ63" s="243">
        <f>IFERROR(Затраты!BK33/(1+Вводные!$F$29*Налоги!BK$9),0)</f>
        <v>180.85704000000004</v>
      </c>
      <c r="BR63" s="243">
        <f>IFERROR(Затраты!BL33/(1+Вводные!$F$29*Налоги!BL$9),0)</f>
        <v>180.85704000000004</v>
      </c>
      <c r="BS63" s="243">
        <f>IFERROR(Затраты!BM33/(1+Вводные!$F$29*Налоги!BM$9),0)</f>
        <v>180.85704000000004</v>
      </c>
      <c r="BT63" s="248"/>
      <c r="BU63" s="248"/>
      <c r="BV63" s="248"/>
      <c r="BW63" s="248"/>
      <c r="BX63" s="248"/>
      <c r="BY63" s="248"/>
      <c r="BZ63" s="248"/>
      <c r="CA63" s="248"/>
      <c r="CB63" s="248"/>
      <c r="CC63" s="26"/>
      <c r="CD63" s="26"/>
      <c r="CE63" s="26"/>
      <c r="CF63" s="26"/>
    </row>
    <row r="64" spans="1:84" ht="13.5" customHeight="1" x14ac:dyDescent="0.2">
      <c r="A64" s="129"/>
      <c r="B64" s="45"/>
      <c r="C64" s="244" t="str">
        <f>Затраты!C34</f>
        <v>ОСАГО</v>
      </c>
      <c r="D64" s="516" t="s">
        <v>60</v>
      </c>
      <c r="E64" s="387">
        <f t="shared" si="32"/>
        <v>528.20644800000014</v>
      </c>
      <c r="F64" s="276">
        <f t="shared" si="35"/>
        <v>21.000000000000004</v>
      </c>
      <c r="G64" s="276">
        <f t="shared" si="35"/>
        <v>55.125</v>
      </c>
      <c r="H64" s="276">
        <f t="shared" si="35"/>
        <v>85.995000000000019</v>
      </c>
      <c r="I64" s="276">
        <f t="shared" si="35"/>
        <v>149.05800000000008</v>
      </c>
      <c r="J64" s="276">
        <f t="shared" si="35"/>
        <v>217.028448</v>
      </c>
      <c r="K64" s="51"/>
      <c r="L64" s="243">
        <f>IFERROR(Затраты!F34/(1+Вводные!$F$29*Налоги!F$9),0)</f>
        <v>1.7500000000000002</v>
      </c>
      <c r="M64" s="243">
        <f>IFERROR(Затраты!G34/(1+Вводные!$F$29*Налоги!G$9),0)</f>
        <v>1.7500000000000002</v>
      </c>
      <c r="N64" s="243">
        <f>IFERROR(Затраты!H34/(1+Вводные!$F$29*Налоги!H$9),0)</f>
        <v>1.7500000000000002</v>
      </c>
      <c r="O64" s="243">
        <f>IFERROR(Затраты!I34/(1+Вводные!$F$29*Налоги!I$9),0)</f>
        <v>1.7500000000000002</v>
      </c>
      <c r="P64" s="243">
        <f>IFERROR(Затраты!J34/(1+Вводные!$F$29*Налоги!J$9),0)</f>
        <v>1.7500000000000002</v>
      </c>
      <c r="Q64" s="243">
        <f>IFERROR(Затраты!K34/(1+Вводные!$F$29*Налоги!K$9),0)</f>
        <v>1.7500000000000002</v>
      </c>
      <c r="R64" s="243">
        <f>IFERROR(Затраты!L34/(1+Вводные!$F$29*Налоги!L$9),0)</f>
        <v>1.7500000000000002</v>
      </c>
      <c r="S64" s="243">
        <f>IFERROR(Затраты!M34/(1+Вводные!$F$29*Налоги!M$9),0)</f>
        <v>1.7500000000000002</v>
      </c>
      <c r="T64" s="243">
        <f>IFERROR(Затраты!N34/(1+Вводные!$F$29*Налоги!N$9),0)</f>
        <v>1.7500000000000002</v>
      </c>
      <c r="U64" s="243">
        <f>IFERROR(Затраты!O34/(1+Вводные!$F$29*Налоги!O$9),0)</f>
        <v>1.7500000000000002</v>
      </c>
      <c r="V64" s="243">
        <f>IFERROR(Затраты!P34/(1+Вводные!$F$29*Налоги!P$9),0)</f>
        <v>1.7500000000000002</v>
      </c>
      <c r="W64" s="243">
        <f>IFERROR(Затраты!Q34/(1+Вводные!$F$29*Налоги!Q$9),0)</f>
        <v>1.7500000000000002</v>
      </c>
      <c r="X64" s="243">
        <f>IFERROR(Затраты!R34/(1+Вводные!$F$29*Налоги!R$9),0)</f>
        <v>4.59375</v>
      </c>
      <c r="Y64" s="243">
        <f>IFERROR(Затраты!S34/(1+Вводные!$F$29*Налоги!S$9),0)</f>
        <v>4.59375</v>
      </c>
      <c r="Z64" s="243">
        <f>IFERROR(Затраты!T34/(1+Вводные!$F$29*Налоги!T$9),0)</f>
        <v>4.59375</v>
      </c>
      <c r="AA64" s="243">
        <f>IFERROR(Затраты!U34/(1+Вводные!$F$29*Налоги!U$9),0)</f>
        <v>4.59375</v>
      </c>
      <c r="AB64" s="243">
        <f>IFERROR(Затраты!V34/(1+Вводные!$F$29*Налоги!V$9),0)</f>
        <v>4.59375</v>
      </c>
      <c r="AC64" s="243">
        <f>IFERROR(Затраты!W34/(1+Вводные!$F$29*Налоги!W$9),0)</f>
        <v>4.59375</v>
      </c>
      <c r="AD64" s="243">
        <f>IFERROR(Затраты!X34/(1+Вводные!$F$29*Налоги!X$9),0)</f>
        <v>4.59375</v>
      </c>
      <c r="AE64" s="243">
        <f>IFERROR(Затраты!Y34/(1+Вводные!$F$29*Налоги!Y$9),0)</f>
        <v>4.59375</v>
      </c>
      <c r="AF64" s="243">
        <f>IFERROR(Затраты!Z34/(1+Вводные!$F$29*Налоги!Z$9),0)</f>
        <v>4.59375</v>
      </c>
      <c r="AG64" s="243">
        <f>IFERROR(Затраты!AA34/(1+Вводные!$F$29*Налоги!AA$9),0)</f>
        <v>4.59375</v>
      </c>
      <c r="AH64" s="243">
        <f>IFERROR(Затраты!AB34/(1+Вводные!$F$29*Налоги!AB$9),0)</f>
        <v>4.59375</v>
      </c>
      <c r="AI64" s="243">
        <f>IFERROR(Затраты!AC34/(1+Вводные!$F$29*Налоги!AC$9),0)</f>
        <v>4.59375</v>
      </c>
      <c r="AJ64" s="243">
        <f>IFERROR(Затраты!AD34/(1+Вводные!$F$29*Налоги!AD$9),0)</f>
        <v>7.1662500000000007</v>
      </c>
      <c r="AK64" s="243">
        <f>IFERROR(Затраты!AE34/(1+Вводные!$F$29*Налоги!AE$9),0)</f>
        <v>7.1662500000000007</v>
      </c>
      <c r="AL64" s="243">
        <f>IFERROR(Затраты!AF34/(1+Вводные!$F$29*Налоги!AF$9),0)</f>
        <v>7.1662500000000007</v>
      </c>
      <c r="AM64" s="243">
        <f>IFERROR(Затраты!AG34/(1+Вводные!$F$29*Налоги!AG$9),0)</f>
        <v>7.1662500000000007</v>
      </c>
      <c r="AN64" s="243">
        <f>IFERROR(Затраты!AH34/(1+Вводные!$F$29*Налоги!AH$9),0)</f>
        <v>7.1662500000000007</v>
      </c>
      <c r="AO64" s="243">
        <f>IFERROR(Затраты!AI34/(1+Вводные!$F$29*Налоги!AI$9),0)</f>
        <v>7.1662500000000007</v>
      </c>
      <c r="AP64" s="243">
        <f>IFERROR(Затраты!AJ34/(1+Вводные!$F$29*Налоги!AJ$9),0)</f>
        <v>7.1662500000000007</v>
      </c>
      <c r="AQ64" s="243">
        <f>IFERROR(Затраты!AK34/(1+Вводные!$F$29*Налоги!AK$9),0)</f>
        <v>7.1662500000000007</v>
      </c>
      <c r="AR64" s="243">
        <f>IFERROR(Затраты!AL34/(1+Вводные!$F$29*Налоги!AL$9),0)</f>
        <v>7.1662500000000007</v>
      </c>
      <c r="AS64" s="243">
        <f>IFERROR(Затраты!AM34/(1+Вводные!$F$29*Налоги!AM$9),0)</f>
        <v>7.1662500000000007</v>
      </c>
      <c r="AT64" s="243">
        <f>IFERROR(Затраты!AN34/(1+Вводные!$F$29*Налоги!AN$9),0)</f>
        <v>7.1662500000000007</v>
      </c>
      <c r="AU64" s="243">
        <f>IFERROR(Затраты!AO34/(1+Вводные!$F$29*Налоги!AO$9),0)</f>
        <v>7.1662500000000007</v>
      </c>
      <c r="AV64" s="243">
        <f>IFERROR(Затраты!AP34/(1+Вводные!$F$29*Налоги!AP$9),0)</f>
        <v>12.421500000000004</v>
      </c>
      <c r="AW64" s="243">
        <f>IFERROR(Затраты!AQ34/(1+Вводные!$F$29*Налоги!AQ$9),0)</f>
        <v>12.421500000000004</v>
      </c>
      <c r="AX64" s="243">
        <f>IFERROR(Затраты!AR34/(1+Вводные!$F$29*Налоги!AR$9),0)</f>
        <v>12.421500000000004</v>
      </c>
      <c r="AY64" s="243">
        <f>IFERROR(Затраты!AS34/(1+Вводные!$F$29*Налоги!AS$9),0)</f>
        <v>12.421500000000004</v>
      </c>
      <c r="AZ64" s="243">
        <f>IFERROR(Затраты!AT34/(1+Вводные!$F$29*Налоги!AT$9),0)</f>
        <v>12.421500000000004</v>
      </c>
      <c r="BA64" s="243">
        <f>IFERROR(Затраты!AU34/(1+Вводные!$F$29*Налоги!AU$9),0)</f>
        <v>12.421500000000004</v>
      </c>
      <c r="BB64" s="243">
        <f>IFERROR(Затраты!AV34/(1+Вводные!$F$29*Налоги!AV$9),0)</f>
        <v>12.421500000000004</v>
      </c>
      <c r="BC64" s="243">
        <f>IFERROR(Затраты!AW34/(1+Вводные!$F$29*Налоги!AW$9),0)</f>
        <v>12.421500000000004</v>
      </c>
      <c r="BD64" s="243">
        <f>IFERROR(Затраты!AX34/(1+Вводные!$F$29*Налоги!AX$9),0)</f>
        <v>12.421500000000004</v>
      </c>
      <c r="BE64" s="243">
        <f>IFERROR(Затраты!AY34/(1+Вводные!$F$29*Налоги!AY$9),0)</f>
        <v>12.421500000000004</v>
      </c>
      <c r="BF64" s="243">
        <f>IFERROR(Затраты!AZ34/(1+Вводные!$F$29*Налоги!AZ$9),0)</f>
        <v>12.421500000000004</v>
      </c>
      <c r="BG64" s="243">
        <f>IFERROR(Затраты!BA34/(1+Вводные!$F$29*Налоги!BA$9),0)</f>
        <v>12.421500000000004</v>
      </c>
      <c r="BH64" s="243">
        <f>IFERROR(Затраты!BB34/(1+Вводные!$F$29*Налоги!BB$9),0)</f>
        <v>18.085704000000003</v>
      </c>
      <c r="BI64" s="243">
        <f>IFERROR(Затраты!BC34/(1+Вводные!$F$29*Налоги!BC$9),0)</f>
        <v>18.085704000000003</v>
      </c>
      <c r="BJ64" s="243">
        <f>IFERROR(Затраты!BD34/(1+Вводные!$F$29*Налоги!BD$9),0)</f>
        <v>18.085704000000003</v>
      </c>
      <c r="BK64" s="243">
        <f>IFERROR(Затраты!BE34/(1+Вводные!$F$29*Налоги!BE$9),0)</f>
        <v>18.085704000000003</v>
      </c>
      <c r="BL64" s="243">
        <f>IFERROR(Затраты!BF34/(1+Вводные!$F$29*Налоги!BF$9),0)</f>
        <v>18.085704000000003</v>
      </c>
      <c r="BM64" s="243">
        <f>IFERROR(Затраты!BG34/(1+Вводные!$F$29*Налоги!BG$9),0)</f>
        <v>18.085704000000003</v>
      </c>
      <c r="BN64" s="243">
        <f>IFERROR(Затраты!BH34/(1+Вводные!$F$29*Налоги!BH$9),0)</f>
        <v>18.085704000000003</v>
      </c>
      <c r="BO64" s="243">
        <f>IFERROR(Затраты!BI34/(1+Вводные!$F$29*Налоги!BI$9),0)</f>
        <v>18.085704000000003</v>
      </c>
      <c r="BP64" s="243">
        <f>IFERROR(Затраты!BJ34/(1+Вводные!$F$29*Налоги!BJ$9),0)</f>
        <v>18.085704000000003</v>
      </c>
      <c r="BQ64" s="243">
        <f>IFERROR(Затраты!BK34/(1+Вводные!$F$29*Налоги!BK$9),0)</f>
        <v>18.085704000000003</v>
      </c>
      <c r="BR64" s="243">
        <f>IFERROR(Затраты!BL34/(1+Вводные!$F$29*Налоги!BL$9),0)</f>
        <v>18.085704000000003</v>
      </c>
      <c r="BS64" s="243">
        <f>IFERROR(Затраты!BM34/(1+Вводные!$F$29*Налоги!BM$9),0)</f>
        <v>18.085704000000003</v>
      </c>
      <c r="BT64" s="248"/>
      <c r="BU64" s="248"/>
      <c r="BV64" s="248"/>
      <c r="BW64" s="248"/>
      <c r="BX64" s="248"/>
      <c r="BY64" s="248"/>
      <c r="BZ64" s="248"/>
      <c r="CA64" s="248"/>
      <c r="CB64" s="248"/>
      <c r="CC64" s="26"/>
      <c r="CD64" s="26"/>
      <c r="CE64" s="26"/>
      <c r="CF64" s="26"/>
    </row>
    <row r="65" spans="1:84" ht="13.5" customHeight="1" x14ac:dyDescent="0.2">
      <c r="A65" s="129"/>
      <c r="B65" s="45"/>
      <c r="C65" s="244" t="str">
        <f>Затраты!C35</f>
        <v>Банковские комиссии</v>
      </c>
      <c r="D65" s="516" t="s">
        <v>60</v>
      </c>
      <c r="E65" s="387">
        <f t="shared" si="32"/>
        <v>52270.190062395894</v>
      </c>
      <c r="F65" s="276">
        <f t="shared" si="35"/>
        <v>0</v>
      </c>
      <c r="G65" s="276">
        <f t="shared" si="35"/>
        <v>2261.1778875</v>
      </c>
      <c r="H65" s="276">
        <f t="shared" si="35"/>
        <v>7865.4151484999984</v>
      </c>
      <c r="I65" s="276">
        <f t="shared" si="35"/>
        <v>15035.003921574003</v>
      </c>
      <c r="J65" s="276">
        <f t="shared" si="35"/>
        <v>27108.593104821892</v>
      </c>
      <c r="K65" s="51"/>
      <c r="L65" s="243">
        <f>IFERROR(Затраты!F35,0)</f>
        <v>0</v>
      </c>
      <c r="M65" s="243">
        <f>IFERROR(Затраты!G35,0)</f>
        <v>0</v>
      </c>
      <c r="N65" s="243">
        <f>IFERROR(Затраты!H35,0)</f>
        <v>0</v>
      </c>
      <c r="O65" s="243">
        <f>IFERROR(Затраты!I35,0)</f>
        <v>0</v>
      </c>
      <c r="P65" s="243">
        <f>IFERROR(Затраты!J35,0)</f>
        <v>0</v>
      </c>
      <c r="Q65" s="243">
        <f>IFERROR(Затраты!K35,0)</f>
        <v>0</v>
      </c>
      <c r="R65" s="243">
        <f>IFERROR(Затраты!L35,0)</f>
        <v>0</v>
      </c>
      <c r="S65" s="243">
        <f>IFERROR(Затраты!M35,0)</f>
        <v>0</v>
      </c>
      <c r="T65" s="243">
        <f>IFERROR(Затраты!N35,0)</f>
        <v>0</v>
      </c>
      <c r="U65" s="243">
        <f>IFERROR(Затраты!O35,0)</f>
        <v>0</v>
      </c>
      <c r="V65" s="243">
        <f>IFERROR(Затраты!P35,0)</f>
        <v>0</v>
      </c>
      <c r="W65" s="243">
        <f>IFERROR(Затраты!Q35,0)</f>
        <v>0</v>
      </c>
      <c r="X65" s="243">
        <f>IFERROR(Затраты!R35,0)</f>
        <v>186.51727500000001</v>
      </c>
      <c r="Y65" s="243">
        <f>IFERROR(Затраты!S35,0)</f>
        <v>191.11139249999999</v>
      </c>
      <c r="Z65" s="243">
        <f>IFERROR(Затраты!T35,0)</f>
        <v>186.51727500000001</v>
      </c>
      <c r="AA65" s="243">
        <f>IFERROR(Затраты!U35,0)</f>
        <v>191.11139249999999</v>
      </c>
      <c r="AB65" s="243">
        <f>IFERROR(Затраты!V35,0)</f>
        <v>191.11139249999999</v>
      </c>
      <c r="AC65" s="243">
        <f>IFERROR(Затраты!W35,0)</f>
        <v>177.32904000000002</v>
      </c>
      <c r="AD65" s="243">
        <f>IFERROR(Затраты!X35,0)</f>
        <v>191.11139249999999</v>
      </c>
      <c r="AE65" s="243">
        <f>IFERROR(Затраты!Y35,0)</f>
        <v>186.51727500000001</v>
      </c>
      <c r="AF65" s="243">
        <f>IFERROR(Затраты!Z35,0)</f>
        <v>191.11139249999999</v>
      </c>
      <c r="AG65" s="243">
        <f>IFERROR(Затраты!AA35,0)</f>
        <v>186.51727500000001</v>
      </c>
      <c r="AH65" s="243">
        <f>IFERROR(Затраты!AB35,0)</f>
        <v>191.11139249999999</v>
      </c>
      <c r="AI65" s="243">
        <f>IFERROR(Затраты!AC35,0)</f>
        <v>191.11139249999999</v>
      </c>
      <c r="AJ65" s="243">
        <f>IFERROR(Затраты!AD35,0)</f>
        <v>649.35206700000003</v>
      </c>
      <c r="AK65" s="243">
        <f>IFERROR(Затраты!AE35,0)</f>
        <v>663.99013590000004</v>
      </c>
      <c r="AL65" s="243">
        <f>IFERROR(Затраты!AF35,0)</f>
        <v>649.35206700000003</v>
      </c>
      <c r="AM65" s="243">
        <f>IFERROR(Затраты!AG35,0)</f>
        <v>663.99013590000004</v>
      </c>
      <c r="AN65" s="243">
        <f>IFERROR(Затраты!AH35,0)</f>
        <v>663.99013590000004</v>
      </c>
      <c r="AO65" s="243">
        <f>IFERROR(Затраты!AI35,0)</f>
        <v>620.07592920000002</v>
      </c>
      <c r="AP65" s="243">
        <f>IFERROR(Затраты!AJ35,0)</f>
        <v>663.99013590000004</v>
      </c>
      <c r="AQ65" s="243">
        <f>IFERROR(Затраты!AK35,0)</f>
        <v>649.35206700000003</v>
      </c>
      <c r="AR65" s="243">
        <f>IFERROR(Затраты!AL35,0)</f>
        <v>663.99013590000004</v>
      </c>
      <c r="AS65" s="243">
        <f>IFERROR(Затраты!AM35,0)</f>
        <v>649.35206700000003</v>
      </c>
      <c r="AT65" s="243">
        <f>IFERROR(Затраты!AN35,0)</f>
        <v>663.99013590000004</v>
      </c>
      <c r="AU65" s="243">
        <f>IFERROR(Затраты!AO35,0)</f>
        <v>663.99013590000004</v>
      </c>
      <c r="AV65" s="243">
        <f>IFERROR(Затраты!AP35,0)</f>
        <v>1239.9736538280004</v>
      </c>
      <c r="AW65" s="243">
        <f>IFERROR(Затраты!AQ35,0)</f>
        <v>1271.0376689556003</v>
      </c>
      <c r="AX65" s="243">
        <f>IFERROR(Затраты!AR35,0)</f>
        <v>1239.9736538280004</v>
      </c>
      <c r="AY65" s="243">
        <f>IFERROR(Затраты!AS35,0)</f>
        <v>1271.0376689556003</v>
      </c>
      <c r="AZ65" s="243">
        <f>IFERROR(Затраты!AT35,0)</f>
        <v>1271.0376689556003</v>
      </c>
      <c r="BA65" s="243">
        <f>IFERROR(Затраты!AU35,0)</f>
        <v>1177.8456235728004</v>
      </c>
      <c r="BB65" s="243">
        <f>IFERROR(Затраты!AV35,0)</f>
        <v>1271.0376689556003</v>
      </c>
      <c r="BC65" s="243">
        <f>IFERROR(Затраты!AW35,0)</f>
        <v>1239.9736538280004</v>
      </c>
      <c r="BD65" s="243">
        <f>IFERROR(Затраты!AX35,0)</f>
        <v>1271.0376689556003</v>
      </c>
      <c r="BE65" s="243">
        <f>IFERROR(Затраты!AY35,0)</f>
        <v>1239.9736538280004</v>
      </c>
      <c r="BF65" s="243">
        <f>IFERROR(Затраты!AZ35,0)</f>
        <v>1271.0376689556003</v>
      </c>
      <c r="BG65" s="243">
        <f>IFERROR(Затраты!BA35,0)</f>
        <v>1271.0376689556003</v>
      </c>
      <c r="BH65" s="243">
        <f>IFERROR(Затраты!BB35,0)</f>
        <v>2230.9951473460565</v>
      </c>
      <c r="BI65" s="243">
        <f>IFERROR(Затраты!BC35,0)</f>
        <v>2287.1037034575916</v>
      </c>
      <c r="BJ65" s="243">
        <f>IFERROR(Затраты!BD35,0)</f>
        <v>2230.9951473460565</v>
      </c>
      <c r="BK65" s="243">
        <f>IFERROR(Затраты!BE35,0)</f>
        <v>2287.1037034575916</v>
      </c>
      <c r="BL65" s="243">
        <f>IFERROR(Затраты!BF35,0)</f>
        <v>2287.1037034575916</v>
      </c>
      <c r="BM65" s="243">
        <f>IFERROR(Затраты!BG35,0)</f>
        <v>2174.8865912345213</v>
      </c>
      <c r="BN65" s="243">
        <f>IFERROR(Затраты!BH35,0)</f>
        <v>2287.1037034575916</v>
      </c>
      <c r="BO65" s="243">
        <f>IFERROR(Затраты!BI35,0)</f>
        <v>2230.9951473460565</v>
      </c>
      <c r="BP65" s="243">
        <f>IFERROR(Затраты!BJ35,0)</f>
        <v>2287.1037034575916</v>
      </c>
      <c r="BQ65" s="243">
        <f>IFERROR(Затраты!BK35,0)</f>
        <v>2230.9951473460565</v>
      </c>
      <c r="BR65" s="243">
        <f>IFERROR(Затраты!BL35,0)</f>
        <v>2287.1037034575916</v>
      </c>
      <c r="BS65" s="243">
        <f>IFERROR(Затраты!BM35,0)</f>
        <v>2287.1037034575916</v>
      </c>
      <c r="BT65" s="248"/>
      <c r="BU65" s="248"/>
      <c r="BV65" s="248"/>
      <c r="BW65" s="248"/>
      <c r="BX65" s="248"/>
      <c r="BY65" s="248"/>
      <c r="BZ65" s="248"/>
      <c r="CA65" s="248"/>
      <c r="CB65" s="248"/>
      <c r="CC65" s="26"/>
      <c r="CD65" s="26"/>
      <c r="CE65" s="26"/>
      <c r="CF65" s="26"/>
    </row>
    <row r="66" spans="1:84" ht="13.5" customHeight="1" x14ac:dyDescent="0.2">
      <c r="A66" s="26"/>
      <c r="B66" s="45"/>
      <c r="C66" s="244" t="str">
        <f>Затраты!C36</f>
        <v>Прочие расходы</v>
      </c>
      <c r="D66" s="516" t="s">
        <v>60</v>
      </c>
      <c r="E66" s="387">
        <f t="shared" si="32"/>
        <v>43935.354699913245</v>
      </c>
      <c r="F66" s="276">
        <f t="shared" si="35"/>
        <v>0</v>
      </c>
      <c r="G66" s="276">
        <f t="shared" si="35"/>
        <v>2261.1778875</v>
      </c>
      <c r="H66" s="276">
        <f t="shared" si="35"/>
        <v>6554.5126237499999</v>
      </c>
      <c r="I66" s="276">
        <f t="shared" si="35"/>
        <v>12529.169934645004</v>
      </c>
      <c r="J66" s="276">
        <f t="shared" si="35"/>
        <v>22590.494254018242</v>
      </c>
      <c r="K66" s="51"/>
      <c r="L66" s="243">
        <f>IFERROR(Затраты!F36/(1+Вводные!$F$29*Налоги!F$9),0)</f>
        <v>0</v>
      </c>
      <c r="M66" s="243">
        <f>IFERROR(Затраты!G36/(1+Вводные!$F$29*Налоги!G$9),0)</f>
        <v>0</v>
      </c>
      <c r="N66" s="243">
        <f>IFERROR(Затраты!H36/(1+Вводные!$F$29*Налоги!H$9),0)</f>
        <v>0</v>
      </c>
      <c r="O66" s="243">
        <f>IFERROR(Затраты!I36/(1+Вводные!$F$29*Налоги!I$9),0)</f>
        <v>0</v>
      </c>
      <c r="P66" s="243">
        <f>IFERROR(Затраты!J36/(1+Вводные!$F$29*Налоги!J$9),0)</f>
        <v>0</v>
      </c>
      <c r="Q66" s="243">
        <f>IFERROR(Затраты!K36/(1+Вводные!$F$29*Налоги!K$9),0)</f>
        <v>0</v>
      </c>
      <c r="R66" s="243">
        <f>IFERROR(Затраты!L36/(1+Вводные!$F$29*Налоги!L$9),0)</f>
        <v>0</v>
      </c>
      <c r="S66" s="243">
        <f>IFERROR(Затраты!M36/(1+Вводные!$F$29*Налоги!M$9),0)</f>
        <v>0</v>
      </c>
      <c r="T66" s="243">
        <f>IFERROR(Затраты!N36/(1+Вводные!$F$29*Налоги!N$9),0)</f>
        <v>0</v>
      </c>
      <c r="U66" s="243">
        <f>IFERROR(Затраты!O36/(1+Вводные!$F$29*Налоги!O$9),0)</f>
        <v>0</v>
      </c>
      <c r="V66" s="243">
        <f>IFERROR(Затраты!P36/(1+Вводные!$F$29*Налоги!P$9),0)</f>
        <v>0</v>
      </c>
      <c r="W66" s="243">
        <f>IFERROR(Затраты!Q36/(1+Вводные!$F$29*Налоги!Q$9),0)</f>
        <v>0</v>
      </c>
      <c r="X66" s="243">
        <f>IFERROR(Затраты!R36/(1+Вводные!$F$29*Налоги!R$9),0)</f>
        <v>186.51727500000001</v>
      </c>
      <c r="Y66" s="243">
        <f>IFERROR(Затраты!S36/(1+Вводные!$F$29*Налоги!S$9),0)</f>
        <v>191.11139249999999</v>
      </c>
      <c r="Z66" s="243">
        <f>IFERROR(Затраты!T36/(1+Вводные!$F$29*Налоги!T$9),0)</f>
        <v>186.51727500000001</v>
      </c>
      <c r="AA66" s="243">
        <f>IFERROR(Затраты!U36/(1+Вводные!$F$29*Налоги!U$9),0)</f>
        <v>191.11139249999999</v>
      </c>
      <c r="AB66" s="243">
        <f>IFERROR(Затраты!V36/(1+Вводные!$F$29*Налоги!V$9),0)</f>
        <v>191.11139249999999</v>
      </c>
      <c r="AC66" s="243">
        <f>IFERROR(Затраты!W36/(1+Вводные!$F$29*Налоги!W$9),0)</f>
        <v>177.32904000000002</v>
      </c>
      <c r="AD66" s="243">
        <f>IFERROR(Затраты!X36/(1+Вводные!$F$29*Налоги!X$9),0)</f>
        <v>191.11139249999999</v>
      </c>
      <c r="AE66" s="243">
        <f>IFERROR(Затраты!Y36/(1+Вводные!$F$29*Налоги!Y$9),0)</f>
        <v>186.51727500000001</v>
      </c>
      <c r="AF66" s="243">
        <f>IFERROR(Затраты!Z36/(1+Вводные!$F$29*Налоги!Z$9),0)</f>
        <v>191.11139249999999</v>
      </c>
      <c r="AG66" s="243">
        <f>IFERROR(Затраты!AA36/(1+Вводные!$F$29*Налоги!AA$9),0)</f>
        <v>186.51727500000001</v>
      </c>
      <c r="AH66" s="243">
        <f>IFERROR(Затраты!AB36/(1+Вводные!$F$29*Налоги!AB$9),0)</f>
        <v>191.11139249999999</v>
      </c>
      <c r="AI66" s="243">
        <f>IFERROR(Затраты!AC36/(1+Вводные!$F$29*Налоги!AC$9),0)</f>
        <v>191.11139249999999</v>
      </c>
      <c r="AJ66" s="243">
        <f>IFERROR(Затраты!AD36/(1+Вводные!$F$29*Налоги!AD$9),0)</f>
        <v>541.12672250000003</v>
      </c>
      <c r="AK66" s="243">
        <f>IFERROR(Затраты!AE36/(1+Вводные!$F$29*Налоги!AE$9),0)</f>
        <v>553.32511325000007</v>
      </c>
      <c r="AL66" s="243">
        <f>IFERROR(Затраты!AF36/(1+Вводные!$F$29*Налоги!AF$9),0)</f>
        <v>541.12672250000003</v>
      </c>
      <c r="AM66" s="243">
        <f>IFERROR(Затраты!AG36/(1+Вводные!$F$29*Налоги!AG$9),0)</f>
        <v>553.32511325000007</v>
      </c>
      <c r="AN66" s="243">
        <f>IFERROR(Затраты!AH36/(1+Вводные!$F$29*Налоги!AH$9),0)</f>
        <v>553.32511325000007</v>
      </c>
      <c r="AO66" s="243">
        <f>IFERROR(Затраты!AI36/(1+Вводные!$F$29*Налоги!AI$9),0)</f>
        <v>516.72994100000005</v>
      </c>
      <c r="AP66" s="243">
        <f>IFERROR(Затраты!AJ36/(1+Вводные!$F$29*Налоги!AJ$9),0)</f>
        <v>553.32511325000007</v>
      </c>
      <c r="AQ66" s="243">
        <f>IFERROR(Затраты!AK36/(1+Вводные!$F$29*Налоги!AK$9),0)</f>
        <v>541.12672250000003</v>
      </c>
      <c r="AR66" s="243">
        <f>IFERROR(Затраты!AL36/(1+Вводные!$F$29*Налоги!AL$9),0)</f>
        <v>553.32511325000007</v>
      </c>
      <c r="AS66" s="243">
        <f>IFERROR(Затраты!AM36/(1+Вводные!$F$29*Налоги!AM$9),0)</f>
        <v>541.12672250000003</v>
      </c>
      <c r="AT66" s="243">
        <f>IFERROR(Затраты!AN36/(1+Вводные!$F$29*Налоги!AN$9),0)</f>
        <v>553.32511325000007</v>
      </c>
      <c r="AU66" s="243">
        <f>IFERROR(Затраты!AO36/(1+Вводные!$F$29*Налоги!AO$9),0)</f>
        <v>553.32511325000007</v>
      </c>
      <c r="AV66" s="243">
        <f>IFERROR(Затраты!AP36/(1+Вводные!$F$29*Налоги!AP$9),0)</f>
        <v>1033.3113781900004</v>
      </c>
      <c r="AW66" s="243">
        <f>IFERROR(Затраты!AQ36/(1+Вводные!$F$29*Налоги!AQ$9),0)</f>
        <v>1059.1980574630004</v>
      </c>
      <c r="AX66" s="243">
        <f>IFERROR(Затраты!AR36/(1+Вводные!$F$29*Налоги!AR$9),0)</f>
        <v>1033.3113781900004</v>
      </c>
      <c r="AY66" s="243">
        <f>IFERROR(Затраты!AS36/(1+Вводные!$F$29*Налоги!AS$9),0)</f>
        <v>1059.1980574630004</v>
      </c>
      <c r="AZ66" s="243">
        <f>IFERROR(Затраты!AT36/(1+Вводные!$F$29*Налоги!AT$9),0)</f>
        <v>1059.1980574630004</v>
      </c>
      <c r="BA66" s="243">
        <f>IFERROR(Затраты!AU36/(1+Вводные!$F$29*Налоги!AU$9),0)</f>
        <v>981.53801964400031</v>
      </c>
      <c r="BB66" s="243">
        <f>IFERROR(Затраты!AV36/(1+Вводные!$F$29*Налоги!AV$9),0)</f>
        <v>1059.1980574630004</v>
      </c>
      <c r="BC66" s="243">
        <f>IFERROR(Затраты!AW36/(1+Вводные!$F$29*Налоги!AW$9),0)</f>
        <v>1033.3113781900004</v>
      </c>
      <c r="BD66" s="243">
        <f>IFERROR(Затраты!AX36/(1+Вводные!$F$29*Налоги!AX$9),0)</f>
        <v>1059.1980574630004</v>
      </c>
      <c r="BE66" s="243">
        <f>IFERROR(Затраты!AY36/(1+Вводные!$F$29*Налоги!AY$9),0)</f>
        <v>1033.3113781900004</v>
      </c>
      <c r="BF66" s="243">
        <f>IFERROR(Затраты!AZ36/(1+Вводные!$F$29*Налоги!AZ$9),0)</f>
        <v>1059.1980574630004</v>
      </c>
      <c r="BG66" s="243">
        <f>IFERROR(Затраты!BA36/(1+Вводные!$F$29*Налоги!BA$9),0)</f>
        <v>1059.1980574630004</v>
      </c>
      <c r="BH66" s="243">
        <f>IFERROR(Затраты!BB36/(1+Вводные!$F$29*Налоги!BB$9),0)</f>
        <v>1859.1626227883805</v>
      </c>
      <c r="BI66" s="243">
        <f>IFERROR(Затраты!BC36/(1+Вводные!$F$29*Налоги!BC$9),0)</f>
        <v>1905.9197528813263</v>
      </c>
      <c r="BJ66" s="243">
        <f>IFERROR(Затраты!BD36/(1+Вводные!$F$29*Налоги!BD$9),0)</f>
        <v>1859.1626227883805</v>
      </c>
      <c r="BK66" s="243">
        <f>IFERROR(Затраты!BE36/(1+Вводные!$F$29*Налоги!BE$9),0)</f>
        <v>1905.9197528813263</v>
      </c>
      <c r="BL66" s="243">
        <f>IFERROR(Затраты!BF36/(1+Вводные!$F$29*Налоги!BF$9),0)</f>
        <v>1905.9197528813263</v>
      </c>
      <c r="BM66" s="243">
        <f>IFERROR(Затраты!BG36/(1+Вводные!$F$29*Налоги!BG$9),0)</f>
        <v>1812.4054926954345</v>
      </c>
      <c r="BN66" s="243">
        <f>IFERROR(Затраты!BH36/(1+Вводные!$F$29*Налоги!BH$9),0)</f>
        <v>1905.9197528813263</v>
      </c>
      <c r="BO66" s="243">
        <f>IFERROR(Затраты!BI36/(1+Вводные!$F$29*Налоги!BI$9),0)</f>
        <v>1859.1626227883805</v>
      </c>
      <c r="BP66" s="243">
        <f>IFERROR(Затраты!BJ36/(1+Вводные!$F$29*Налоги!BJ$9),0)</f>
        <v>1905.9197528813263</v>
      </c>
      <c r="BQ66" s="243">
        <f>IFERROR(Затраты!BK36/(1+Вводные!$F$29*Налоги!BK$9),0)</f>
        <v>1859.1626227883805</v>
      </c>
      <c r="BR66" s="243">
        <f>IFERROR(Затраты!BL36/(1+Вводные!$F$29*Налоги!BL$9),0)</f>
        <v>1905.9197528813263</v>
      </c>
      <c r="BS66" s="243">
        <f>IFERROR(Затраты!BM36/(1+Вводные!$F$29*Налоги!BM$9),0)</f>
        <v>1905.9197528813263</v>
      </c>
      <c r="BT66" s="248"/>
      <c r="BU66" s="248"/>
      <c r="BV66" s="248"/>
      <c r="BW66" s="248"/>
      <c r="BX66" s="248"/>
      <c r="BY66" s="248"/>
      <c r="BZ66" s="248"/>
      <c r="CA66" s="248"/>
      <c r="CB66" s="248"/>
      <c r="CC66" s="26"/>
      <c r="CD66" s="26"/>
      <c r="CE66" s="26"/>
      <c r="CF66" s="26"/>
    </row>
    <row r="67" spans="1:84" ht="14.45" customHeight="1" x14ac:dyDescent="0.2">
      <c r="A67" s="26"/>
      <c r="B67" s="26"/>
      <c r="C67" s="26"/>
      <c r="D67" s="516"/>
      <c r="E67" s="347"/>
      <c r="F67" s="348"/>
      <c r="G67" s="348"/>
      <c r="H67" s="348"/>
      <c r="I67" s="348"/>
      <c r="J67" s="348"/>
      <c r="K67" s="51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</row>
    <row r="68" spans="1:84" ht="14.45" customHeight="1" x14ac:dyDescent="0.2">
      <c r="A68" s="392"/>
      <c r="B68" s="392" t="s">
        <v>393</v>
      </c>
      <c r="C68" s="392"/>
      <c r="D68" s="556" t="s">
        <v>60</v>
      </c>
      <c r="E68" s="345">
        <f>SUM(F68:J68)</f>
        <v>2260539.1185973114</v>
      </c>
      <c r="F68" s="277">
        <f>SUMIF($L$6:$BS$6,F$6,$L68:$BS68)</f>
        <v>-53355.482758620696</v>
      </c>
      <c r="G68" s="346">
        <f>SUMIF($L$6:$BS$6,G$6,$L68:$BS68)</f>
        <v>40232.14181336209</v>
      </c>
      <c r="H68" s="346">
        <f>SUMIF($L$6:$BS$6,H$6,$L68:$BS68)</f>
        <v>268171.83213611203</v>
      </c>
      <c r="I68" s="346">
        <f>SUMIF($L$6:$BS$6,I$6,$L68:$BS68)</f>
        <v>653036.0105521353</v>
      </c>
      <c r="J68" s="346">
        <f>SUMIF($L$6:$BS$6,J$6,$L68:$BS68)</f>
        <v>1352454.6168543226</v>
      </c>
      <c r="K68" s="393"/>
      <c r="L68" s="277">
        <f>L45-L48</f>
        <v>-2172.0833333333335</v>
      </c>
      <c r="M68" s="277">
        <f t="shared" ref="M68:AQ68" si="36">M45-M48</f>
        <v>-2172.0833333333335</v>
      </c>
      <c r="N68" s="277">
        <f t="shared" si="36"/>
        <v>-2172.0833333333335</v>
      </c>
      <c r="O68" s="277">
        <f t="shared" si="36"/>
        <v>-2172.0833333333335</v>
      </c>
      <c r="P68" s="277">
        <f t="shared" si="36"/>
        <v>-4356.9109195402298</v>
      </c>
      <c r="Q68" s="277">
        <f t="shared" si="36"/>
        <v>-4714.4281609195396</v>
      </c>
      <c r="R68" s="277">
        <f t="shared" si="36"/>
        <v>-4846.8419540229879</v>
      </c>
      <c r="S68" s="277">
        <f t="shared" si="36"/>
        <v>-4846.8419540229879</v>
      </c>
      <c r="T68" s="277">
        <f t="shared" si="36"/>
        <v>-5919.39367816092</v>
      </c>
      <c r="U68" s="277">
        <f t="shared" si="36"/>
        <v>-6237.1867816091963</v>
      </c>
      <c r="V68" s="277">
        <f t="shared" si="36"/>
        <v>-6554.9798850574716</v>
      </c>
      <c r="W68" s="277">
        <f t="shared" si="36"/>
        <v>-7190.5660919540242</v>
      </c>
      <c r="X68" s="277">
        <f t="shared" si="36"/>
        <v>4537.194362356322</v>
      </c>
      <c r="Y68" s="277">
        <f t="shared" si="36"/>
        <v>3963.3990139942543</v>
      </c>
      <c r="Z68" s="277">
        <f t="shared" si="36"/>
        <v>3536.1460864942546</v>
      </c>
      <c r="AA68" s="277">
        <f t="shared" si="36"/>
        <v>3963.3990139942543</v>
      </c>
      <c r="AB68" s="277">
        <f t="shared" si="36"/>
        <v>3963.3990139942543</v>
      </c>
      <c r="AC68" s="277">
        <f t="shared" si="36"/>
        <v>2681.6402314942552</v>
      </c>
      <c r="AD68" s="277">
        <f t="shared" si="36"/>
        <v>3963.3990139942543</v>
      </c>
      <c r="AE68" s="277">
        <f t="shared" si="36"/>
        <v>3536.1460864942546</v>
      </c>
      <c r="AF68" s="277">
        <f t="shared" si="36"/>
        <v>3963.3990139942543</v>
      </c>
      <c r="AG68" s="277">
        <f t="shared" si="36"/>
        <v>2868.7805692528746</v>
      </c>
      <c r="AH68" s="277">
        <f t="shared" si="36"/>
        <v>2294.9852208908051</v>
      </c>
      <c r="AI68" s="277">
        <f t="shared" si="36"/>
        <v>960.25418640804673</v>
      </c>
      <c r="AJ68" s="277">
        <f t="shared" si="36"/>
        <v>24440.689059408047</v>
      </c>
      <c r="AK68" s="277">
        <f t="shared" si="36"/>
        <v>23341.510985430454</v>
      </c>
      <c r="AL68" s="277">
        <f t="shared" si="36"/>
        <v>22221.698714580456</v>
      </c>
      <c r="AM68" s="277">
        <f t="shared" si="36"/>
        <v>23341.510985430454</v>
      </c>
      <c r="AN68" s="277">
        <f t="shared" si="36"/>
        <v>23341.510985430454</v>
      </c>
      <c r="AO68" s="277">
        <f t="shared" si="36"/>
        <v>19982.074172880461</v>
      </c>
      <c r="AP68" s="277">
        <f t="shared" si="36"/>
        <v>23224.722019913213</v>
      </c>
      <c r="AQ68" s="277">
        <f t="shared" si="36"/>
        <v>22104.909749063216</v>
      </c>
      <c r="AR68" s="277">
        <f t="shared" ref="AR68:BS68" si="37">AR45-AR48</f>
        <v>23224.722019913213</v>
      </c>
      <c r="AS68" s="277">
        <f t="shared" si="37"/>
        <v>21404.17595595977</v>
      </c>
      <c r="AT68" s="277">
        <f t="shared" si="37"/>
        <v>21472.887537154595</v>
      </c>
      <c r="AU68" s="277">
        <f t="shared" si="37"/>
        <v>20071.419950947697</v>
      </c>
      <c r="AV68" s="277">
        <f t="shared" si="37"/>
        <v>55984.26068450867</v>
      </c>
      <c r="AW68" s="277">
        <f t="shared" si="37"/>
        <v>56153.346393494212</v>
      </c>
      <c r="AX68" s="277">
        <f t="shared" si="37"/>
        <v>53776.949236232816</v>
      </c>
      <c r="AY68" s="277">
        <f t="shared" si="37"/>
        <v>56153.346393494212</v>
      </c>
      <c r="AZ68" s="277">
        <f t="shared" si="37"/>
        <v>56153.346393494212</v>
      </c>
      <c r="BA68" s="277">
        <f t="shared" si="37"/>
        <v>49024.154921710026</v>
      </c>
      <c r="BB68" s="277">
        <f t="shared" si="37"/>
        <v>56153.346393494212</v>
      </c>
      <c r="BC68" s="277">
        <f t="shared" si="37"/>
        <v>53776.949236232816</v>
      </c>
      <c r="BD68" s="277">
        <f t="shared" si="37"/>
        <v>56030.717979701105</v>
      </c>
      <c r="BE68" s="277">
        <f t="shared" si="37"/>
        <v>52918.550339681089</v>
      </c>
      <c r="BF68" s="277">
        <f t="shared" si="37"/>
        <v>54191.291772804558</v>
      </c>
      <c r="BG68" s="277">
        <f t="shared" si="37"/>
        <v>52719.750807287317</v>
      </c>
      <c r="BH68" s="277">
        <f t="shared" si="37"/>
        <v>112682.93640222619</v>
      </c>
      <c r="BI68" s="277">
        <f t="shared" si="37"/>
        <v>114657.56392406896</v>
      </c>
      <c r="BJ68" s="277">
        <f t="shared" si="37"/>
        <v>110365.25938153651</v>
      </c>
      <c r="BK68" s="277">
        <f t="shared" si="37"/>
        <v>114657.56392406896</v>
      </c>
      <c r="BL68" s="277">
        <f t="shared" si="37"/>
        <v>114657.56392406896</v>
      </c>
      <c r="BM68" s="277">
        <f t="shared" si="37"/>
        <v>106072.95483900409</v>
      </c>
      <c r="BN68" s="277">
        <f t="shared" si="37"/>
        <v>114657.56392406896</v>
      </c>
      <c r="BO68" s="277">
        <f t="shared" si="37"/>
        <v>110365.25938153651</v>
      </c>
      <c r="BP68" s="277">
        <f t="shared" si="37"/>
        <v>114657.56392406896</v>
      </c>
      <c r="BQ68" s="277">
        <f t="shared" si="37"/>
        <v>110365.25938153651</v>
      </c>
      <c r="BR68" s="277">
        <f t="shared" si="37"/>
        <v>114657.56392406896</v>
      </c>
      <c r="BS68" s="277">
        <f t="shared" si="37"/>
        <v>114657.56392406896</v>
      </c>
      <c r="BT68" s="277"/>
      <c r="BU68" s="277"/>
      <c r="BV68" s="392"/>
      <c r="BW68" s="392"/>
      <c r="BX68" s="392"/>
      <c r="BY68" s="392"/>
      <c r="BZ68" s="392"/>
      <c r="CA68" s="392"/>
      <c r="CB68" s="392"/>
      <c r="CC68" s="26"/>
      <c r="CD68" s="26"/>
      <c r="CE68" s="26"/>
      <c r="CF68" s="26"/>
    </row>
    <row r="69" spans="1:84" s="355" customFormat="1" ht="14.45" customHeight="1" x14ac:dyDescent="0.2">
      <c r="A69" s="394"/>
      <c r="B69" s="394" t="s">
        <v>394</v>
      </c>
      <c r="C69" s="394"/>
      <c r="D69" s="406" t="s">
        <v>271</v>
      </c>
      <c r="E69" s="407">
        <f t="shared" ref="E69:J69" si="38">IF(E10=0,"n/a",E68/E10)</f>
        <v>0.51451482161398709</v>
      </c>
      <c r="F69" s="408" t="str">
        <f t="shared" si="38"/>
        <v>n/a</v>
      </c>
      <c r="G69" s="408">
        <f t="shared" si="38"/>
        <v>0.1779255937171908</v>
      </c>
      <c r="H69" s="408">
        <f t="shared" si="38"/>
        <v>0.40914076687319623</v>
      </c>
      <c r="I69" s="408">
        <f t="shared" si="38"/>
        <v>0.52121250965428645</v>
      </c>
      <c r="J69" s="408">
        <f t="shared" si="38"/>
        <v>0.5986830574163986</v>
      </c>
      <c r="K69" s="409"/>
      <c r="L69" s="408" t="str">
        <f t="shared" ref="L69:AQ69" si="39">IF(L10=0,"n/a",L68/L10)</f>
        <v>n/a</v>
      </c>
      <c r="M69" s="408" t="str">
        <f t="shared" si="39"/>
        <v>n/a</v>
      </c>
      <c r="N69" s="408" t="str">
        <f t="shared" si="39"/>
        <v>n/a</v>
      </c>
      <c r="O69" s="408" t="str">
        <f t="shared" si="39"/>
        <v>n/a</v>
      </c>
      <c r="P69" s="408" t="str">
        <f t="shared" si="39"/>
        <v>n/a</v>
      </c>
      <c r="Q69" s="408" t="str">
        <f t="shared" si="39"/>
        <v>n/a</v>
      </c>
      <c r="R69" s="408" t="str">
        <f t="shared" si="39"/>
        <v>n/a</v>
      </c>
      <c r="S69" s="408" t="str">
        <f t="shared" si="39"/>
        <v>n/a</v>
      </c>
      <c r="T69" s="408" t="str">
        <f t="shared" si="39"/>
        <v>n/a</v>
      </c>
      <c r="U69" s="408" t="str">
        <f t="shared" si="39"/>
        <v>n/a</v>
      </c>
      <c r="V69" s="408" t="str">
        <f t="shared" si="39"/>
        <v>n/a</v>
      </c>
      <c r="W69" s="408" t="str">
        <f t="shared" si="39"/>
        <v>n/a</v>
      </c>
      <c r="X69" s="408">
        <f t="shared" si="39"/>
        <v>0.24325866664931287</v>
      </c>
      <c r="Y69" s="408">
        <f t="shared" si="39"/>
        <v>0.20738685235597634</v>
      </c>
      <c r="Z69" s="408">
        <f t="shared" si="39"/>
        <v>0.18958812723884447</v>
      </c>
      <c r="AA69" s="408">
        <f t="shared" si="39"/>
        <v>0.20738685235597634</v>
      </c>
      <c r="AB69" s="408">
        <f t="shared" si="39"/>
        <v>0.20738685235597634</v>
      </c>
      <c r="AC69" s="408">
        <f t="shared" si="39"/>
        <v>0.15122397501809376</v>
      </c>
      <c r="AD69" s="408">
        <f t="shared" si="39"/>
        <v>0.20738685235597634</v>
      </c>
      <c r="AE69" s="408">
        <f t="shared" si="39"/>
        <v>0.18958812723884447</v>
      </c>
      <c r="AF69" s="408">
        <f t="shared" si="39"/>
        <v>0.20738685235597634</v>
      </c>
      <c r="AG69" s="408">
        <f t="shared" si="39"/>
        <v>0.15380776763186543</v>
      </c>
      <c r="AH69" s="408">
        <f t="shared" si="39"/>
        <v>0.12008625916379136</v>
      </c>
      <c r="AI69" s="408">
        <f t="shared" si="39"/>
        <v>5.024578461004342E-2</v>
      </c>
      <c r="AJ69" s="408">
        <f t="shared" si="39"/>
        <v>0.45166294775634641</v>
      </c>
      <c r="AK69" s="408">
        <f t="shared" si="39"/>
        <v>0.42184080256781031</v>
      </c>
      <c r="AL69" s="408">
        <f t="shared" si="39"/>
        <v>0.41065609570927175</v>
      </c>
      <c r="AM69" s="408">
        <f t="shared" si="39"/>
        <v>0.42184080256781031</v>
      </c>
      <c r="AN69" s="408">
        <f t="shared" si="39"/>
        <v>0.42184080256781031</v>
      </c>
      <c r="AO69" s="408">
        <f t="shared" si="39"/>
        <v>0.38670246462223984</v>
      </c>
      <c r="AP69" s="408">
        <f t="shared" si="39"/>
        <v>0.41973012725738984</v>
      </c>
      <c r="AQ69" s="408">
        <f t="shared" si="39"/>
        <v>0.40849784033837311</v>
      </c>
      <c r="AR69" s="408">
        <f t="shared" ref="AR69:BS69" si="40">IF(AR10=0,"n/a",AR68/AR10)</f>
        <v>0.41973012725738984</v>
      </c>
      <c r="AS69" s="408">
        <f t="shared" si="40"/>
        <v>0.39554830811298125</v>
      </c>
      <c r="AT69" s="408">
        <f t="shared" si="40"/>
        <v>0.38806999760108202</v>
      </c>
      <c r="AU69" s="408">
        <f t="shared" si="40"/>
        <v>0.36274189387603578</v>
      </c>
      <c r="AV69" s="408">
        <f t="shared" si="40"/>
        <v>0.54179467937896408</v>
      </c>
      <c r="AW69" s="408">
        <f t="shared" si="40"/>
        <v>0.53014963535708481</v>
      </c>
      <c r="AX69" s="408">
        <f t="shared" si="40"/>
        <v>0.52043314698064391</v>
      </c>
      <c r="AY69" s="408">
        <f t="shared" si="40"/>
        <v>0.53014963535708481</v>
      </c>
      <c r="AZ69" s="408">
        <f t="shared" si="40"/>
        <v>0.53014963535708481</v>
      </c>
      <c r="BA69" s="408">
        <f t="shared" si="40"/>
        <v>0.49946261826404725</v>
      </c>
      <c r="BB69" s="408">
        <f t="shared" si="40"/>
        <v>0.53014963535708481</v>
      </c>
      <c r="BC69" s="408">
        <f t="shared" si="40"/>
        <v>0.52043314698064391</v>
      </c>
      <c r="BD69" s="408">
        <f t="shared" si="40"/>
        <v>0.52899188763531479</v>
      </c>
      <c r="BE69" s="408">
        <f t="shared" si="40"/>
        <v>0.51212588438129714</v>
      </c>
      <c r="BF69" s="408">
        <f t="shared" si="40"/>
        <v>0.51162567180876428</v>
      </c>
      <c r="BG69" s="408">
        <f t="shared" si="40"/>
        <v>0.49773269914752388</v>
      </c>
      <c r="BH69" s="408">
        <f t="shared" si="40"/>
        <v>0.60609510443590908</v>
      </c>
      <c r="BI69" s="408">
        <f t="shared" si="40"/>
        <v>0.60158652404295743</v>
      </c>
      <c r="BJ69" s="408">
        <f t="shared" si="40"/>
        <v>0.59362886295557193</v>
      </c>
      <c r="BK69" s="408">
        <f t="shared" si="40"/>
        <v>0.60158652404295743</v>
      </c>
      <c r="BL69" s="408">
        <f t="shared" si="40"/>
        <v>0.60158652404295743</v>
      </c>
      <c r="BM69" s="408">
        <f t="shared" si="40"/>
        <v>0.58526061229957393</v>
      </c>
      <c r="BN69" s="408">
        <f t="shared" si="40"/>
        <v>0.60158652404295743</v>
      </c>
      <c r="BO69" s="408">
        <f t="shared" si="40"/>
        <v>0.59362886295557193</v>
      </c>
      <c r="BP69" s="408">
        <f t="shared" si="40"/>
        <v>0.60158652404295743</v>
      </c>
      <c r="BQ69" s="408">
        <f t="shared" si="40"/>
        <v>0.59362886295557193</v>
      </c>
      <c r="BR69" s="408">
        <f t="shared" si="40"/>
        <v>0.60158652404295743</v>
      </c>
      <c r="BS69" s="408">
        <f t="shared" si="40"/>
        <v>0.60158652404295743</v>
      </c>
      <c r="BT69" s="394"/>
      <c r="BU69" s="394"/>
      <c r="BV69" s="394"/>
      <c r="BW69" s="394"/>
      <c r="BX69" s="394"/>
      <c r="BY69" s="394"/>
      <c r="BZ69" s="394"/>
      <c r="CA69" s="394"/>
      <c r="CB69" s="394"/>
      <c r="CC69" s="410"/>
      <c r="CD69" s="410"/>
      <c r="CE69" s="410"/>
      <c r="CF69" s="410"/>
    </row>
    <row r="70" spans="1:84" ht="6" customHeight="1" x14ac:dyDescent="0.2">
      <c r="A70" s="26"/>
      <c r="B70" s="26"/>
      <c r="C70" s="26"/>
      <c r="D70" s="516"/>
      <c r="E70" s="411"/>
      <c r="F70" s="51"/>
      <c r="G70" s="51"/>
      <c r="H70" s="51"/>
      <c r="I70" s="51"/>
      <c r="J70" s="51"/>
      <c r="K70" s="51"/>
      <c r="L70" s="195"/>
      <c r="M70" s="195"/>
      <c r="N70" s="195"/>
      <c r="O70" s="195"/>
      <c r="P70" s="195"/>
      <c r="Q70" s="195"/>
      <c r="R70" s="195"/>
      <c r="S70" s="195"/>
      <c r="T70" s="195"/>
      <c r="U70" s="195"/>
      <c r="V70" s="195"/>
      <c r="W70" s="195"/>
      <c r="X70" s="195"/>
      <c r="Y70" s="195"/>
      <c r="Z70" s="195"/>
      <c r="AA70" s="195"/>
      <c r="AB70" s="195"/>
      <c r="AC70" s="195"/>
      <c r="AD70" s="195"/>
      <c r="AE70" s="195"/>
      <c r="AF70" s="195"/>
      <c r="AG70" s="195"/>
      <c r="AH70" s="195"/>
      <c r="AI70" s="195"/>
      <c r="AJ70" s="195"/>
      <c r="AK70" s="195"/>
      <c r="AL70" s="195"/>
      <c r="AM70" s="195"/>
      <c r="AN70" s="195"/>
      <c r="AO70" s="195"/>
      <c r="AP70" s="195"/>
      <c r="AQ70" s="195"/>
      <c r="AR70" s="195"/>
      <c r="AS70" s="195"/>
      <c r="AT70" s="195"/>
      <c r="AU70" s="195"/>
      <c r="AV70" s="195"/>
      <c r="AW70" s="195"/>
      <c r="AX70" s="195"/>
      <c r="AY70" s="195"/>
      <c r="AZ70" s="195"/>
      <c r="BA70" s="195"/>
      <c r="BB70" s="195"/>
      <c r="BC70" s="195"/>
      <c r="BD70" s="195"/>
      <c r="BE70" s="195"/>
      <c r="BF70" s="195"/>
      <c r="BG70" s="195"/>
      <c r="BH70" s="195"/>
      <c r="BI70" s="195"/>
      <c r="BJ70" s="195"/>
      <c r="BK70" s="195"/>
      <c r="BL70" s="195"/>
      <c r="BM70" s="195"/>
      <c r="BN70" s="195"/>
      <c r="BO70" s="195"/>
      <c r="BP70" s="195"/>
      <c r="BQ70" s="195"/>
      <c r="BR70" s="195"/>
      <c r="BS70" s="195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</row>
    <row r="71" spans="1:84" ht="12" customHeight="1" x14ac:dyDescent="0.2">
      <c r="A71" s="26"/>
      <c r="B71" s="26"/>
      <c r="C71" s="26" t="s">
        <v>395</v>
      </c>
      <c r="D71" s="516" t="s">
        <v>60</v>
      </c>
      <c r="E71" s="387">
        <f>SUM(F71:J71)</f>
        <v>177194.71166600002</v>
      </c>
      <c r="F71" s="276">
        <f>SUMIF($L$6:$BS$6,F$6,$L$71:$BS$71)</f>
        <v>3022.25</v>
      </c>
      <c r="G71" s="276">
        <f>SUMIF($L$6:$BS$6,G$6,$L$71:$BS$71)</f>
        <v>11988.768749999997</v>
      </c>
      <c r="H71" s="276">
        <f>SUMIF($L$6:$BS$6,H$6,$L$71:$BS$71)</f>
        <v>25619.5275</v>
      </c>
      <c r="I71" s="276">
        <f>SUMIF($L$6:$BS$6,I$6,$L$71:$BS$71)</f>
        <v>50465.776200000015</v>
      </c>
      <c r="J71" s="276">
        <f>SUMIF($L$6:$BS$6,J$6,$L$71:$BS$71)</f>
        <v>86098.38921600001</v>
      </c>
      <c r="K71" s="51"/>
      <c r="L71" s="243">
        <f>Затраты!F56</f>
        <v>0</v>
      </c>
      <c r="M71" s="243">
        <f>Затраты!G56</f>
        <v>177.04166666666669</v>
      </c>
      <c r="N71" s="243">
        <f>Затраты!H56</f>
        <v>196.58333333333334</v>
      </c>
      <c r="O71" s="243">
        <f>Затраты!I56</f>
        <v>216.125</v>
      </c>
      <c r="P71" s="243">
        <f>Затраты!J56</f>
        <v>235.66666666666669</v>
      </c>
      <c r="Q71" s="243">
        <f>Затраты!K56</f>
        <v>255.20833333333331</v>
      </c>
      <c r="R71" s="243">
        <f>Затраты!L56</f>
        <v>274.75</v>
      </c>
      <c r="S71" s="243">
        <f>Затраты!M56</f>
        <v>294.29166666666669</v>
      </c>
      <c r="T71" s="243">
        <f>Затраты!N56</f>
        <v>313.83333333333337</v>
      </c>
      <c r="U71" s="243">
        <f>Затраты!O56</f>
        <v>333.375</v>
      </c>
      <c r="V71" s="243">
        <f>Затраты!P56</f>
        <v>352.91666666666663</v>
      </c>
      <c r="W71" s="243">
        <f>Затраты!Q56</f>
        <v>372.45833333333337</v>
      </c>
      <c r="X71" s="243">
        <f>Затраты!R56</f>
        <v>733.77499999999998</v>
      </c>
      <c r="Y71" s="243">
        <f>Затраты!S56</f>
        <v>919.82187499999998</v>
      </c>
      <c r="Z71" s="243">
        <f>Затраты!T56</f>
        <v>940.49374999999998</v>
      </c>
      <c r="AA71" s="243">
        <f>Затраты!U56</f>
        <v>961.16562499999998</v>
      </c>
      <c r="AB71" s="243">
        <f>Затраты!V56</f>
        <v>981.83749999999998</v>
      </c>
      <c r="AC71" s="243">
        <f>Затраты!W56</f>
        <v>1002.509375</v>
      </c>
      <c r="AD71" s="243">
        <f>Затраты!X56</f>
        <v>1023.18125</v>
      </c>
      <c r="AE71" s="243">
        <f>Затраты!Y56</f>
        <v>1043.8531250000001</v>
      </c>
      <c r="AF71" s="243">
        <f>Затраты!Z56</f>
        <v>1064.5250000000001</v>
      </c>
      <c r="AG71" s="243">
        <f>Затраты!AA56</f>
        <v>1085.1968750000001</v>
      </c>
      <c r="AH71" s="243">
        <f>Затраты!AB56</f>
        <v>1105.8687500000001</v>
      </c>
      <c r="AI71" s="243">
        <f>Затраты!AC56</f>
        <v>1126.5406250000001</v>
      </c>
      <c r="AJ71" s="243">
        <f>Затраты!AD56</f>
        <v>1806.5075000000002</v>
      </c>
      <c r="AK71" s="243">
        <f>Затраты!AE56</f>
        <v>2057.3262500000001</v>
      </c>
      <c r="AL71" s="243">
        <f>Затраты!AF56</f>
        <v>2078.8249999999998</v>
      </c>
      <c r="AM71" s="243">
        <f>Затраты!AG56</f>
        <v>2100.32375</v>
      </c>
      <c r="AN71" s="243">
        <f>Затраты!AH56</f>
        <v>2121.8225000000002</v>
      </c>
      <c r="AO71" s="243">
        <f>Затраты!AI56</f>
        <v>2143.32125</v>
      </c>
      <c r="AP71" s="243">
        <f>Затраты!AJ56</f>
        <v>2164.8200000000002</v>
      </c>
      <c r="AQ71" s="243">
        <f>Затраты!AK56</f>
        <v>2186.3187499999999</v>
      </c>
      <c r="AR71" s="243">
        <f>Затраты!AL56</f>
        <v>2207.8175000000001</v>
      </c>
      <c r="AS71" s="243">
        <f>Затраты!AM56</f>
        <v>2229.3162499999999</v>
      </c>
      <c r="AT71" s="243">
        <f>Затраты!AN56</f>
        <v>2250.8150000000001</v>
      </c>
      <c r="AU71" s="243">
        <f>Затраты!AO56</f>
        <v>2272.3137500000003</v>
      </c>
      <c r="AV71" s="243">
        <f>Затраты!AP56</f>
        <v>3754.5809000000008</v>
      </c>
      <c r="AW71" s="243">
        <f>Затраты!AQ56</f>
        <v>4134.6788000000006</v>
      </c>
      <c r="AX71" s="243">
        <f>Затраты!AR56</f>
        <v>4157.0375000000004</v>
      </c>
      <c r="AY71" s="243">
        <f>Затраты!AS56</f>
        <v>4179.396200000001</v>
      </c>
      <c r="AZ71" s="243">
        <f>Затраты!AT56</f>
        <v>4201.7549000000008</v>
      </c>
      <c r="BA71" s="243">
        <f>Затраты!AU56</f>
        <v>4224.1136000000006</v>
      </c>
      <c r="BB71" s="243">
        <f>Затраты!AV56</f>
        <v>4246.4723000000013</v>
      </c>
      <c r="BC71" s="243">
        <f>Затраты!AW56</f>
        <v>4268.8310000000001</v>
      </c>
      <c r="BD71" s="243">
        <f>Затраты!AX56</f>
        <v>4291.1897000000008</v>
      </c>
      <c r="BE71" s="243">
        <f>Затраты!AY56</f>
        <v>4313.5484000000006</v>
      </c>
      <c r="BF71" s="243">
        <f>Затраты!AZ56</f>
        <v>4335.9071000000004</v>
      </c>
      <c r="BG71" s="243">
        <f>Затраты!BA56</f>
        <v>4358.265800000001</v>
      </c>
      <c r="BH71" s="243">
        <f>Затраты!BB56</f>
        <v>6705.9293000000016</v>
      </c>
      <c r="BI71" s="243">
        <f>Затраты!BC56</f>
        <v>7101.2311160000017</v>
      </c>
      <c r="BJ71" s="243">
        <f>Затраты!BD56</f>
        <v>7124.4841640000013</v>
      </c>
      <c r="BK71" s="243">
        <f>Затраты!BE56</f>
        <v>7147.7372120000018</v>
      </c>
      <c r="BL71" s="243">
        <f>Затраты!BF56</f>
        <v>7170.9902600000023</v>
      </c>
      <c r="BM71" s="243">
        <f>Затраты!BG56</f>
        <v>7194.2433080000019</v>
      </c>
      <c r="BN71" s="243">
        <f>Затраты!BH56</f>
        <v>7217.4963560000015</v>
      </c>
      <c r="BO71" s="243">
        <f>Затраты!BI56</f>
        <v>7240.749404000002</v>
      </c>
      <c r="BP71" s="243">
        <f>Затраты!BJ56</f>
        <v>7264.0024520000024</v>
      </c>
      <c r="BQ71" s="243">
        <f>Затраты!BK56</f>
        <v>7287.255500000002</v>
      </c>
      <c r="BR71" s="243">
        <f>Затраты!BL56</f>
        <v>7310.5085480000016</v>
      </c>
      <c r="BS71" s="243">
        <f>Затраты!BM56</f>
        <v>7333.7615960000021</v>
      </c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</row>
    <row r="72" spans="1:84" ht="7.5" customHeight="1" x14ac:dyDescent="0.2">
      <c r="A72" s="26"/>
      <c r="B72" s="26"/>
      <c r="C72" s="26"/>
      <c r="D72" s="516"/>
      <c r="E72" s="347"/>
      <c r="F72" s="348"/>
      <c r="G72" s="348"/>
      <c r="H72" s="348"/>
      <c r="I72" s="348"/>
      <c r="J72" s="348"/>
      <c r="K72" s="51"/>
      <c r="L72" s="195"/>
      <c r="M72" s="195"/>
      <c r="N72" s="195"/>
      <c r="O72" s="195"/>
      <c r="P72" s="195"/>
      <c r="Q72" s="195"/>
      <c r="R72" s="195"/>
      <c r="S72" s="195"/>
      <c r="T72" s="195"/>
      <c r="U72" s="195"/>
      <c r="V72" s="195"/>
      <c r="W72" s="195"/>
      <c r="X72" s="195"/>
      <c r="Y72" s="195"/>
      <c r="Z72" s="195"/>
      <c r="AA72" s="195"/>
      <c r="AB72" s="195"/>
      <c r="AC72" s="195"/>
      <c r="AD72" s="195"/>
      <c r="AE72" s="195"/>
      <c r="AF72" s="195"/>
      <c r="AG72" s="195"/>
      <c r="AH72" s="195"/>
      <c r="AI72" s="195"/>
      <c r="AJ72" s="195"/>
      <c r="AK72" s="195"/>
      <c r="AL72" s="195"/>
      <c r="AM72" s="195"/>
      <c r="AN72" s="195"/>
      <c r="AO72" s="195"/>
      <c r="AP72" s="195"/>
      <c r="AQ72" s="195"/>
      <c r="AR72" s="195"/>
      <c r="AS72" s="195"/>
      <c r="AT72" s="195"/>
      <c r="AU72" s="195"/>
      <c r="AV72" s="195"/>
      <c r="AW72" s="195"/>
      <c r="AX72" s="195"/>
      <c r="AY72" s="195"/>
      <c r="AZ72" s="195"/>
      <c r="BA72" s="195"/>
      <c r="BB72" s="195"/>
      <c r="BC72" s="195"/>
      <c r="BD72" s="195"/>
      <c r="BE72" s="195"/>
      <c r="BF72" s="195"/>
      <c r="BG72" s="195"/>
      <c r="BH72" s="195"/>
      <c r="BI72" s="195"/>
      <c r="BJ72" s="195"/>
      <c r="BK72" s="195"/>
      <c r="BL72" s="195"/>
      <c r="BM72" s="195"/>
      <c r="BN72" s="195"/>
      <c r="BO72" s="195"/>
      <c r="BP72" s="195"/>
      <c r="BQ72" s="195"/>
      <c r="BR72" s="195"/>
      <c r="BS72" s="195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</row>
    <row r="73" spans="1:84" ht="14.45" customHeight="1" x14ac:dyDescent="0.2">
      <c r="A73" s="392"/>
      <c r="B73" s="392" t="s">
        <v>396</v>
      </c>
      <c r="C73" s="392"/>
      <c r="D73" s="556" t="s">
        <v>60</v>
      </c>
      <c r="E73" s="345">
        <f>SUM(F73:J73)</f>
        <v>2083344.4069313114</v>
      </c>
      <c r="F73" s="277">
        <f>SUMIF($L$6:$BS$6,F$6,$L$73:$BS$73)</f>
        <v>-56377.732758620696</v>
      </c>
      <c r="G73" s="346">
        <f>SUMIF($L$6:$BS$6,G$6,$L$73:$BS$73)</f>
        <v>28243.37306336208</v>
      </c>
      <c r="H73" s="346">
        <f>SUMIF($L$6:$BS$6,H$6,$L$73:$BS$73)</f>
        <v>242552.30463611204</v>
      </c>
      <c r="I73" s="346">
        <f>SUMIF($L$6:$BS$6,I$6,$L$73:$BS$73)</f>
        <v>602570.23435213533</v>
      </c>
      <c r="J73" s="346">
        <f>SUMIF($L$6:$BS$6,J$6,$L$73:$BS$73)</f>
        <v>1266356.2276383226</v>
      </c>
      <c r="K73" s="393"/>
      <c r="L73" s="277">
        <f>L68-L71</f>
        <v>-2172.0833333333335</v>
      </c>
      <c r="M73" s="277">
        <f t="shared" ref="M73:AQ73" si="41">M68-M71</f>
        <v>-2349.125</v>
      </c>
      <c r="N73" s="277">
        <f t="shared" si="41"/>
        <v>-2368.666666666667</v>
      </c>
      <c r="O73" s="277">
        <f t="shared" si="41"/>
        <v>-2388.2083333333335</v>
      </c>
      <c r="P73" s="277">
        <f t="shared" si="41"/>
        <v>-4592.5775862068967</v>
      </c>
      <c r="Q73" s="277">
        <f t="shared" si="41"/>
        <v>-4969.6364942528726</v>
      </c>
      <c r="R73" s="277">
        <f t="shared" si="41"/>
        <v>-5121.5919540229879</v>
      </c>
      <c r="S73" s="277">
        <f t="shared" si="41"/>
        <v>-5141.1336206896549</v>
      </c>
      <c r="T73" s="277">
        <f t="shared" si="41"/>
        <v>-6233.227011494253</v>
      </c>
      <c r="U73" s="277">
        <f t="shared" si="41"/>
        <v>-6570.5617816091963</v>
      </c>
      <c r="V73" s="277">
        <f t="shared" si="41"/>
        <v>-6907.8965517241386</v>
      </c>
      <c r="W73" s="277">
        <f t="shared" si="41"/>
        <v>-7563.0244252873572</v>
      </c>
      <c r="X73" s="277">
        <f t="shared" si="41"/>
        <v>3803.4193623563219</v>
      </c>
      <c r="Y73" s="277">
        <f t="shared" si="41"/>
        <v>3043.5771389942543</v>
      </c>
      <c r="Z73" s="277">
        <f t="shared" si="41"/>
        <v>2595.6523364942545</v>
      </c>
      <c r="AA73" s="277">
        <f t="shared" si="41"/>
        <v>3002.2333889942543</v>
      </c>
      <c r="AB73" s="277">
        <f t="shared" si="41"/>
        <v>2981.5615139942543</v>
      </c>
      <c r="AC73" s="277">
        <f t="shared" si="41"/>
        <v>1679.1308564942551</v>
      </c>
      <c r="AD73" s="277">
        <f t="shared" si="41"/>
        <v>2940.2177639942543</v>
      </c>
      <c r="AE73" s="277">
        <f t="shared" si="41"/>
        <v>2492.2929614942545</v>
      </c>
      <c r="AF73" s="277">
        <f t="shared" si="41"/>
        <v>2898.8740139942543</v>
      </c>
      <c r="AG73" s="277">
        <f t="shared" si="41"/>
        <v>1783.5836942528745</v>
      </c>
      <c r="AH73" s="277">
        <f t="shared" si="41"/>
        <v>1189.116470890805</v>
      </c>
      <c r="AI73" s="277">
        <f t="shared" si="41"/>
        <v>-166.28643859195336</v>
      </c>
      <c r="AJ73" s="277">
        <f t="shared" si="41"/>
        <v>22634.181559408047</v>
      </c>
      <c r="AK73" s="277">
        <f t="shared" si="41"/>
        <v>21284.184735430455</v>
      </c>
      <c r="AL73" s="277">
        <f t="shared" si="41"/>
        <v>20142.873714580455</v>
      </c>
      <c r="AM73" s="277">
        <f t="shared" si="41"/>
        <v>21241.187235430454</v>
      </c>
      <c r="AN73" s="277">
        <f t="shared" si="41"/>
        <v>21219.688485430452</v>
      </c>
      <c r="AO73" s="277">
        <f t="shared" si="41"/>
        <v>17838.75292288046</v>
      </c>
      <c r="AP73" s="277">
        <f t="shared" si="41"/>
        <v>21059.902019913214</v>
      </c>
      <c r="AQ73" s="277">
        <f t="shared" si="41"/>
        <v>19918.590999063217</v>
      </c>
      <c r="AR73" s="277">
        <f t="shared" ref="AR73:BS73" si="42">AR68-AR71</f>
        <v>21016.904519913212</v>
      </c>
      <c r="AS73" s="277">
        <f t="shared" si="42"/>
        <v>19174.859705959771</v>
      </c>
      <c r="AT73" s="277">
        <f t="shared" si="42"/>
        <v>19222.072537154596</v>
      </c>
      <c r="AU73" s="277">
        <f t="shared" si="42"/>
        <v>17799.106200947695</v>
      </c>
      <c r="AV73" s="277">
        <f t="shared" si="42"/>
        <v>52229.679784508669</v>
      </c>
      <c r="AW73" s="277">
        <f t="shared" si="42"/>
        <v>52018.66759349421</v>
      </c>
      <c r="AX73" s="277">
        <f t="shared" si="42"/>
        <v>49619.911736232818</v>
      </c>
      <c r="AY73" s="277">
        <f t="shared" si="42"/>
        <v>51973.950193494209</v>
      </c>
      <c r="AZ73" s="277">
        <f t="shared" si="42"/>
        <v>51951.591493494212</v>
      </c>
      <c r="BA73" s="277">
        <f t="shared" si="42"/>
        <v>44800.041321710029</v>
      </c>
      <c r="BB73" s="277">
        <f t="shared" si="42"/>
        <v>51906.874093494211</v>
      </c>
      <c r="BC73" s="277">
        <f t="shared" si="42"/>
        <v>49508.118236232818</v>
      </c>
      <c r="BD73" s="277">
        <f t="shared" si="42"/>
        <v>51739.528279701102</v>
      </c>
      <c r="BE73" s="277">
        <f t="shared" si="42"/>
        <v>48605.001939681089</v>
      </c>
      <c r="BF73" s="277">
        <f t="shared" si="42"/>
        <v>49855.384672804561</v>
      </c>
      <c r="BG73" s="277">
        <f t="shared" si="42"/>
        <v>48361.485007287316</v>
      </c>
      <c r="BH73" s="277">
        <f t="shared" si="42"/>
        <v>105977.00710222618</v>
      </c>
      <c r="BI73" s="277">
        <f t="shared" si="42"/>
        <v>107556.33280806897</v>
      </c>
      <c r="BJ73" s="277">
        <f t="shared" si="42"/>
        <v>103240.77521753652</v>
      </c>
      <c r="BK73" s="277">
        <f t="shared" si="42"/>
        <v>107509.82671206896</v>
      </c>
      <c r="BL73" s="277">
        <f t="shared" si="42"/>
        <v>107486.57366406896</v>
      </c>
      <c r="BM73" s="277">
        <f t="shared" si="42"/>
        <v>98878.711531004083</v>
      </c>
      <c r="BN73" s="277">
        <f t="shared" si="42"/>
        <v>107440.06756806896</v>
      </c>
      <c r="BO73" s="277">
        <f t="shared" si="42"/>
        <v>103124.50997753651</v>
      </c>
      <c r="BP73" s="277">
        <f t="shared" si="42"/>
        <v>107393.56147206896</v>
      </c>
      <c r="BQ73" s="277">
        <f t="shared" si="42"/>
        <v>103078.00388153651</v>
      </c>
      <c r="BR73" s="277">
        <f t="shared" si="42"/>
        <v>107347.05537606897</v>
      </c>
      <c r="BS73" s="277">
        <f t="shared" si="42"/>
        <v>107323.80232806897</v>
      </c>
      <c r="BT73" s="392"/>
      <c r="BU73" s="392"/>
      <c r="BV73" s="392"/>
      <c r="BW73" s="392"/>
      <c r="BX73" s="392"/>
      <c r="BY73" s="392"/>
      <c r="BZ73" s="392"/>
      <c r="CA73" s="392"/>
      <c r="CB73" s="392"/>
      <c r="CC73" s="26"/>
      <c r="CD73" s="26"/>
      <c r="CE73" s="26"/>
      <c r="CF73" s="26"/>
    </row>
    <row r="74" spans="1:84" ht="6" customHeight="1" x14ac:dyDescent="0.2">
      <c r="A74" s="26"/>
      <c r="B74" s="26"/>
      <c r="C74" s="26"/>
      <c r="D74" s="516"/>
      <c r="E74" s="347"/>
      <c r="F74" s="348"/>
      <c r="G74" s="348"/>
      <c r="H74" s="348"/>
      <c r="I74" s="348"/>
      <c r="J74" s="348"/>
      <c r="K74" s="51"/>
      <c r="L74" s="195"/>
      <c r="M74" s="195"/>
      <c r="N74" s="195"/>
      <c r="O74" s="195"/>
      <c r="P74" s="195"/>
      <c r="Q74" s="195"/>
      <c r="R74" s="195"/>
      <c r="S74" s="195"/>
      <c r="T74" s="195"/>
      <c r="U74" s="195"/>
      <c r="V74" s="195"/>
      <c r="W74" s="195"/>
      <c r="X74" s="195"/>
      <c r="Y74" s="195"/>
      <c r="Z74" s="195"/>
      <c r="AA74" s="195"/>
      <c r="AB74" s="195"/>
      <c r="AC74" s="195"/>
      <c r="AD74" s="195"/>
      <c r="AE74" s="195"/>
      <c r="AF74" s="195"/>
      <c r="AG74" s="195"/>
      <c r="AH74" s="195"/>
      <c r="AI74" s="195"/>
      <c r="AJ74" s="195"/>
      <c r="AK74" s="195"/>
      <c r="AL74" s="195"/>
      <c r="AM74" s="195"/>
      <c r="AN74" s="195"/>
      <c r="AO74" s="195"/>
      <c r="AP74" s="195"/>
      <c r="AQ74" s="195"/>
      <c r="AR74" s="195"/>
      <c r="AS74" s="195"/>
      <c r="AT74" s="195"/>
      <c r="AU74" s="195"/>
      <c r="AV74" s="195"/>
      <c r="AW74" s="195"/>
      <c r="AX74" s="195"/>
      <c r="AY74" s="195"/>
      <c r="AZ74" s="195"/>
      <c r="BA74" s="195"/>
      <c r="BB74" s="195"/>
      <c r="BC74" s="195"/>
      <c r="BD74" s="195"/>
      <c r="BE74" s="195"/>
      <c r="BF74" s="195"/>
      <c r="BG74" s="195"/>
      <c r="BH74" s="195"/>
      <c r="BI74" s="195"/>
      <c r="BJ74" s="195"/>
      <c r="BK74" s="195"/>
      <c r="BL74" s="195"/>
      <c r="BM74" s="195"/>
      <c r="BN74" s="195"/>
      <c r="BO74" s="195"/>
      <c r="BP74" s="195"/>
      <c r="BQ74" s="195"/>
      <c r="BR74" s="195"/>
      <c r="BS74" s="195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</row>
    <row r="75" spans="1:84" ht="13.5" customHeight="1" x14ac:dyDescent="0.2">
      <c r="A75" s="26"/>
      <c r="B75" s="26"/>
      <c r="C75" s="26" t="s">
        <v>397</v>
      </c>
      <c r="D75" s="516" t="s">
        <v>60</v>
      </c>
      <c r="E75" s="387">
        <f>SUM(F75:J75)</f>
        <v>0</v>
      </c>
      <c r="F75" s="276">
        <f>SUMIF($L$6:$BS$6,F$6,$L$75:$BS$75)</f>
        <v>0</v>
      </c>
      <c r="G75" s="276">
        <f>SUMIF($L$6:$BS$6,G$6,$L$75:$BS$75)</f>
        <v>0</v>
      </c>
      <c r="H75" s="276">
        <f>SUMIF($L$6:$BS$6,H$6,$L$75:$BS$75)</f>
        <v>0</v>
      </c>
      <c r="I75" s="276">
        <f>SUMIF($L$6:$BS$6,I$6,$L$75:$BS$75)</f>
        <v>0</v>
      </c>
      <c r="J75" s="276">
        <f>SUMIF($L$6:$BS$6,J$6,$L$75:$BS$75)</f>
        <v>0</v>
      </c>
      <c r="K75" s="51"/>
      <c r="L75" s="243">
        <v>0</v>
      </c>
      <c r="M75" s="243">
        <v>0</v>
      </c>
      <c r="N75" s="243">
        <v>0</v>
      </c>
      <c r="O75" s="243">
        <v>0</v>
      </c>
      <c r="P75" s="243">
        <v>0</v>
      </c>
      <c r="Q75" s="243">
        <v>0</v>
      </c>
      <c r="R75" s="243">
        <v>0</v>
      </c>
      <c r="S75" s="243">
        <v>0</v>
      </c>
      <c r="T75" s="243">
        <v>0</v>
      </c>
      <c r="U75" s="243">
        <v>0</v>
      </c>
      <c r="V75" s="243">
        <v>0</v>
      </c>
      <c r="W75" s="243">
        <v>0</v>
      </c>
      <c r="X75" s="243">
        <v>0</v>
      </c>
      <c r="Y75" s="243">
        <v>0</v>
      </c>
      <c r="Z75" s="243">
        <v>0</v>
      </c>
      <c r="AA75" s="243">
        <v>0</v>
      </c>
      <c r="AB75" s="243">
        <v>0</v>
      </c>
      <c r="AC75" s="243">
        <v>0</v>
      </c>
      <c r="AD75" s="243">
        <v>0</v>
      </c>
      <c r="AE75" s="243">
        <v>0</v>
      </c>
      <c r="AF75" s="243">
        <v>0</v>
      </c>
      <c r="AG75" s="243">
        <v>0</v>
      </c>
      <c r="AH75" s="243">
        <v>0</v>
      </c>
      <c r="AI75" s="243">
        <v>0</v>
      </c>
      <c r="AJ75" s="243">
        <v>0</v>
      </c>
      <c r="AK75" s="243">
        <v>0</v>
      </c>
      <c r="AL75" s="243">
        <v>0</v>
      </c>
      <c r="AM75" s="243">
        <v>0</v>
      </c>
      <c r="AN75" s="243">
        <v>0</v>
      </c>
      <c r="AO75" s="243">
        <v>0</v>
      </c>
      <c r="AP75" s="243">
        <v>0</v>
      </c>
      <c r="AQ75" s="243">
        <v>0</v>
      </c>
      <c r="AR75" s="243">
        <v>0</v>
      </c>
      <c r="AS75" s="243">
        <v>0</v>
      </c>
      <c r="AT75" s="243">
        <v>0</v>
      </c>
      <c r="AU75" s="243">
        <v>0</v>
      </c>
      <c r="AV75" s="243">
        <v>0</v>
      </c>
      <c r="AW75" s="243">
        <v>0</v>
      </c>
      <c r="AX75" s="243">
        <v>0</v>
      </c>
      <c r="AY75" s="243">
        <v>0</v>
      </c>
      <c r="AZ75" s="243">
        <v>0</v>
      </c>
      <c r="BA75" s="243">
        <v>0</v>
      </c>
      <c r="BB75" s="243">
        <v>0</v>
      </c>
      <c r="BC75" s="243">
        <v>0</v>
      </c>
      <c r="BD75" s="243">
        <v>0</v>
      </c>
      <c r="BE75" s="243">
        <v>0</v>
      </c>
      <c r="BF75" s="243">
        <v>0</v>
      </c>
      <c r="BG75" s="243">
        <v>0</v>
      </c>
      <c r="BH75" s="243">
        <v>0</v>
      </c>
      <c r="BI75" s="243">
        <v>0</v>
      </c>
      <c r="BJ75" s="243">
        <v>0</v>
      </c>
      <c r="BK75" s="243">
        <v>0</v>
      </c>
      <c r="BL75" s="243">
        <v>0</v>
      </c>
      <c r="BM75" s="243">
        <v>0</v>
      </c>
      <c r="BN75" s="243">
        <v>0</v>
      </c>
      <c r="BO75" s="243">
        <v>0</v>
      </c>
      <c r="BP75" s="243">
        <v>0</v>
      </c>
      <c r="BQ75" s="243">
        <v>0</v>
      </c>
      <c r="BR75" s="243">
        <v>0</v>
      </c>
      <c r="BS75" s="243">
        <v>0</v>
      </c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</row>
    <row r="76" spans="1:84" ht="14.45" customHeight="1" x14ac:dyDescent="0.2">
      <c r="A76" s="26"/>
      <c r="B76" s="26"/>
      <c r="C76" s="26" t="s">
        <v>62</v>
      </c>
      <c r="D76" s="516" t="s">
        <v>60</v>
      </c>
      <c r="E76" s="387">
        <f>SUM(F76:J76)</f>
        <v>428168.7966182048</v>
      </c>
      <c r="F76" s="276">
        <f>SUMIF($L$6:$BS$6,F$6,$L$76:$BS$76)</f>
        <v>0</v>
      </c>
      <c r="G76" s="276">
        <f>SUMIF($L$6:$BS$6,G$6,$L$76:$BS$76)</f>
        <v>5873.0432928908076</v>
      </c>
      <c r="H76" s="276">
        <f>SUMIF($L$6:$BS$6,H$6,$L$76:$BS$76)</f>
        <v>48510.460927222412</v>
      </c>
      <c r="I76" s="276">
        <f>SUMIF($L$6:$BS$6,I$6,$L$76:$BS$76)</f>
        <v>120514.04687042706</v>
      </c>
      <c r="J76" s="276">
        <f>SUMIF($L$6:$BS$6,J$6,$L$76:$BS$76)</f>
        <v>253271.24552766455</v>
      </c>
      <c r="K76" s="51"/>
      <c r="L76" s="243">
        <f>Налоги!F23+Налоги!F29</f>
        <v>0</v>
      </c>
      <c r="M76" s="243">
        <f>Налоги!G23+Налоги!G29</f>
        <v>0</v>
      </c>
      <c r="N76" s="243">
        <f>Налоги!H23+Налоги!H29</f>
        <v>0</v>
      </c>
      <c r="O76" s="243">
        <f>Налоги!I23+Налоги!I29</f>
        <v>0</v>
      </c>
      <c r="P76" s="243">
        <f>Налоги!J23+Налоги!J29</f>
        <v>0</v>
      </c>
      <c r="Q76" s="243">
        <f>Налоги!K23+Налоги!K29</f>
        <v>0</v>
      </c>
      <c r="R76" s="243">
        <f>Налоги!L23+Налоги!L29</f>
        <v>0</v>
      </c>
      <c r="S76" s="243">
        <f>Налоги!M23+Налоги!M29</f>
        <v>0</v>
      </c>
      <c r="T76" s="243">
        <f>Налоги!N23+Налоги!N29</f>
        <v>0</v>
      </c>
      <c r="U76" s="243">
        <f>Налоги!O23+Налоги!O29</f>
        <v>0</v>
      </c>
      <c r="V76" s="243">
        <f>Налоги!P23+Налоги!P29</f>
        <v>0</v>
      </c>
      <c r="W76" s="243">
        <f>Налоги!Q23+Налоги!Q29</f>
        <v>0</v>
      </c>
      <c r="X76" s="243">
        <f>Налоги!R23+Налоги!R29</f>
        <v>760.68387247126441</v>
      </c>
      <c r="Y76" s="243">
        <f>Налоги!S23+Налоги!S29</f>
        <v>608.7154277988509</v>
      </c>
      <c r="Z76" s="243">
        <f>Налоги!T23+Налоги!T29</f>
        <v>519.13046729885093</v>
      </c>
      <c r="AA76" s="243">
        <f>Налоги!U23+Налоги!U29</f>
        <v>600.44667779885083</v>
      </c>
      <c r="AB76" s="243">
        <f>Налоги!V23+Налоги!V29</f>
        <v>596.31230279885085</v>
      </c>
      <c r="AC76" s="243">
        <f>Налоги!W23+Налоги!W29</f>
        <v>335.82617129885102</v>
      </c>
      <c r="AD76" s="243">
        <f>Налоги!X23+Налоги!X29</f>
        <v>588.0435527988509</v>
      </c>
      <c r="AE76" s="243">
        <f>Налоги!Y23+Налоги!Y29</f>
        <v>498.45859229885093</v>
      </c>
      <c r="AF76" s="243">
        <f>Налоги!Z23+Налоги!Z29</f>
        <v>579.77480279885083</v>
      </c>
      <c r="AG76" s="243">
        <f>Налоги!AA23+Налоги!AA29</f>
        <v>356.71673885057493</v>
      </c>
      <c r="AH76" s="243">
        <f>Налоги!AB23+Налоги!AB29</f>
        <v>237.82329417816101</v>
      </c>
      <c r="AI76" s="243">
        <f>Налоги!AC23+Налоги!AC29</f>
        <v>191.11139249999999</v>
      </c>
      <c r="AJ76" s="243">
        <f>Налоги!AD23+Налоги!AD29</f>
        <v>4526.8363118816096</v>
      </c>
      <c r="AK76" s="243">
        <f>Налоги!AE23+Налоги!AE29</f>
        <v>4256.8369470860916</v>
      </c>
      <c r="AL76" s="243">
        <f>Налоги!AF23+Налоги!AF29</f>
        <v>4028.5747429160911</v>
      </c>
      <c r="AM76" s="243">
        <f>Налоги!AG23+Налоги!AG29</f>
        <v>4248.2374470860914</v>
      </c>
      <c r="AN76" s="243">
        <f>Налоги!AH23+Налоги!AH29</f>
        <v>4243.9376970860903</v>
      </c>
      <c r="AO76" s="243">
        <f>Налоги!AI23+Налоги!AI29</f>
        <v>3567.750584576092</v>
      </c>
      <c r="AP76" s="243">
        <f>Налоги!AJ23+Налоги!AJ29</f>
        <v>4211.9804039826431</v>
      </c>
      <c r="AQ76" s="243">
        <f>Налоги!AK23+Налоги!AK29</f>
        <v>3983.7181998126434</v>
      </c>
      <c r="AR76" s="243">
        <f>Налоги!AL23+Налоги!AL29</f>
        <v>4203.3809039826428</v>
      </c>
      <c r="AS76" s="243">
        <f>Налоги!AM23+Налоги!AM29</f>
        <v>3834.9719411919541</v>
      </c>
      <c r="AT76" s="243">
        <f>Налоги!AN23+Налоги!AN29</f>
        <v>3844.4145074309195</v>
      </c>
      <c r="AU76" s="243">
        <f>Налоги!AO23+Налоги!AO29</f>
        <v>3559.8212401895394</v>
      </c>
      <c r="AV76" s="243">
        <f>Налоги!AP23+Налоги!AP29</f>
        <v>10445.935956901734</v>
      </c>
      <c r="AW76" s="243">
        <f>Налоги!AQ23+Налоги!AQ29</f>
        <v>10403.733518698842</v>
      </c>
      <c r="AX76" s="243">
        <f>Налоги!AR23+Налоги!AR29</f>
        <v>9923.982347246565</v>
      </c>
      <c r="AY76" s="243">
        <f>Налоги!AS23+Налоги!AS29</f>
        <v>10394.790038698842</v>
      </c>
      <c r="AZ76" s="243">
        <f>Налоги!AT23+Налоги!AT29</f>
        <v>10390.318298698843</v>
      </c>
      <c r="BA76" s="243">
        <f>Налоги!AU23+Налоги!AU29</f>
        <v>8960.0082643420064</v>
      </c>
      <c r="BB76" s="243">
        <f>Налоги!AV23+Налоги!AV29</f>
        <v>10381.374818698843</v>
      </c>
      <c r="BC76" s="243">
        <f>Налоги!AW23+Налоги!AW29</f>
        <v>9901.6236472465644</v>
      </c>
      <c r="BD76" s="243">
        <f>Налоги!AX23+Налоги!AX29</f>
        <v>10347.905655940222</v>
      </c>
      <c r="BE76" s="243">
        <f>Налоги!AY23+Налоги!AY29</f>
        <v>9721.0003879362175</v>
      </c>
      <c r="BF76" s="243">
        <f>Налоги!AZ23+Налоги!AZ29</f>
        <v>9971.0769345609133</v>
      </c>
      <c r="BG76" s="243">
        <f>Налоги!BA23+Налоги!BA29</f>
        <v>9672.2970014574639</v>
      </c>
      <c r="BH76" s="243">
        <f>Налоги!BB23+Налоги!BB29</f>
        <v>21195.40142044524</v>
      </c>
      <c r="BI76" s="243">
        <f>Налоги!BC23+Налоги!BC29</f>
        <v>21511.266561613797</v>
      </c>
      <c r="BJ76" s="243">
        <f>Налоги!BD23+Налоги!BD29</f>
        <v>20648.155043507304</v>
      </c>
      <c r="BK76" s="243">
        <f>Налоги!BE23+Налоги!BE29</f>
        <v>21501.965342413794</v>
      </c>
      <c r="BL76" s="243">
        <f>Налоги!BF23+Налоги!BF29</f>
        <v>21497.314732813793</v>
      </c>
      <c r="BM76" s="243">
        <f>Налоги!BG23+Налоги!BG29</f>
        <v>19775.742306200817</v>
      </c>
      <c r="BN76" s="243">
        <f>Налоги!BH23+Налоги!BH29</f>
        <v>21488.013513613794</v>
      </c>
      <c r="BO76" s="243">
        <f>Налоги!BI23+Налоги!BI29</f>
        <v>20624.901995507302</v>
      </c>
      <c r="BP76" s="243">
        <f>Налоги!BJ23+Налоги!BJ29</f>
        <v>21478.712294413795</v>
      </c>
      <c r="BQ76" s="243">
        <f>Налоги!BK23+Налоги!BK29</f>
        <v>20615.600776307303</v>
      </c>
      <c r="BR76" s="243">
        <f>Налоги!BL23+Налоги!BL29</f>
        <v>21469.411075213793</v>
      </c>
      <c r="BS76" s="243">
        <f>Налоги!BM23+Налоги!BM29</f>
        <v>21464.760465613796</v>
      </c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</row>
    <row r="77" spans="1:84" ht="7.5" customHeight="1" x14ac:dyDescent="0.2">
      <c r="A77" s="26"/>
      <c r="B77" s="26"/>
      <c r="C77" s="26"/>
      <c r="D77" s="516"/>
      <c r="E77" s="347"/>
      <c r="F77" s="348"/>
      <c r="G77" s="348"/>
      <c r="H77" s="348"/>
      <c r="I77" s="348"/>
      <c r="J77" s="348"/>
      <c r="K77" s="51"/>
      <c r="L77" s="195"/>
      <c r="M77" s="195"/>
      <c r="N77" s="195"/>
      <c r="O77" s="195"/>
      <c r="P77" s="195"/>
      <c r="Q77" s="195"/>
      <c r="R77" s="195"/>
      <c r="S77" s="195"/>
      <c r="T77" s="195"/>
      <c r="U77" s="195"/>
      <c r="V77" s="195"/>
      <c r="W77" s="195"/>
      <c r="X77" s="195"/>
      <c r="Y77" s="195"/>
      <c r="Z77" s="195"/>
      <c r="AA77" s="195"/>
      <c r="AB77" s="195"/>
      <c r="AC77" s="195"/>
      <c r="AD77" s="195"/>
      <c r="AE77" s="195"/>
      <c r="AF77" s="195"/>
      <c r="AG77" s="195"/>
      <c r="AH77" s="195"/>
      <c r="AI77" s="195"/>
      <c r="AJ77" s="195"/>
      <c r="AK77" s="195"/>
      <c r="AL77" s="195"/>
      <c r="AM77" s="195"/>
      <c r="AN77" s="195"/>
      <c r="AO77" s="195"/>
      <c r="AP77" s="195"/>
      <c r="AQ77" s="195"/>
      <c r="AR77" s="195"/>
      <c r="AS77" s="195"/>
      <c r="AT77" s="195"/>
      <c r="AU77" s="195"/>
      <c r="AV77" s="195"/>
      <c r="AW77" s="195"/>
      <c r="AX77" s="195"/>
      <c r="AY77" s="195"/>
      <c r="AZ77" s="195"/>
      <c r="BA77" s="195"/>
      <c r="BB77" s="195"/>
      <c r="BC77" s="195"/>
      <c r="BD77" s="195"/>
      <c r="BE77" s="195"/>
      <c r="BF77" s="195"/>
      <c r="BG77" s="195"/>
      <c r="BH77" s="195"/>
      <c r="BI77" s="195"/>
      <c r="BJ77" s="195"/>
      <c r="BK77" s="195"/>
      <c r="BL77" s="195"/>
      <c r="BM77" s="195"/>
      <c r="BN77" s="195"/>
      <c r="BO77" s="195"/>
      <c r="BP77" s="195"/>
      <c r="BQ77" s="195"/>
      <c r="BR77" s="195"/>
      <c r="BS77" s="195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</row>
    <row r="78" spans="1:84" ht="12" customHeight="1" x14ac:dyDescent="0.2">
      <c r="A78" s="392"/>
      <c r="B78" s="392" t="s">
        <v>398</v>
      </c>
      <c r="C78" s="392"/>
      <c r="D78" s="556" t="s">
        <v>60</v>
      </c>
      <c r="E78" s="345">
        <f>SUM(F78:J78)</f>
        <v>1655175.6103131068</v>
      </c>
      <c r="F78" s="277">
        <f>SUMIF($L$6:$BS$6,F$6,$L$78:$BS$78)</f>
        <v>-56377.732758620696</v>
      </c>
      <c r="G78" s="346">
        <f>SUMIF($L$6:$BS$6,G$6,$L$78:$BS$78)</f>
        <v>22370.329770471279</v>
      </c>
      <c r="H78" s="346">
        <f>SUMIF($L$6:$BS$6,H$6,$L$78:$BS$78)</f>
        <v>194041.84370888965</v>
      </c>
      <c r="I78" s="346">
        <f>SUMIF($L$6:$BS$6,I$6,$L$78:$BS$78)</f>
        <v>482056.18748170824</v>
      </c>
      <c r="J78" s="346">
        <f>SUMIF($L$6:$BS$6,J$6,$L$78:$BS$78)</f>
        <v>1013084.9821106582</v>
      </c>
      <c r="K78" s="393"/>
      <c r="L78" s="277">
        <f>L73-L76-L75</f>
        <v>-2172.0833333333335</v>
      </c>
      <c r="M78" s="277">
        <f t="shared" ref="M78:AQ78" si="43">M73-M76-M75</f>
        <v>-2349.125</v>
      </c>
      <c r="N78" s="277">
        <f t="shared" si="43"/>
        <v>-2368.666666666667</v>
      </c>
      <c r="O78" s="277">
        <f t="shared" si="43"/>
        <v>-2388.2083333333335</v>
      </c>
      <c r="P78" s="277">
        <f t="shared" si="43"/>
        <v>-4592.5775862068967</v>
      </c>
      <c r="Q78" s="277">
        <f t="shared" si="43"/>
        <v>-4969.6364942528726</v>
      </c>
      <c r="R78" s="277">
        <f t="shared" si="43"/>
        <v>-5121.5919540229879</v>
      </c>
      <c r="S78" s="277">
        <f t="shared" si="43"/>
        <v>-5141.1336206896549</v>
      </c>
      <c r="T78" s="277">
        <f t="shared" si="43"/>
        <v>-6233.227011494253</v>
      </c>
      <c r="U78" s="277">
        <f t="shared" si="43"/>
        <v>-6570.5617816091963</v>
      </c>
      <c r="V78" s="277">
        <f t="shared" si="43"/>
        <v>-6907.8965517241386</v>
      </c>
      <c r="W78" s="277">
        <f t="shared" si="43"/>
        <v>-7563.0244252873572</v>
      </c>
      <c r="X78" s="277">
        <f t="shared" si="43"/>
        <v>3042.7354898850576</v>
      </c>
      <c r="Y78" s="277">
        <f t="shared" si="43"/>
        <v>2434.8617111954036</v>
      </c>
      <c r="Z78" s="277">
        <f t="shared" si="43"/>
        <v>2076.5218691954037</v>
      </c>
      <c r="AA78" s="277">
        <f t="shared" si="43"/>
        <v>2401.7867111954033</v>
      </c>
      <c r="AB78" s="277">
        <f t="shared" si="43"/>
        <v>2385.2492111954034</v>
      </c>
      <c r="AC78" s="277">
        <f t="shared" si="43"/>
        <v>1343.3046851954041</v>
      </c>
      <c r="AD78" s="277">
        <f t="shared" si="43"/>
        <v>2352.1742111954036</v>
      </c>
      <c r="AE78" s="277">
        <f t="shared" si="43"/>
        <v>1993.8343691954037</v>
      </c>
      <c r="AF78" s="277">
        <f t="shared" si="43"/>
        <v>2319.0992111954033</v>
      </c>
      <c r="AG78" s="277">
        <f t="shared" si="43"/>
        <v>1426.8669554022995</v>
      </c>
      <c r="AH78" s="277">
        <f t="shared" si="43"/>
        <v>951.29317671264403</v>
      </c>
      <c r="AI78" s="277">
        <f t="shared" si="43"/>
        <v>-357.39783109195332</v>
      </c>
      <c r="AJ78" s="277">
        <f t="shared" si="43"/>
        <v>18107.345247526438</v>
      </c>
      <c r="AK78" s="277">
        <f t="shared" si="43"/>
        <v>17027.347788344363</v>
      </c>
      <c r="AL78" s="277">
        <f t="shared" si="43"/>
        <v>16114.298971664364</v>
      </c>
      <c r="AM78" s="277">
        <f t="shared" si="43"/>
        <v>16992.949788344362</v>
      </c>
      <c r="AN78" s="277">
        <f t="shared" si="43"/>
        <v>16975.750788344361</v>
      </c>
      <c r="AO78" s="277">
        <f t="shared" si="43"/>
        <v>14271.002338304368</v>
      </c>
      <c r="AP78" s="277">
        <f t="shared" si="43"/>
        <v>16847.921615930572</v>
      </c>
      <c r="AQ78" s="277">
        <f t="shared" si="43"/>
        <v>15934.872799250574</v>
      </c>
      <c r="AR78" s="277">
        <f t="shared" ref="AR78:BS78" si="44">AR73-AR76-AR75</f>
        <v>16813.523615930571</v>
      </c>
      <c r="AS78" s="277">
        <f t="shared" si="44"/>
        <v>15339.887764767816</v>
      </c>
      <c r="AT78" s="277">
        <f t="shared" si="44"/>
        <v>15377.658029723676</v>
      </c>
      <c r="AU78" s="277">
        <f t="shared" si="44"/>
        <v>14239.284960758156</v>
      </c>
      <c r="AV78" s="277">
        <f t="shared" si="44"/>
        <v>41783.743827606937</v>
      </c>
      <c r="AW78" s="277">
        <f t="shared" si="44"/>
        <v>41614.934074795368</v>
      </c>
      <c r="AX78" s="277">
        <f t="shared" si="44"/>
        <v>39695.929388986253</v>
      </c>
      <c r="AY78" s="277">
        <f t="shared" si="44"/>
        <v>41579.160154795369</v>
      </c>
      <c r="AZ78" s="277">
        <f t="shared" si="44"/>
        <v>41561.273194795373</v>
      </c>
      <c r="BA78" s="277">
        <f t="shared" si="44"/>
        <v>35840.033057368026</v>
      </c>
      <c r="BB78" s="277">
        <f t="shared" si="44"/>
        <v>41525.499274795366</v>
      </c>
      <c r="BC78" s="277">
        <f t="shared" si="44"/>
        <v>39606.494588986257</v>
      </c>
      <c r="BD78" s="277">
        <f t="shared" si="44"/>
        <v>41391.622623760879</v>
      </c>
      <c r="BE78" s="277">
        <f t="shared" si="44"/>
        <v>38884.00155174487</v>
      </c>
      <c r="BF78" s="277">
        <f t="shared" si="44"/>
        <v>39884.307738243646</v>
      </c>
      <c r="BG78" s="277">
        <f t="shared" si="44"/>
        <v>38689.188005829856</v>
      </c>
      <c r="BH78" s="277">
        <f t="shared" si="44"/>
        <v>84781.605681780944</v>
      </c>
      <c r="BI78" s="277">
        <f t="shared" si="44"/>
        <v>86045.066246455171</v>
      </c>
      <c r="BJ78" s="277">
        <f t="shared" si="44"/>
        <v>82592.620174029216</v>
      </c>
      <c r="BK78" s="277">
        <f t="shared" si="44"/>
        <v>86007.861369655162</v>
      </c>
      <c r="BL78" s="277">
        <f t="shared" si="44"/>
        <v>85989.258931255172</v>
      </c>
      <c r="BM78" s="277">
        <f t="shared" si="44"/>
        <v>79102.969224803266</v>
      </c>
      <c r="BN78" s="277">
        <f t="shared" si="44"/>
        <v>85952.054054455162</v>
      </c>
      <c r="BO78" s="277">
        <f t="shared" si="44"/>
        <v>82499.607982029207</v>
      </c>
      <c r="BP78" s="277">
        <f t="shared" si="44"/>
        <v>85914.849177655167</v>
      </c>
      <c r="BQ78" s="277">
        <f t="shared" si="44"/>
        <v>82462.403105229212</v>
      </c>
      <c r="BR78" s="277">
        <f t="shared" si="44"/>
        <v>85877.644300855172</v>
      </c>
      <c r="BS78" s="277">
        <f t="shared" si="44"/>
        <v>85859.041862455168</v>
      </c>
      <c r="BT78" s="392"/>
      <c r="BU78" s="392"/>
      <c r="BV78" s="392"/>
      <c r="BW78" s="392"/>
      <c r="BX78" s="392"/>
      <c r="BY78" s="392"/>
      <c r="BZ78" s="392"/>
      <c r="CA78" s="392"/>
      <c r="CB78" s="392"/>
      <c r="CC78" s="26"/>
      <c r="CD78" s="26"/>
      <c r="CE78" s="26"/>
      <c r="CF78" s="26"/>
    </row>
    <row r="79" spans="1:84" s="355" customFormat="1" ht="14.45" customHeight="1" x14ac:dyDescent="0.2">
      <c r="A79" s="394"/>
      <c r="B79" s="394" t="s">
        <v>399</v>
      </c>
      <c r="C79" s="394"/>
      <c r="D79" s="406" t="s">
        <v>49</v>
      </c>
      <c r="E79" s="407">
        <f t="shared" ref="E79:J79" si="45">IF(E10=0,"n/a",E78/E10)</f>
        <v>0.37672977073208314</v>
      </c>
      <c r="F79" s="408" t="str">
        <f t="shared" si="45"/>
        <v>n/a</v>
      </c>
      <c r="G79" s="408">
        <f t="shared" si="45"/>
        <v>9.8932197657409085E-2</v>
      </c>
      <c r="H79" s="408">
        <f t="shared" si="45"/>
        <v>0.29604313066052729</v>
      </c>
      <c r="I79" s="408">
        <f t="shared" si="45"/>
        <v>0.38474710615006652</v>
      </c>
      <c r="J79" s="408">
        <f t="shared" si="45"/>
        <v>0.44845631561622767</v>
      </c>
      <c r="K79" s="409"/>
      <c r="L79" s="408" t="str">
        <f t="shared" ref="L79:AQ79" si="46">IF(L10=0,"n/a",L78/L10)</f>
        <v>n/a</v>
      </c>
      <c r="M79" s="408" t="str">
        <f t="shared" si="46"/>
        <v>n/a</v>
      </c>
      <c r="N79" s="408" t="str">
        <f t="shared" si="46"/>
        <v>n/a</v>
      </c>
      <c r="O79" s="408" t="str">
        <f t="shared" si="46"/>
        <v>n/a</v>
      </c>
      <c r="P79" s="408" t="str">
        <f t="shared" si="46"/>
        <v>n/a</v>
      </c>
      <c r="Q79" s="408" t="str">
        <f t="shared" si="46"/>
        <v>n/a</v>
      </c>
      <c r="R79" s="408" t="str">
        <f t="shared" si="46"/>
        <v>n/a</v>
      </c>
      <c r="S79" s="408" t="str">
        <f t="shared" si="46"/>
        <v>n/a</v>
      </c>
      <c r="T79" s="408" t="str">
        <f t="shared" si="46"/>
        <v>n/a</v>
      </c>
      <c r="U79" s="408" t="str">
        <f t="shared" si="46"/>
        <v>n/a</v>
      </c>
      <c r="V79" s="408" t="str">
        <f t="shared" si="46"/>
        <v>n/a</v>
      </c>
      <c r="W79" s="408" t="str">
        <f t="shared" si="46"/>
        <v>n/a</v>
      </c>
      <c r="X79" s="408">
        <f t="shared" si="46"/>
        <v>0.16313424533384682</v>
      </c>
      <c r="Y79" s="408">
        <f t="shared" si="46"/>
        <v>0.12740536706598501</v>
      </c>
      <c r="Z79" s="408">
        <f t="shared" si="46"/>
        <v>0.11133134285794191</v>
      </c>
      <c r="AA79" s="408">
        <f t="shared" si="46"/>
        <v>0.12567470100953837</v>
      </c>
      <c r="AB79" s="408">
        <f t="shared" si="46"/>
        <v>0.12480936798131505</v>
      </c>
      <c r="AC79" s="408">
        <f t="shared" si="46"/>
        <v>7.5752098200915316E-2</v>
      </c>
      <c r="AD79" s="408">
        <f t="shared" si="46"/>
        <v>0.12307870192486843</v>
      </c>
      <c r="AE79" s="408">
        <f t="shared" si="46"/>
        <v>0.10689810738417681</v>
      </c>
      <c r="AF79" s="408">
        <f t="shared" si="46"/>
        <v>0.12134803586842177</v>
      </c>
      <c r="AG79" s="408">
        <f t="shared" si="46"/>
        <v>7.6500525509087536E-2</v>
      </c>
      <c r="AH79" s="408">
        <f t="shared" si="46"/>
        <v>4.9776895258227163E-2</v>
      </c>
      <c r="AI79" s="408">
        <f t="shared" si="46"/>
        <v>-1.8701021766243126E-2</v>
      </c>
      <c r="AJ79" s="408">
        <f t="shared" si="46"/>
        <v>0.3346230096320264</v>
      </c>
      <c r="AK79" s="408">
        <f t="shared" si="46"/>
        <v>0.30772772427285744</v>
      </c>
      <c r="AL79" s="408">
        <f t="shared" si="46"/>
        <v>0.29779159486370338</v>
      </c>
      <c r="AM79" s="408">
        <f t="shared" si="46"/>
        <v>0.30710606443533517</v>
      </c>
      <c r="AN79" s="408">
        <f t="shared" si="46"/>
        <v>0.30679523451657398</v>
      </c>
      <c r="AO79" s="408">
        <f t="shared" si="46"/>
        <v>0.27617912580576337</v>
      </c>
      <c r="AP79" s="408">
        <f t="shared" si="46"/>
        <v>0.30448503443071534</v>
      </c>
      <c r="AQ79" s="408">
        <f t="shared" si="46"/>
        <v>0.29447580643645949</v>
      </c>
      <c r="AR79" s="408">
        <f t="shared" ref="AR79:BS79" si="47">IF(AR10=0,"n/a",AR78/AR10)</f>
        <v>0.30386337459319307</v>
      </c>
      <c r="AS79" s="408">
        <f t="shared" si="47"/>
        <v>0.28348050700393596</v>
      </c>
      <c r="AT79" s="408">
        <f t="shared" si="47"/>
        <v>0.27791361103062451</v>
      </c>
      <c r="AU79" s="408">
        <f t="shared" si="47"/>
        <v>0.25734029813182629</v>
      </c>
      <c r="AV79" s="408">
        <f t="shared" si="47"/>
        <v>0.40436740279389383</v>
      </c>
      <c r="AW79" s="408">
        <f t="shared" si="47"/>
        <v>0.3928909591702972</v>
      </c>
      <c r="AX79" s="408">
        <f t="shared" si="47"/>
        <v>0.38416231764058983</v>
      </c>
      <c r="AY79" s="408">
        <f t="shared" si="47"/>
        <v>0.39255321383789271</v>
      </c>
      <c r="AZ79" s="408">
        <f t="shared" si="47"/>
        <v>0.39238434117169052</v>
      </c>
      <c r="BA79" s="408">
        <f t="shared" si="47"/>
        <v>0.3651415670109962</v>
      </c>
      <c r="BB79" s="408">
        <f t="shared" si="47"/>
        <v>0.39204659583928603</v>
      </c>
      <c r="BC79" s="408">
        <f t="shared" si="47"/>
        <v>0.38329680118652104</v>
      </c>
      <c r="BD79" s="408">
        <f t="shared" si="47"/>
        <v>0.39078265232946546</v>
      </c>
      <c r="BE79" s="408">
        <f t="shared" si="47"/>
        <v>0.37630478452541599</v>
      </c>
      <c r="BF79" s="408">
        <f t="shared" si="47"/>
        <v>0.37655193433582068</v>
      </c>
      <c r="BG79" s="408">
        <f t="shared" si="47"/>
        <v>0.36526868354062614</v>
      </c>
      <c r="BH79" s="408">
        <f t="shared" si="47"/>
        <v>0.45602038596615674</v>
      </c>
      <c r="BI79" s="408">
        <f t="shared" si="47"/>
        <v>0.45146216736761441</v>
      </c>
      <c r="BJ79" s="408">
        <f t="shared" si="47"/>
        <v>0.44424634597137308</v>
      </c>
      <c r="BK79" s="408">
        <f t="shared" si="47"/>
        <v>0.45126696042490994</v>
      </c>
      <c r="BL79" s="408">
        <f t="shared" si="47"/>
        <v>0.45116935695355775</v>
      </c>
      <c r="BM79" s="408">
        <f t="shared" si="47"/>
        <v>0.43645293254524542</v>
      </c>
      <c r="BN79" s="408">
        <f t="shared" si="47"/>
        <v>0.45097415001085323</v>
      </c>
      <c r="BO79" s="408">
        <f t="shared" si="47"/>
        <v>0.44374605519067467</v>
      </c>
      <c r="BP79" s="408">
        <f t="shared" si="47"/>
        <v>0.45077894306814881</v>
      </c>
      <c r="BQ79" s="408">
        <f t="shared" si="47"/>
        <v>0.44354593887839538</v>
      </c>
      <c r="BR79" s="408">
        <f t="shared" si="47"/>
        <v>0.45058373612544439</v>
      </c>
      <c r="BS79" s="408">
        <f t="shared" si="47"/>
        <v>0.4504861326540921</v>
      </c>
      <c r="BT79" s="394"/>
      <c r="BU79" s="394"/>
      <c r="BV79" s="394"/>
      <c r="BW79" s="394"/>
      <c r="BX79" s="394"/>
      <c r="BY79" s="394"/>
      <c r="BZ79" s="394"/>
      <c r="CA79" s="394"/>
      <c r="CB79" s="394"/>
      <c r="CC79" s="410"/>
      <c r="CD79" s="410"/>
      <c r="CE79" s="410"/>
      <c r="CF79" s="410"/>
    </row>
    <row r="80" spans="1:84" s="355" customFormat="1" ht="14.45" customHeight="1" x14ac:dyDescent="0.2">
      <c r="A80" s="394"/>
      <c r="B80" s="394"/>
      <c r="C80" s="394"/>
      <c r="D80" s="406"/>
      <c r="E80" s="407"/>
      <c r="F80" s="408"/>
      <c r="G80" s="408"/>
      <c r="H80" s="502"/>
      <c r="I80" s="408"/>
      <c r="J80" s="408"/>
      <c r="K80" s="409"/>
      <c r="L80" s="408"/>
      <c r="M80" s="408"/>
      <c r="N80" s="408"/>
      <c r="O80" s="408"/>
      <c r="P80" s="408"/>
      <c r="Q80" s="408"/>
      <c r="R80" s="408"/>
      <c r="S80" s="408"/>
      <c r="T80" s="408"/>
      <c r="U80" s="408"/>
      <c r="V80" s="408"/>
      <c r="W80" s="408"/>
      <c r="X80" s="408"/>
      <c r="Y80" s="408"/>
      <c r="Z80" s="408"/>
      <c r="AA80" s="408"/>
      <c r="AB80" s="408"/>
      <c r="AC80" s="408"/>
      <c r="AD80" s="408"/>
      <c r="AE80" s="408"/>
      <c r="AF80" s="408"/>
      <c r="AG80" s="408"/>
      <c r="AH80" s="408"/>
      <c r="AI80" s="408"/>
      <c r="AJ80" s="408"/>
      <c r="AK80" s="408"/>
      <c r="AL80" s="408"/>
      <c r="AM80" s="408"/>
      <c r="AN80" s="408"/>
      <c r="AO80" s="408"/>
      <c r="AP80" s="408"/>
      <c r="AQ80" s="408"/>
      <c r="AR80" s="408"/>
      <c r="AS80" s="408"/>
      <c r="AT80" s="408"/>
      <c r="AU80" s="408"/>
      <c r="AV80" s="408"/>
      <c r="AW80" s="408"/>
      <c r="AX80" s="408"/>
      <c r="AY80" s="408"/>
      <c r="AZ80" s="408"/>
      <c r="BA80" s="408"/>
      <c r="BB80" s="408"/>
      <c r="BC80" s="408"/>
      <c r="BD80" s="408"/>
      <c r="BE80" s="408"/>
      <c r="BF80" s="408"/>
      <c r="BG80" s="408"/>
      <c r="BH80" s="408"/>
      <c r="BI80" s="408"/>
      <c r="BJ80" s="408"/>
      <c r="BK80" s="408"/>
      <c r="BL80" s="408"/>
      <c r="BM80" s="408"/>
      <c r="BN80" s="408"/>
      <c r="BO80" s="408"/>
      <c r="BP80" s="408"/>
      <c r="BQ80" s="408"/>
      <c r="BR80" s="408"/>
      <c r="BS80" s="408"/>
      <c r="BT80" s="394"/>
      <c r="BU80" s="394"/>
      <c r="BV80" s="394"/>
      <c r="BW80" s="394"/>
      <c r="BX80" s="394"/>
      <c r="BY80" s="394"/>
      <c r="BZ80" s="394"/>
      <c r="CA80" s="394"/>
      <c r="CB80" s="394"/>
      <c r="CC80" s="410"/>
      <c r="CD80" s="410"/>
      <c r="CE80" s="410"/>
      <c r="CF80" s="410"/>
    </row>
    <row r="81" spans="1:84" s="412" customFormat="1" ht="13.5" customHeight="1" x14ac:dyDescent="0.15">
      <c r="A81" s="365"/>
      <c r="B81" s="366" t="s">
        <v>449</v>
      </c>
      <c r="C81" s="365"/>
      <c r="D81" s="367"/>
      <c r="E81" s="413"/>
      <c r="K81" s="365"/>
      <c r="L81" s="371"/>
      <c r="M81" s="371"/>
      <c r="N81" s="371"/>
      <c r="O81" s="371"/>
      <c r="P81" s="371"/>
      <c r="Q81" s="371"/>
      <c r="R81" s="371"/>
      <c r="S81" s="371"/>
      <c r="T81" s="371"/>
      <c r="U81" s="371"/>
      <c r="V81" s="371"/>
      <c r="W81" s="371"/>
      <c r="X81" s="371"/>
      <c r="Y81" s="371"/>
      <c r="Z81" s="371"/>
      <c r="AA81" s="371"/>
      <c r="AB81" s="371"/>
      <c r="AC81" s="371"/>
      <c r="AD81" s="371"/>
      <c r="AE81" s="371"/>
      <c r="AF81" s="371"/>
      <c r="AG81" s="371"/>
      <c r="AH81" s="371"/>
      <c r="AI81" s="371"/>
      <c r="AJ81" s="371"/>
      <c r="AK81" s="371"/>
      <c r="AL81" s="371"/>
      <c r="AM81" s="371"/>
      <c r="AN81" s="371"/>
      <c r="AO81" s="371"/>
      <c r="AP81" s="371"/>
      <c r="AQ81" s="371"/>
      <c r="AR81" s="371"/>
      <c r="AS81" s="371"/>
      <c r="AT81" s="371"/>
      <c r="AU81" s="371"/>
      <c r="AV81" s="371"/>
      <c r="AW81" s="371"/>
      <c r="AX81" s="371"/>
      <c r="AY81" s="371"/>
      <c r="AZ81" s="371"/>
      <c r="BA81" s="371"/>
      <c r="BB81" s="371"/>
      <c r="BC81" s="371"/>
      <c r="BD81" s="371"/>
      <c r="BE81" s="371"/>
      <c r="BF81" s="371"/>
      <c r="BG81" s="371"/>
      <c r="BH81" s="371"/>
      <c r="BI81" s="371"/>
      <c r="BJ81" s="371"/>
      <c r="BK81" s="371"/>
      <c r="BL81" s="371"/>
      <c r="BM81" s="371"/>
      <c r="BN81" s="371"/>
      <c r="BO81" s="371"/>
      <c r="BP81" s="371"/>
      <c r="BQ81" s="371"/>
      <c r="BR81" s="371"/>
      <c r="BS81" s="371"/>
      <c r="BT81" s="365"/>
      <c r="BU81" s="372"/>
      <c r="BV81" s="372"/>
      <c r="BW81" s="373"/>
      <c r="BX81" s="373"/>
      <c r="BY81" s="373"/>
      <c r="BZ81" s="373"/>
      <c r="CA81" s="373"/>
      <c r="CB81" s="373"/>
      <c r="CC81" s="365"/>
      <c r="CD81" s="365"/>
      <c r="CE81" s="365"/>
      <c r="CF81" s="365"/>
    </row>
    <row r="82" spans="1:84" s="364" customFormat="1" ht="13.35" customHeight="1" outlineLevel="1" x14ac:dyDescent="0.15">
      <c r="A82" s="365"/>
      <c r="B82" s="366"/>
      <c r="C82" s="366" t="str">
        <f>B34</f>
        <v>Себестоимость/COGS</v>
      </c>
      <c r="D82" s="367" t="s">
        <v>49</v>
      </c>
      <c r="E82" s="414">
        <f>IFERROR(E34/E$10,"n/a")</f>
        <v>0.31741923701432045</v>
      </c>
      <c r="F82" s="415" t="str">
        <f t="shared" ref="F82:J82" si="48">IFERROR(F34/F$10,"n/a")</f>
        <v>n/a</v>
      </c>
      <c r="G82" s="415">
        <f t="shared" si="48"/>
        <v>0.48325847193641225</v>
      </c>
      <c r="H82" s="415">
        <f t="shared" si="48"/>
        <v>0.39548163708861162</v>
      </c>
      <c r="I82" s="415">
        <f t="shared" si="48"/>
        <v>0.3243006114163583</v>
      </c>
      <c r="J82" s="415">
        <f t="shared" si="48"/>
        <v>0.26808570648670871</v>
      </c>
      <c r="K82" s="365"/>
      <c r="L82" s="371"/>
      <c r="M82" s="371"/>
      <c r="N82" s="371"/>
      <c r="O82" s="371"/>
      <c r="P82" s="371"/>
      <c r="Q82" s="371"/>
      <c r="R82" s="371"/>
      <c r="S82" s="371"/>
      <c r="T82" s="371"/>
      <c r="U82" s="371"/>
      <c r="V82" s="371"/>
      <c r="W82" s="371"/>
      <c r="X82" s="371"/>
      <c r="Y82" s="371"/>
      <c r="Z82" s="371"/>
      <c r="AA82" s="371"/>
      <c r="AB82" s="371"/>
      <c r="AC82" s="371"/>
      <c r="AD82" s="371"/>
      <c r="AE82" s="371"/>
      <c r="AF82" s="371"/>
      <c r="AG82" s="371"/>
      <c r="AH82" s="371"/>
      <c r="AI82" s="371"/>
      <c r="AJ82" s="371"/>
      <c r="AK82" s="371"/>
      <c r="AL82" s="371"/>
      <c r="AM82" s="371"/>
      <c r="AN82" s="371"/>
      <c r="AO82" s="371"/>
      <c r="AP82" s="371"/>
      <c r="AQ82" s="371"/>
      <c r="AR82" s="371"/>
      <c r="AS82" s="371"/>
      <c r="AT82" s="371"/>
      <c r="AU82" s="371"/>
      <c r="AV82" s="371"/>
      <c r="AW82" s="371"/>
      <c r="AX82" s="371"/>
      <c r="AY82" s="371"/>
      <c r="AZ82" s="371"/>
      <c r="BA82" s="371"/>
      <c r="BB82" s="371"/>
      <c r="BC82" s="371"/>
      <c r="BD82" s="371"/>
      <c r="BE82" s="371"/>
      <c r="BF82" s="371"/>
      <c r="BG82" s="371"/>
      <c r="BH82" s="371"/>
      <c r="BI82" s="371"/>
      <c r="BJ82" s="371"/>
      <c r="BK82" s="371"/>
      <c r="BL82" s="371"/>
      <c r="BM82" s="371"/>
      <c r="BN82" s="371"/>
      <c r="BO82" s="371"/>
      <c r="BP82" s="371"/>
      <c r="BQ82" s="371"/>
      <c r="BR82" s="371"/>
      <c r="BS82" s="371"/>
      <c r="BT82" s="365"/>
      <c r="BU82" s="372"/>
      <c r="BV82" s="372"/>
      <c r="BW82" s="373"/>
      <c r="BX82" s="373"/>
      <c r="BY82" s="373"/>
      <c r="BZ82" s="373"/>
      <c r="CA82" s="373"/>
      <c r="CB82" s="373"/>
      <c r="CC82" s="365"/>
      <c r="CD82" s="365"/>
      <c r="CE82" s="365"/>
      <c r="CF82" s="365"/>
    </row>
    <row r="83" spans="1:84" s="416" customFormat="1" ht="13.35" customHeight="1" outlineLevel="1" x14ac:dyDescent="0.15">
      <c r="A83" s="375"/>
      <c r="B83" s="376"/>
      <c r="C83" s="417" t="str">
        <f>C36</f>
        <v>Себестоимость комплектующих</v>
      </c>
      <c r="D83" s="377" t="s">
        <v>49</v>
      </c>
      <c r="E83" s="378">
        <f>IFERROR(E36/E$10,"n/a")</f>
        <v>8.691690020673809E-2</v>
      </c>
      <c r="F83" s="379" t="str">
        <f t="shared" ref="F83:J83" si="49">IFERROR(F36/F$10,"n/a")</f>
        <v>n/a</v>
      </c>
      <c r="G83" s="379">
        <f t="shared" si="49"/>
        <v>8.7763992871613447E-2</v>
      </c>
      <c r="H83" s="379">
        <f t="shared" si="49"/>
        <v>0.10933307190581029</v>
      </c>
      <c r="I83" s="379">
        <f t="shared" si="49"/>
        <v>8.3278142561928933E-2</v>
      </c>
      <c r="J83" s="379">
        <f t="shared" si="49"/>
        <v>8.2346309871866266E-2</v>
      </c>
      <c r="K83" s="375"/>
      <c r="L83" s="380"/>
      <c r="M83" s="380"/>
      <c r="N83" s="380"/>
      <c r="O83" s="380"/>
      <c r="P83" s="380"/>
      <c r="Q83" s="380"/>
      <c r="R83" s="380"/>
      <c r="S83" s="380"/>
      <c r="T83" s="380"/>
      <c r="U83" s="380"/>
      <c r="V83" s="380"/>
      <c r="W83" s="380"/>
      <c r="X83" s="380"/>
      <c r="Y83" s="380"/>
      <c r="Z83" s="380"/>
      <c r="AA83" s="380"/>
      <c r="AB83" s="380"/>
      <c r="AC83" s="380"/>
      <c r="AD83" s="380"/>
      <c r="AE83" s="380"/>
      <c r="AF83" s="380"/>
      <c r="AG83" s="380"/>
      <c r="AH83" s="380"/>
      <c r="AI83" s="380"/>
      <c r="AJ83" s="380"/>
      <c r="AK83" s="380"/>
      <c r="AL83" s="380"/>
      <c r="AM83" s="380"/>
      <c r="AN83" s="380"/>
      <c r="AO83" s="380"/>
      <c r="AP83" s="380"/>
      <c r="AQ83" s="380"/>
      <c r="AR83" s="380"/>
      <c r="AS83" s="380"/>
      <c r="AT83" s="380"/>
      <c r="AU83" s="380"/>
      <c r="AV83" s="380"/>
      <c r="AW83" s="380"/>
      <c r="AX83" s="380"/>
      <c r="AY83" s="380"/>
      <c r="AZ83" s="380"/>
      <c r="BA83" s="380"/>
      <c r="BB83" s="380"/>
      <c r="BC83" s="380"/>
      <c r="BD83" s="380"/>
      <c r="BE83" s="380"/>
      <c r="BF83" s="380"/>
      <c r="BG83" s="380"/>
      <c r="BH83" s="380"/>
      <c r="BI83" s="380"/>
      <c r="BJ83" s="380"/>
      <c r="BK83" s="380"/>
      <c r="BL83" s="380"/>
      <c r="BM83" s="380"/>
      <c r="BN83" s="380"/>
      <c r="BO83" s="380"/>
      <c r="BP83" s="380"/>
      <c r="BQ83" s="380"/>
      <c r="BR83" s="380"/>
      <c r="BS83" s="380"/>
      <c r="BT83" s="375"/>
      <c r="BU83" s="381"/>
      <c r="BV83" s="381"/>
      <c r="BW83" s="382"/>
      <c r="BX83" s="382"/>
      <c r="BY83" s="382"/>
      <c r="BZ83" s="382"/>
      <c r="CA83" s="382"/>
      <c r="CB83" s="382"/>
      <c r="CC83" s="375"/>
      <c r="CD83" s="375"/>
      <c r="CE83" s="375"/>
      <c r="CF83" s="375"/>
    </row>
    <row r="84" spans="1:84" s="416" customFormat="1" ht="13.5" customHeight="1" outlineLevel="1" x14ac:dyDescent="0.15">
      <c r="A84" s="375"/>
      <c r="B84" s="376"/>
      <c r="C84" s="417" t="str">
        <f>C40</f>
        <v>Аренда производственного помещения</v>
      </c>
      <c r="D84" s="377" t="s">
        <v>49</v>
      </c>
      <c r="E84" s="378">
        <f>IFERROR(E40/E$10,"n/a")</f>
        <v>2.3749559304276212E-2</v>
      </c>
      <c r="F84" s="379" t="str">
        <f t="shared" ref="F84:J84" si="50">IFERROR(F40/F$10,"n/a")</f>
        <v>n/a</v>
      </c>
      <c r="G84" s="379">
        <f t="shared" si="50"/>
        <v>0.11701865716215126</v>
      </c>
      <c r="H84" s="379">
        <f t="shared" si="50"/>
        <v>3.4986583009859303E-2</v>
      </c>
      <c r="I84" s="379">
        <f t="shared" si="50"/>
        <v>1.9035004014155178E-2</v>
      </c>
      <c r="J84" s="379">
        <f t="shared" si="50"/>
        <v>1.0979507982915504E-2</v>
      </c>
      <c r="K84" s="375"/>
      <c r="L84" s="380"/>
      <c r="M84" s="380"/>
      <c r="N84" s="380"/>
      <c r="O84" s="380"/>
      <c r="P84" s="380"/>
      <c r="Q84" s="380"/>
      <c r="R84" s="380"/>
      <c r="S84" s="380"/>
      <c r="T84" s="380"/>
      <c r="U84" s="380"/>
      <c r="V84" s="380"/>
      <c r="W84" s="380"/>
      <c r="X84" s="380"/>
      <c r="Y84" s="380"/>
      <c r="Z84" s="380"/>
      <c r="AA84" s="380"/>
      <c r="AB84" s="380"/>
      <c r="AC84" s="380"/>
      <c r="AD84" s="380"/>
      <c r="AE84" s="380"/>
      <c r="AF84" s="380"/>
      <c r="AG84" s="380"/>
      <c r="AH84" s="380"/>
      <c r="AI84" s="380"/>
      <c r="AJ84" s="380"/>
      <c r="AK84" s="380"/>
      <c r="AL84" s="380"/>
      <c r="AM84" s="380"/>
      <c r="AN84" s="380"/>
      <c r="AO84" s="380"/>
      <c r="AP84" s="380"/>
      <c r="AQ84" s="380"/>
      <c r="AR84" s="380"/>
      <c r="AS84" s="380"/>
      <c r="AT84" s="380"/>
      <c r="AU84" s="380"/>
      <c r="AV84" s="380"/>
      <c r="AW84" s="380"/>
      <c r="AX84" s="380"/>
      <c r="AY84" s="380"/>
      <c r="AZ84" s="380"/>
      <c r="BA84" s="380"/>
      <c r="BB84" s="380"/>
      <c r="BC84" s="380"/>
      <c r="BD84" s="380"/>
      <c r="BE84" s="380"/>
      <c r="BF84" s="380"/>
      <c r="BG84" s="380"/>
      <c r="BH84" s="380"/>
      <c r="BI84" s="380"/>
      <c r="BJ84" s="380"/>
      <c r="BK84" s="380"/>
      <c r="BL84" s="380"/>
      <c r="BM84" s="380"/>
      <c r="BN84" s="380"/>
      <c r="BO84" s="380"/>
      <c r="BP84" s="380"/>
      <c r="BQ84" s="380"/>
      <c r="BR84" s="380"/>
      <c r="BS84" s="380"/>
      <c r="BT84" s="375"/>
      <c r="BU84" s="381"/>
      <c r="BV84" s="381"/>
      <c r="BW84" s="382"/>
      <c r="BX84" s="382"/>
      <c r="BY84" s="382"/>
      <c r="BZ84" s="382"/>
      <c r="CA84" s="382"/>
      <c r="CB84" s="382"/>
      <c r="CC84" s="375"/>
      <c r="CD84" s="375"/>
      <c r="CE84" s="375"/>
      <c r="CF84" s="375"/>
    </row>
    <row r="85" spans="1:84" s="416" customFormat="1" ht="13.5" customHeight="1" outlineLevel="1" x14ac:dyDescent="0.15">
      <c r="A85" s="375"/>
      <c r="B85" s="376"/>
      <c r="C85" s="417" t="str">
        <f>C41</f>
        <v>Гарантийное обслуживание проданного оборудования</v>
      </c>
      <c r="D85" s="377" t="s">
        <v>49</v>
      </c>
      <c r="E85" s="378">
        <f t="shared" ref="E85:J86" si="51">IFERROR(E41/E$10,"n/a")</f>
        <v>2.5592923322916078E-3</v>
      </c>
      <c r="F85" s="379" t="str">
        <f t="shared" si="51"/>
        <v>n/a</v>
      </c>
      <c r="G85" s="379">
        <f t="shared" si="51"/>
        <v>2.5841620123308409E-3</v>
      </c>
      <c r="H85" s="379">
        <f t="shared" si="51"/>
        <v>3.2071034425704354E-3</v>
      </c>
      <c r="I85" s="379">
        <f t="shared" si="51"/>
        <v>2.458688018495045E-3</v>
      </c>
      <c r="J85" s="379">
        <f t="shared" si="51"/>
        <v>2.4246413462271732E-3</v>
      </c>
      <c r="K85" s="375"/>
      <c r="L85" s="380"/>
      <c r="M85" s="380"/>
      <c r="N85" s="380"/>
      <c r="O85" s="380"/>
      <c r="P85" s="380"/>
      <c r="Q85" s="380"/>
      <c r="R85" s="380"/>
      <c r="S85" s="380"/>
      <c r="T85" s="380"/>
      <c r="U85" s="380"/>
      <c r="V85" s="380"/>
      <c r="W85" s="380"/>
      <c r="X85" s="380"/>
      <c r="Y85" s="380"/>
      <c r="Z85" s="380"/>
      <c r="AA85" s="380"/>
      <c r="AB85" s="380"/>
      <c r="AC85" s="380"/>
      <c r="AD85" s="380"/>
      <c r="AE85" s="380"/>
      <c r="AF85" s="380"/>
      <c r="AG85" s="380"/>
      <c r="AH85" s="380"/>
      <c r="AI85" s="380"/>
      <c r="AJ85" s="380"/>
      <c r="AK85" s="380"/>
      <c r="AL85" s="380"/>
      <c r="AM85" s="380"/>
      <c r="AN85" s="380"/>
      <c r="AO85" s="380"/>
      <c r="AP85" s="380"/>
      <c r="AQ85" s="380"/>
      <c r="AR85" s="380"/>
      <c r="AS85" s="380"/>
      <c r="AT85" s="380"/>
      <c r="AU85" s="380"/>
      <c r="AV85" s="380"/>
      <c r="AW85" s="380"/>
      <c r="AX85" s="380"/>
      <c r="AY85" s="380"/>
      <c r="AZ85" s="380"/>
      <c r="BA85" s="380"/>
      <c r="BB85" s="380"/>
      <c r="BC85" s="380"/>
      <c r="BD85" s="380"/>
      <c r="BE85" s="380"/>
      <c r="BF85" s="380"/>
      <c r="BG85" s="380"/>
      <c r="BH85" s="380"/>
      <c r="BI85" s="380"/>
      <c r="BJ85" s="380"/>
      <c r="BK85" s="380"/>
      <c r="BL85" s="380"/>
      <c r="BM85" s="380"/>
      <c r="BN85" s="380"/>
      <c r="BO85" s="380"/>
      <c r="BP85" s="380"/>
      <c r="BQ85" s="380"/>
      <c r="BR85" s="380"/>
      <c r="BS85" s="380"/>
      <c r="BT85" s="375"/>
      <c r="BU85" s="381"/>
      <c r="BV85" s="381"/>
      <c r="BW85" s="382"/>
      <c r="BX85" s="382"/>
      <c r="BY85" s="382"/>
      <c r="BZ85" s="382"/>
      <c r="CA85" s="382"/>
      <c r="CB85" s="382"/>
      <c r="CC85" s="375"/>
      <c r="CD85" s="375"/>
      <c r="CE85" s="375"/>
      <c r="CF85" s="375"/>
    </row>
    <row r="86" spans="1:84" s="416" customFormat="1" ht="13.5" customHeight="1" outlineLevel="1" x14ac:dyDescent="0.15">
      <c r="A86" s="375"/>
      <c r="B86" s="376"/>
      <c r="C86" s="417" t="str">
        <f>C42</f>
        <v>Логистика (доставка бригад)</v>
      </c>
      <c r="D86" s="377" t="s">
        <v>49</v>
      </c>
      <c r="E86" s="378">
        <f t="shared" si="51"/>
        <v>3.6067066143502177E-3</v>
      </c>
      <c r="F86" s="379" t="str">
        <f t="shared" si="51"/>
        <v>n/a</v>
      </c>
      <c r="G86" s="379">
        <f t="shared" si="51"/>
        <v>7.3136660726344539E-3</v>
      </c>
      <c r="H86" s="379">
        <f t="shared" si="51"/>
        <v>3.9359905886091713E-3</v>
      </c>
      <c r="I86" s="379">
        <f t="shared" si="51"/>
        <v>3.5690632526540968E-3</v>
      </c>
      <c r="J86" s="379">
        <f t="shared" si="51"/>
        <v>2.8821208455153198E-3</v>
      </c>
      <c r="K86" s="375"/>
      <c r="L86" s="380"/>
      <c r="M86" s="380"/>
      <c r="N86" s="380"/>
      <c r="O86" s="380"/>
      <c r="P86" s="380"/>
      <c r="Q86" s="380"/>
      <c r="R86" s="380"/>
      <c r="S86" s="380"/>
      <c r="T86" s="380"/>
      <c r="U86" s="380"/>
      <c r="V86" s="380"/>
      <c r="W86" s="380"/>
      <c r="X86" s="380"/>
      <c r="Y86" s="380"/>
      <c r="Z86" s="380"/>
      <c r="AA86" s="380"/>
      <c r="AB86" s="380"/>
      <c r="AC86" s="380"/>
      <c r="AD86" s="380"/>
      <c r="AE86" s="380"/>
      <c r="AF86" s="380"/>
      <c r="AG86" s="380"/>
      <c r="AH86" s="380"/>
      <c r="AI86" s="380"/>
      <c r="AJ86" s="380"/>
      <c r="AK86" s="380"/>
      <c r="AL86" s="380"/>
      <c r="AM86" s="380"/>
      <c r="AN86" s="380"/>
      <c r="AO86" s="380"/>
      <c r="AP86" s="380"/>
      <c r="AQ86" s="380"/>
      <c r="AR86" s="380"/>
      <c r="AS86" s="380"/>
      <c r="AT86" s="380"/>
      <c r="AU86" s="380"/>
      <c r="AV86" s="380"/>
      <c r="AW86" s="380"/>
      <c r="AX86" s="380"/>
      <c r="AY86" s="380"/>
      <c r="AZ86" s="380"/>
      <c r="BA86" s="380"/>
      <c r="BB86" s="380"/>
      <c r="BC86" s="380"/>
      <c r="BD86" s="380"/>
      <c r="BE86" s="380"/>
      <c r="BF86" s="380"/>
      <c r="BG86" s="380"/>
      <c r="BH86" s="380"/>
      <c r="BI86" s="380"/>
      <c r="BJ86" s="380"/>
      <c r="BK86" s="380"/>
      <c r="BL86" s="380"/>
      <c r="BM86" s="380"/>
      <c r="BN86" s="380"/>
      <c r="BO86" s="380"/>
      <c r="BP86" s="380"/>
      <c r="BQ86" s="380"/>
      <c r="BR86" s="380"/>
      <c r="BS86" s="380"/>
      <c r="BT86" s="375"/>
      <c r="BU86" s="381"/>
      <c r="BV86" s="381"/>
      <c r="BW86" s="382"/>
      <c r="BX86" s="382"/>
      <c r="BY86" s="382"/>
      <c r="BZ86" s="382"/>
      <c r="CA86" s="382"/>
      <c r="CB86" s="382"/>
      <c r="CC86" s="375"/>
      <c r="CD86" s="375"/>
      <c r="CE86" s="375"/>
      <c r="CF86" s="375"/>
    </row>
    <row r="87" spans="1:84" s="416" customFormat="1" ht="13.5" customHeight="1" outlineLevel="1" x14ac:dyDescent="0.15">
      <c r="A87" s="375"/>
      <c r="B87" s="376"/>
      <c r="C87" s="417" t="str">
        <f>C43</f>
        <v>ФОТ производственного персонала</v>
      </c>
      <c r="D87" s="377" t="s">
        <v>49</v>
      </c>
      <c r="E87" s="378">
        <f>IFERROR(E43/E$10,"n/a")</f>
        <v>0.20058677855666435</v>
      </c>
      <c r="F87" s="379" t="str">
        <f t="shared" ref="F87:J87" si="52">IFERROR(F43/F$10,"n/a")</f>
        <v>n/a</v>
      </c>
      <c r="G87" s="379">
        <f t="shared" si="52"/>
        <v>0.26857799381768227</v>
      </c>
      <c r="H87" s="379">
        <f t="shared" si="52"/>
        <v>0.2440188881417624</v>
      </c>
      <c r="I87" s="379">
        <f t="shared" si="52"/>
        <v>0.21595971356912505</v>
      </c>
      <c r="J87" s="379">
        <f t="shared" si="52"/>
        <v>0.16945312644018448</v>
      </c>
      <c r="K87" s="375"/>
      <c r="L87" s="380"/>
      <c r="M87" s="380"/>
      <c r="N87" s="380"/>
      <c r="O87" s="380"/>
      <c r="P87" s="380"/>
      <c r="Q87" s="380"/>
      <c r="R87" s="380"/>
      <c r="S87" s="380"/>
      <c r="T87" s="380"/>
      <c r="U87" s="380"/>
      <c r="V87" s="380"/>
      <c r="W87" s="380"/>
      <c r="X87" s="380"/>
      <c r="Y87" s="380"/>
      <c r="Z87" s="380"/>
      <c r="AA87" s="380"/>
      <c r="AB87" s="380"/>
      <c r="AC87" s="380"/>
      <c r="AD87" s="380"/>
      <c r="AE87" s="380"/>
      <c r="AF87" s="380"/>
      <c r="AG87" s="380"/>
      <c r="AH87" s="380"/>
      <c r="AI87" s="380"/>
      <c r="AJ87" s="380"/>
      <c r="AK87" s="380"/>
      <c r="AL87" s="380"/>
      <c r="AM87" s="380"/>
      <c r="AN87" s="380"/>
      <c r="AO87" s="380"/>
      <c r="AP87" s="380"/>
      <c r="AQ87" s="380"/>
      <c r="AR87" s="380"/>
      <c r="AS87" s="380"/>
      <c r="AT87" s="380"/>
      <c r="AU87" s="380"/>
      <c r="AV87" s="380"/>
      <c r="AW87" s="380"/>
      <c r="AX87" s="380"/>
      <c r="AY87" s="380"/>
      <c r="AZ87" s="380"/>
      <c r="BA87" s="380"/>
      <c r="BB87" s="380"/>
      <c r="BC87" s="380"/>
      <c r="BD87" s="380"/>
      <c r="BE87" s="380"/>
      <c r="BF87" s="380"/>
      <c r="BG87" s="380"/>
      <c r="BH87" s="380"/>
      <c r="BI87" s="380"/>
      <c r="BJ87" s="380"/>
      <c r="BK87" s="380"/>
      <c r="BL87" s="380"/>
      <c r="BM87" s="380"/>
      <c r="BN87" s="380"/>
      <c r="BO87" s="380"/>
      <c r="BP87" s="380"/>
      <c r="BQ87" s="380"/>
      <c r="BR87" s="380"/>
      <c r="BS87" s="380"/>
      <c r="BT87" s="375"/>
      <c r="BU87" s="381"/>
      <c r="BV87" s="381"/>
      <c r="BW87" s="382"/>
      <c r="BX87" s="382"/>
      <c r="BY87" s="382"/>
      <c r="BZ87" s="382"/>
      <c r="CA87" s="382"/>
      <c r="CB87" s="382"/>
      <c r="CC87" s="375"/>
      <c r="CD87" s="375"/>
      <c r="CE87" s="375"/>
      <c r="CF87" s="375"/>
    </row>
    <row r="88" spans="1:84" s="364" customFormat="1" ht="13.35" customHeight="1" outlineLevel="1" x14ac:dyDescent="0.15">
      <c r="A88" s="365"/>
      <c r="B88" s="366"/>
      <c r="C88" s="366" t="str">
        <f>C50</f>
        <v>Коммерческие расходы</v>
      </c>
      <c r="D88" s="367" t="s">
        <v>49</v>
      </c>
      <c r="E88" s="414">
        <f>IFERROR(E50/E$10,"n/a")</f>
        <v>8.2622048342187351E-2</v>
      </c>
      <c r="F88" s="415" t="str">
        <f t="shared" ref="F88:J88" si="53">IFERROR(F50/F$10,"n/a")</f>
        <v>n/a</v>
      </c>
      <c r="G88" s="415">
        <f t="shared" si="53"/>
        <v>0.13507198731029696</v>
      </c>
      <c r="H88" s="415">
        <f t="shared" si="53"/>
        <v>9.0144142952950937E-2</v>
      </c>
      <c r="I88" s="415">
        <f t="shared" si="53"/>
        <v>7.7543197231491029E-2</v>
      </c>
      <c r="J88" s="415">
        <f t="shared" si="53"/>
        <v>7.1303483859234004E-2</v>
      </c>
      <c r="K88" s="365"/>
      <c r="L88" s="371"/>
      <c r="M88" s="371"/>
      <c r="N88" s="371"/>
      <c r="O88" s="371"/>
      <c r="P88" s="371"/>
      <c r="Q88" s="371"/>
      <c r="R88" s="371"/>
      <c r="S88" s="371"/>
      <c r="T88" s="371"/>
      <c r="U88" s="371"/>
      <c r="V88" s="371"/>
      <c r="W88" s="371"/>
      <c r="X88" s="371"/>
      <c r="Y88" s="371"/>
      <c r="Z88" s="371"/>
      <c r="AA88" s="371"/>
      <c r="AB88" s="371"/>
      <c r="AC88" s="371"/>
      <c r="AD88" s="371"/>
      <c r="AE88" s="371"/>
      <c r="AF88" s="371"/>
      <c r="AG88" s="371"/>
      <c r="AH88" s="371"/>
      <c r="AI88" s="371"/>
      <c r="AJ88" s="371"/>
      <c r="AK88" s="371"/>
      <c r="AL88" s="371"/>
      <c r="AM88" s="371"/>
      <c r="AN88" s="371"/>
      <c r="AO88" s="371"/>
      <c r="AP88" s="371"/>
      <c r="AQ88" s="371"/>
      <c r="AR88" s="371"/>
      <c r="AS88" s="371"/>
      <c r="AT88" s="371"/>
      <c r="AU88" s="371"/>
      <c r="AV88" s="371"/>
      <c r="AW88" s="371"/>
      <c r="AX88" s="371"/>
      <c r="AY88" s="371"/>
      <c r="AZ88" s="371"/>
      <c r="BA88" s="371"/>
      <c r="BB88" s="371"/>
      <c r="BC88" s="371"/>
      <c r="BD88" s="371"/>
      <c r="BE88" s="371"/>
      <c r="BF88" s="371"/>
      <c r="BG88" s="371"/>
      <c r="BH88" s="371"/>
      <c r="BI88" s="371"/>
      <c r="BJ88" s="371"/>
      <c r="BK88" s="371"/>
      <c r="BL88" s="371"/>
      <c r="BM88" s="371"/>
      <c r="BN88" s="371"/>
      <c r="BO88" s="371"/>
      <c r="BP88" s="371"/>
      <c r="BQ88" s="371"/>
      <c r="BR88" s="371"/>
      <c r="BS88" s="371"/>
      <c r="BT88" s="365"/>
      <c r="BU88" s="372"/>
      <c r="BV88" s="372"/>
      <c r="BW88" s="373"/>
      <c r="BX88" s="373"/>
      <c r="BY88" s="373"/>
      <c r="BZ88" s="373"/>
      <c r="CA88" s="373"/>
      <c r="CB88" s="373"/>
      <c r="CC88" s="365"/>
      <c r="CD88" s="365"/>
      <c r="CE88" s="365"/>
      <c r="CF88" s="365"/>
    </row>
    <row r="89" spans="1:84" s="416" customFormat="1" ht="13.35" customHeight="1" outlineLevel="1" x14ac:dyDescent="0.15">
      <c r="A89" s="375"/>
      <c r="B89" s="376"/>
      <c r="C89" s="417" t="str">
        <f t="shared" ref="C89:C91" si="54">C51</f>
        <v>Реклама и маркетинг</v>
      </c>
      <c r="D89" s="377" t="s">
        <v>49</v>
      </c>
      <c r="E89" s="378">
        <f t="shared" ref="E89:J91" si="55">IFERROR(E51/E$10,"n/a")</f>
        <v>1.4025667033051558E-2</v>
      </c>
      <c r="F89" s="379" t="str">
        <f t="shared" si="55"/>
        <v>n/a</v>
      </c>
      <c r="G89" s="379">
        <f t="shared" si="55"/>
        <v>5.8509328581075631E-2</v>
      </c>
      <c r="H89" s="379">
        <f t="shared" si="55"/>
        <v>1.7493291504929651E-2</v>
      </c>
      <c r="I89" s="379">
        <f t="shared" si="55"/>
        <v>9.5175020070775891E-3</v>
      </c>
      <c r="J89" s="379">
        <f t="shared" si="55"/>
        <v>5.4897539914577518E-3</v>
      </c>
      <c r="K89" s="375"/>
      <c r="L89" s="380"/>
      <c r="M89" s="380"/>
      <c r="N89" s="380"/>
      <c r="O89" s="380"/>
      <c r="P89" s="380"/>
      <c r="Q89" s="380"/>
      <c r="R89" s="380"/>
      <c r="S89" s="380"/>
      <c r="T89" s="380"/>
      <c r="U89" s="380"/>
      <c r="V89" s="380"/>
      <c r="W89" s="380"/>
      <c r="X89" s="380"/>
      <c r="Y89" s="380"/>
      <c r="Z89" s="380"/>
      <c r="AA89" s="380"/>
      <c r="AB89" s="380"/>
      <c r="AC89" s="380"/>
      <c r="AD89" s="380"/>
      <c r="AE89" s="380"/>
      <c r="AF89" s="380"/>
      <c r="AG89" s="380"/>
      <c r="AH89" s="380"/>
      <c r="AI89" s="380"/>
      <c r="AJ89" s="380"/>
      <c r="AK89" s="380"/>
      <c r="AL89" s="380"/>
      <c r="AM89" s="380"/>
      <c r="AN89" s="380"/>
      <c r="AO89" s="380"/>
      <c r="AP89" s="380"/>
      <c r="AQ89" s="380"/>
      <c r="AR89" s="380"/>
      <c r="AS89" s="380"/>
      <c r="AT89" s="380"/>
      <c r="AU89" s="380"/>
      <c r="AV89" s="380"/>
      <c r="AW89" s="380"/>
      <c r="AX89" s="380"/>
      <c r="AY89" s="380"/>
      <c r="AZ89" s="380"/>
      <c r="BA89" s="380"/>
      <c r="BB89" s="380"/>
      <c r="BC89" s="380"/>
      <c r="BD89" s="380"/>
      <c r="BE89" s="380"/>
      <c r="BF89" s="380"/>
      <c r="BG89" s="380"/>
      <c r="BH89" s="380"/>
      <c r="BI89" s="380"/>
      <c r="BJ89" s="380"/>
      <c r="BK89" s="380"/>
      <c r="BL89" s="380"/>
      <c r="BM89" s="380"/>
      <c r="BN89" s="380"/>
      <c r="BO89" s="380"/>
      <c r="BP89" s="380"/>
      <c r="BQ89" s="380"/>
      <c r="BR89" s="380"/>
      <c r="BS89" s="380"/>
      <c r="BT89" s="375"/>
      <c r="BU89" s="381"/>
      <c r="BV89" s="381"/>
      <c r="BW89" s="382"/>
      <c r="BX89" s="382"/>
      <c r="BY89" s="382"/>
      <c r="BZ89" s="382"/>
      <c r="CA89" s="382"/>
      <c r="CB89" s="382"/>
      <c r="CC89" s="375"/>
      <c r="CD89" s="375"/>
      <c r="CE89" s="375"/>
      <c r="CF89" s="375"/>
    </row>
    <row r="90" spans="1:84" s="416" customFormat="1" ht="13.35" customHeight="1" outlineLevel="1" x14ac:dyDescent="0.15">
      <c r="A90" s="375"/>
      <c r="B90" s="376"/>
      <c r="C90" s="417" t="str">
        <f t="shared" si="54"/>
        <v>Бонусы с продаж</v>
      </c>
      <c r="D90" s="377" t="s">
        <v>49</v>
      </c>
      <c r="E90" s="378">
        <f t="shared" si="55"/>
        <v>5.9485339790029172E-2</v>
      </c>
      <c r="F90" s="379" t="str">
        <f t="shared" si="55"/>
        <v>n/a</v>
      </c>
      <c r="G90" s="379">
        <f t="shared" si="55"/>
        <v>4.9999999999999996E-2</v>
      </c>
      <c r="H90" s="379">
        <f t="shared" si="55"/>
        <v>6.0000000000000012E-2</v>
      </c>
      <c r="I90" s="379">
        <f t="shared" si="55"/>
        <v>0.06</v>
      </c>
      <c r="J90" s="379">
        <f t="shared" si="55"/>
        <v>5.9999999999999991E-2</v>
      </c>
      <c r="K90" s="375"/>
      <c r="L90" s="380"/>
      <c r="M90" s="380"/>
      <c r="N90" s="380"/>
      <c r="O90" s="380"/>
      <c r="P90" s="380"/>
      <c r="Q90" s="380"/>
      <c r="R90" s="380"/>
      <c r="S90" s="380"/>
      <c r="T90" s="380"/>
      <c r="U90" s="380"/>
      <c r="V90" s="380"/>
      <c r="W90" s="380"/>
      <c r="X90" s="380"/>
      <c r="Y90" s="380"/>
      <c r="Z90" s="380"/>
      <c r="AA90" s="380"/>
      <c r="AB90" s="380"/>
      <c r="AC90" s="380"/>
      <c r="AD90" s="380"/>
      <c r="AE90" s="380"/>
      <c r="AF90" s="380"/>
      <c r="AG90" s="380"/>
      <c r="AH90" s="380"/>
      <c r="AI90" s="380"/>
      <c r="AJ90" s="380"/>
      <c r="AK90" s="380"/>
      <c r="AL90" s="380"/>
      <c r="AM90" s="380"/>
      <c r="AN90" s="380"/>
      <c r="AO90" s="380"/>
      <c r="AP90" s="380"/>
      <c r="AQ90" s="380"/>
      <c r="AR90" s="380"/>
      <c r="AS90" s="380"/>
      <c r="AT90" s="380"/>
      <c r="AU90" s="380"/>
      <c r="AV90" s="380"/>
      <c r="AW90" s="380"/>
      <c r="AX90" s="380"/>
      <c r="AY90" s="380"/>
      <c r="AZ90" s="380"/>
      <c r="BA90" s="380"/>
      <c r="BB90" s="380"/>
      <c r="BC90" s="380"/>
      <c r="BD90" s="380"/>
      <c r="BE90" s="380"/>
      <c r="BF90" s="380"/>
      <c r="BG90" s="380"/>
      <c r="BH90" s="380"/>
      <c r="BI90" s="380"/>
      <c r="BJ90" s="380"/>
      <c r="BK90" s="380"/>
      <c r="BL90" s="380"/>
      <c r="BM90" s="380"/>
      <c r="BN90" s="380"/>
      <c r="BO90" s="380"/>
      <c r="BP90" s="380"/>
      <c r="BQ90" s="380"/>
      <c r="BR90" s="380"/>
      <c r="BS90" s="380"/>
      <c r="BT90" s="375"/>
      <c r="BU90" s="381"/>
      <c r="BV90" s="381"/>
      <c r="BW90" s="382"/>
      <c r="BX90" s="382"/>
      <c r="BY90" s="382"/>
      <c r="BZ90" s="382"/>
      <c r="CA90" s="382"/>
      <c r="CB90" s="382"/>
      <c r="CC90" s="375"/>
      <c r="CD90" s="375"/>
      <c r="CE90" s="375"/>
      <c r="CF90" s="375"/>
    </row>
    <row r="91" spans="1:84" s="416" customFormat="1" ht="13.35" customHeight="1" outlineLevel="1" x14ac:dyDescent="0.15">
      <c r="A91" s="375"/>
      <c r="B91" s="376"/>
      <c r="C91" s="417" t="str">
        <f t="shared" si="54"/>
        <v>ФОТ прочего коммерческого персонала</v>
      </c>
      <c r="D91" s="377" t="s">
        <v>49</v>
      </c>
      <c r="E91" s="378">
        <f t="shared" si="55"/>
        <v>9.1110415191066312E-3</v>
      </c>
      <c r="F91" s="379" t="str">
        <f t="shared" si="55"/>
        <v>n/a</v>
      </c>
      <c r="G91" s="379">
        <f t="shared" si="55"/>
        <v>2.6562658729221332E-2</v>
      </c>
      <c r="H91" s="379">
        <f t="shared" si="55"/>
        <v>1.2650851448021272E-2</v>
      </c>
      <c r="I91" s="379">
        <f t="shared" si="55"/>
        <v>8.0256952244134386E-3</v>
      </c>
      <c r="J91" s="379">
        <f t="shared" si="55"/>
        <v>5.8137298677762616E-3</v>
      </c>
      <c r="K91" s="375"/>
      <c r="L91" s="380"/>
      <c r="M91" s="380"/>
      <c r="N91" s="380"/>
      <c r="O91" s="380"/>
      <c r="P91" s="380"/>
      <c r="Q91" s="380"/>
      <c r="R91" s="380"/>
      <c r="S91" s="380"/>
      <c r="T91" s="380"/>
      <c r="U91" s="380"/>
      <c r="V91" s="380"/>
      <c r="W91" s="380"/>
      <c r="X91" s="380"/>
      <c r="Y91" s="380"/>
      <c r="Z91" s="380"/>
      <c r="AA91" s="380"/>
      <c r="AB91" s="380"/>
      <c r="AC91" s="380"/>
      <c r="AD91" s="380"/>
      <c r="AE91" s="380"/>
      <c r="AF91" s="380"/>
      <c r="AG91" s="380"/>
      <c r="AH91" s="380"/>
      <c r="AI91" s="380"/>
      <c r="AJ91" s="380"/>
      <c r="AK91" s="380"/>
      <c r="AL91" s="380"/>
      <c r="AM91" s="380"/>
      <c r="AN91" s="380"/>
      <c r="AO91" s="380"/>
      <c r="AP91" s="380"/>
      <c r="AQ91" s="380"/>
      <c r="AR91" s="380"/>
      <c r="AS91" s="380"/>
      <c r="AT91" s="380"/>
      <c r="AU91" s="380"/>
      <c r="AV91" s="380"/>
      <c r="AW91" s="380"/>
      <c r="AX91" s="380"/>
      <c r="AY91" s="380"/>
      <c r="AZ91" s="380"/>
      <c r="BA91" s="380"/>
      <c r="BB91" s="380"/>
      <c r="BC91" s="380"/>
      <c r="BD91" s="380"/>
      <c r="BE91" s="380"/>
      <c r="BF91" s="380"/>
      <c r="BG91" s="380"/>
      <c r="BH91" s="380"/>
      <c r="BI91" s="380"/>
      <c r="BJ91" s="380"/>
      <c r="BK91" s="380"/>
      <c r="BL91" s="380"/>
      <c r="BM91" s="380"/>
      <c r="BN91" s="380"/>
      <c r="BO91" s="380"/>
      <c r="BP91" s="380"/>
      <c r="BQ91" s="380"/>
      <c r="BR91" s="380"/>
      <c r="BS91" s="380"/>
      <c r="BT91" s="375"/>
      <c r="BU91" s="381"/>
      <c r="BV91" s="381"/>
      <c r="BW91" s="382"/>
      <c r="BX91" s="382"/>
      <c r="BY91" s="382"/>
      <c r="BZ91" s="382"/>
      <c r="CA91" s="382"/>
      <c r="CB91" s="382"/>
      <c r="CC91" s="375"/>
      <c r="CD91" s="375"/>
      <c r="CE91" s="375"/>
      <c r="CF91" s="375"/>
    </row>
    <row r="92" spans="1:84" s="364" customFormat="1" ht="13.35" customHeight="1" outlineLevel="1" x14ac:dyDescent="0.15">
      <c r="A92" s="365"/>
      <c r="B92" s="366"/>
      <c r="C92" s="366" t="str">
        <f>C55</f>
        <v>R&amp;D (ФОТ)</v>
      </c>
      <c r="D92" s="367" t="s">
        <v>49</v>
      </c>
      <c r="E92" s="414">
        <f>IFERROR(E55/E$10,"n/a")</f>
        <v>2.5098281451525688E-2</v>
      </c>
      <c r="F92" s="415" t="str">
        <f t="shared" ref="F92:J92" si="56">IFERROR(F55/F$10,"n/a")</f>
        <v>n/a</v>
      </c>
      <c r="G92" s="415">
        <f t="shared" si="56"/>
        <v>3.3203323411526667E-2</v>
      </c>
      <c r="H92" s="415">
        <f t="shared" si="56"/>
        <v>2.806350849385E-2</v>
      </c>
      <c r="I92" s="415">
        <f t="shared" si="56"/>
        <v>2.4223897171247882E-2</v>
      </c>
      <c r="J92" s="415">
        <f t="shared" si="56"/>
        <v>2.1801487004160975E-2</v>
      </c>
      <c r="K92" s="365"/>
      <c r="L92" s="371"/>
      <c r="M92" s="371"/>
      <c r="N92" s="371"/>
      <c r="O92" s="371"/>
      <c r="P92" s="371"/>
      <c r="Q92" s="371"/>
      <c r="R92" s="371"/>
      <c r="S92" s="371"/>
      <c r="T92" s="371"/>
      <c r="U92" s="371"/>
      <c r="V92" s="371"/>
      <c r="W92" s="371"/>
      <c r="X92" s="371"/>
      <c r="Y92" s="371"/>
      <c r="Z92" s="371"/>
      <c r="AA92" s="371"/>
      <c r="AB92" s="371"/>
      <c r="AC92" s="371"/>
      <c r="AD92" s="371"/>
      <c r="AE92" s="371"/>
      <c r="AF92" s="371"/>
      <c r="AG92" s="371"/>
      <c r="AH92" s="371"/>
      <c r="AI92" s="371"/>
      <c r="AJ92" s="371"/>
      <c r="AK92" s="371"/>
      <c r="AL92" s="371"/>
      <c r="AM92" s="371"/>
      <c r="AN92" s="371"/>
      <c r="AO92" s="371"/>
      <c r="AP92" s="371"/>
      <c r="AQ92" s="371"/>
      <c r="AR92" s="371"/>
      <c r="AS92" s="371"/>
      <c r="AT92" s="371"/>
      <c r="AU92" s="371"/>
      <c r="AV92" s="371"/>
      <c r="AW92" s="371"/>
      <c r="AX92" s="371"/>
      <c r="AY92" s="371"/>
      <c r="AZ92" s="371"/>
      <c r="BA92" s="371"/>
      <c r="BB92" s="371"/>
      <c r="BC92" s="371"/>
      <c r="BD92" s="371"/>
      <c r="BE92" s="371"/>
      <c r="BF92" s="371"/>
      <c r="BG92" s="371"/>
      <c r="BH92" s="371"/>
      <c r="BI92" s="371"/>
      <c r="BJ92" s="371"/>
      <c r="BK92" s="371"/>
      <c r="BL92" s="371"/>
      <c r="BM92" s="371"/>
      <c r="BN92" s="371"/>
      <c r="BO92" s="371"/>
      <c r="BP92" s="371"/>
      <c r="BQ92" s="371"/>
      <c r="BR92" s="371"/>
      <c r="BS92" s="371"/>
      <c r="BT92" s="365"/>
      <c r="BU92" s="372"/>
      <c r="BV92" s="372"/>
      <c r="BW92" s="373"/>
      <c r="BX92" s="373"/>
      <c r="BY92" s="373"/>
      <c r="BZ92" s="373"/>
      <c r="CA92" s="373"/>
      <c r="CB92" s="373"/>
      <c r="CC92" s="365"/>
      <c r="CD92" s="365"/>
      <c r="CE92" s="365"/>
      <c r="CF92" s="365"/>
    </row>
    <row r="93" spans="1:84" s="364" customFormat="1" ht="13.35" customHeight="1" outlineLevel="1" x14ac:dyDescent="0.15">
      <c r="A93" s="365"/>
      <c r="B93" s="366"/>
      <c r="C93" s="366" t="str">
        <f>C57</f>
        <v>Общие и административные расходы</v>
      </c>
      <c r="D93" s="367" t="s">
        <v>49</v>
      </c>
      <c r="E93" s="414">
        <f>IFERROR(E57/E$10,"n/a")</f>
        <v>6.0345611577979311E-2</v>
      </c>
      <c r="F93" s="415" t="str">
        <f t="shared" ref="F93:J93" si="57">IFERROR(F57/F$10,"n/a")</f>
        <v>n/a</v>
      </c>
      <c r="G93" s="415">
        <f t="shared" si="57"/>
        <v>0.17054062362457309</v>
      </c>
      <c r="H93" s="415">
        <f t="shared" si="57"/>
        <v>7.7169944591391273E-2</v>
      </c>
      <c r="I93" s="415">
        <f t="shared" si="57"/>
        <v>5.2719784526616423E-2</v>
      </c>
      <c r="J93" s="415">
        <f t="shared" si="57"/>
        <v>4.0126265233497597E-2</v>
      </c>
      <c r="K93" s="365"/>
      <c r="L93" s="371"/>
      <c r="M93" s="371"/>
      <c r="N93" s="371"/>
      <c r="O93" s="371"/>
      <c r="P93" s="371"/>
      <c r="Q93" s="371"/>
      <c r="R93" s="371"/>
      <c r="S93" s="371"/>
      <c r="T93" s="371"/>
      <c r="U93" s="371"/>
      <c r="V93" s="371"/>
      <c r="W93" s="371"/>
      <c r="X93" s="371"/>
      <c r="Y93" s="371"/>
      <c r="Z93" s="371"/>
      <c r="AA93" s="371"/>
      <c r="AB93" s="371"/>
      <c r="AC93" s="371"/>
      <c r="AD93" s="371"/>
      <c r="AE93" s="371"/>
      <c r="AF93" s="371"/>
      <c r="AG93" s="371"/>
      <c r="AH93" s="371"/>
      <c r="AI93" s="371"/>
      <c r="AJ93" s="371"/>
      <c r="AK93" s="371"/>
      <c r="AL93" s="371"/>
      <c r="AM93" s="371"/>
      <c r="AN93" s="371"/>
      <c r="AO93" s="371"/>
      <c r="AP93" s="371"/>
      <c r="AQ93" s="371"/>
      <c r="AR93" s="371"/>
      <c r="AS93" s="371"/>
      <c r="AT93" s="371"/>
      <c r="AU93" s="371"/>
      <c r="AV93" s="371"/>
      <c r="AW93" s="371"/>
      <c r="AX93" s="371"/>
      <c r="AY93" s="371"/>
      <c r="AZ93" s="371"/>
      <c r="BA93" s="371"/>
      <c r="BB93" s="371"/>
      <c r="BC93" s="371"/>
      <c r="BD93" s="371"/>
      <c r="BE93" s="371"/>
      <c r="BF93" s="371"/>
      <c r="BG93" s="371"/>
      <c r="BH93" s="371"/>
      <c r="BI93" s="371"/>
      <c r="BJ93" s="371"/>
      <c r="BK93" s="371"/>
      <c r="BL93" s="371"/>
      <c r="BM93" s="371"/>
      <c r="BN93" s="371"/>
      <c r="BO93" s="371"/>
      <c r="BP93" s="371"/>
      <c r="BQ93" s="371"/>
      <c r="BR93" s="371"/>
      <c r="BS93" s="371"/>
      <c r="BT93" s="365"/>
      <c r="BU93" s="372"/>
      <c r="BV93" s="372"/>
      <c r="BW93" s="373"/>
      <c r="BX93" s="373"/>
      <c r="BY93" s="373"/>
      <c r="BZ93" s="373"/>
      <c r="CA93" s="373"/>
      <c r="CB93" s="373"/>
      <c r="CC93" s="365"/>
      <c r="CD93" s="365"/>
      <c r="CE93" s="365"/>
      <c r="CF93" s="365"/>
    </row>
    <row r="94" spans="1:84" s="416" customFormat="1" ht="13.35" customHeight="1" outlineLevel="1" x14ac:dyDescent="0.15">
      <c r="A94" s="375"/>
      <c r="B94" s="376"/>
      <c r="C94" s="417" t="str">
        <f t="shared" ref="C94:C102" si="58">C58</f>
        <v>ФОТ административного персонала</v>
      </c>
      <c r="D94" s="377" t="s">
        <v>49</v>
      </c>
      <c r="E94" s="378">
        <f>IFERROR(E58/E$10,"n/a")</f>
        <v>2.4016257020469767E-2</v>
      </c>
      <c r="F94" s="379" t="str">
        <f t="shared" ref="F94:J94" si="59">IFERROR(F58/F$10,"n/a")</f>
        <v>n/a</v>
      </c>
      <c r="G94" s="379">
        <f t="shared" si="59"/>
        <v>9.518286044637643E-2</v>
      </c>
      <c r="H94" s="379">
        <f t="shared" si="59"/>
        <v>3.4478024721015722E-2</v>
      </c>
      <c r="I94" s="379">
        <f t="shared" si="59"/>
        <v>1.8938683242975613E-2</v>
      </c>
      <c r="J94" s="379">
        <f t="shared" si="59"/>
        <v>1.1028987543281438E-2</v>
      </c>
      <c r="K94" s="375"/>
      <c r="L94" s="380"/>
      <c r="M94" s="380"/>
      <c r="N94" s="380"/>
      <c r="O94" s="380"/>
      <c r="P94" s="380"/>
      <c r="Q94" s="380"/>
      <c r="R94" s="380"/>
      <c r="S94" s="380"/>
      <c r="T94" s="380"/>
      <c r="U94" s="380"/>
      <c r="V94" s="380"/>
      <c r="W94" s="380"/>
      <c r="X94" s="380"/>
      <c r="Y94" s="380"/>
      <c r="Z94" s="380"/>
      <c r="AA94" s="380"/>
      <c r="AB94" s="380"/>
      <c r="AC94" s="380"/>
      <c r="AD94" s="380"/>
      <c r="AE94" s="380"/>
      <c r="AF94" s="380"/>
      <c r="AG94" s="380"/>
      <c r="AH94" s="380"/>
      <c r="AI94" s="380"/>
      <c r="AJ94" s="380"/>
      <c r="AK94" s="380"/>
      <c r="AL94" s="380"/>
      <c r="AM94" s="380"/>
      <c r="AN94" s="380"/>
      <c r="AO94" s="380"/>
      <c r="AP94" s="380"/>
      <c r="AQ94" s="380"/>
      <c r="AR94" s="380"/>
      <c r="AS94" s="380"/>
      <c r="AT94" s="380"/>
      <c r="AU94" s="380"/>
      <c r="AV94" s="380"/>
      <c r="AW94" s="380"/>
      <c r="AX94" s="380"/>
      <c r="AY94" s="380"/>
      <c r="AZ94" s="380"/>
      <c r="BA94" s="380"/>
      <c r="BB94" s="380"/>
      <c r="BC94" s="380"/>
      <c r="BD94" s="380"/>
      <c r="BE94" s="380"/>
      <c r="BF94" s="380"/>
      <c r="BG94" s="380"/>
      <c r="BH94" s="380"/>
      <c r="BI94" s="380"/>
      <c r="BJ94" s="380"/>
      <c r="BK94" s="380"/>
      <c r="BL94" s="380"/>
      <c r="BM94" s="380"/>
      <c r="BN94" s="380"/>
      <c r="BO94" s="380"/>
      <c r="BP94" s="380"/>
      <c r="BQ94" s="380"/>
      <c r="BR94" s="380"/>
      <c r="BS94" s="380"/>
      <c r="BT94" s="375"/>
      <c r="BU94" s="381"/>
      <c r="BV94" s="381"/>
      <c r="BW94" s="382"/>
      <c r="BX94" s="382"/>
      <c r="BY94" s="382"/>
      <c r="BZ94" s="382"/>
      <c r="CA94" s="382"/>
      <c r="CB94" s="382"/>
      <c r="CC94" s="375"/>
      <c r="CD94" s="375"/>
      <c r="CE94" s="375"/>
      <c r="CF94" s="375"/>
    </row>
    <row r="95" spans="1:84" s="416" customFormat="1" ht="13.35" customHeight="1" outlineLevel="1" x14ac:dyDescent="0.15">
      <c r="A95" s="375"/>
      <c r="B95" s="376"/>
      <c r="C95" s="417" t="str">
        <f t="shared" si="58"/>
        <v>Аренда офиса</v>
      </c>
      <c r="D95" s="377" t="s">
        <v>49</v>
      </c>
      <c r="E95" s="378">
        <f t="shared" ref="E95:E101" si="60">IFERROR(E59/E$10,"n/a")</f>
        <v>6.439263548282192E-3</v>
      </c>
      <c r="F95" s="379" t="str">
        <f t="shared" ref="F95:J95" si="61">IFERROR(F59/F$10,"n/a")</f>
        <v>n/a</v>
      </c>
      <c r="G95" s="379">
        <f t="shared" si="61"/>
        <v>2.9254664290537816E-2</v>
      </c>
      <c r="H95" s="379">
        <f t="shared" si="61"/>
        <v>8.7466457524648256E-3</v>
      </c>
      <c r="I95" s="379">
        <f t="shared" si="61"/>
        <v>4.7587510035387946E-3</v>
      </c>
      <c r="J95" s="379">
        <f t="shared" si="61"/>
        <v>2.7448769957288759E-3</v>
      </c>
      <c r="K95" s="375"/>
      <c r="L95" s="380"/>
      <c r="M95" s="380"/>
      <c r="N95" s="380"/>
      <c r="O95" s="380"/>
      <c r="P95" s="380"/>
      <c r="Q95" s="380"/>
      <c r="R95" s="380"/>
      <c r="S95" s="380"/>
      <c r="T95" s="380"/>
      <c r="U95" s="380"/>
      <c r="V95" s="380"/>
      <c r="W95" s="380"/>
      <c r="X95" s="380"/>
      <c r="Y95" s="380"/>
      <c r="Z95" s="380"/>
      <c r="AA95" s="380"/>
      <c r="AB95" s="380"/>
      <c r="AC95" s="380"/>
      <c r="AD95" s="380"/>
      <c r="AE95" s="380"/>
      <c r="AF95" s="380"/>
      <c r="AG95" s="380"/>
      <c r="AH95" s="380"/>
      <c r="AI95" s="380"/>
      <c r="AJ95" s="380"/>
      <c r="AK95" s="380"/>
      <c r="AL95" s="380"/>
      <c r="AM95" s="380"/>
      <c r="AN95" s="380"/>
      <c r="AO95" s="380"/>
      <c r="AP95" s="380"/>
      <c r="AQ95" s="380"/>
      <c r="AR95" s="380"/>
      <c r="AS95" s="380"/>
      <c r="AT95" s="380"/>
      <c r="AU95" s="380"/>
      <c r="AV95" s="380"/>
      <c r="AW95" s="380"/>
      <c r="AX95" s="380"/>
      <c r="AY95" s="380"/>
      <c r="AZ95" s="380"/>
      <c r="BA95" s="380"/>
      <c r="BB95" s="380"/>
      <c r="BC95" s="380"/>
      <c r="BD95" s="380"/>
      <c r="BE95" s="380"/>
      <c r="BF95" s="380"/>
      <c r="BG95" s="380"/>
      <c r="BH95" s="380"/>
      <c r="BI95" s="380"/>
      <c r="BJ95" s="380"/>
      <c r="BK95" s="380"/>
      <c r="BL95" s="380"/>
      <c r="BM95" s="380"/>
      <c r="BN95" s="380"/>
      <c r="BO95" s="380"/>
      <c r="BP95" s="380"/>
      <c r="BQ95" s="380"/>
      <c r="BR95" s="380"/>
      <c r="BS95" s="380"/>
      <c r="BT95" s="375"/>
      <c r="BU95" s="381"/>
      <c r="BV95" s="381"/>
      <c r="BW95" s="382"/>
      <c r="BX95" s="382"/>
      <c r="BY95" s="382"/>
      <c r="BZ95" s="382"/>
      <c r="CA95" s="382"/>
      <c r="CB95" s="382"/>
      <c r="CC95" s="375"/>
      <c r="CD95" s="375"/>
      <c r="CE95" s="375"/>
      <c r="CF95" s="375"/>
    </row>
    <row r="96" spans="1:84" s="416" customFormat="1" ht="13.35" customHeight="1" outlineLevel="1" x14ac:dyDescent="0.15">
      <c r="A96" s="375"/>
      <c r="B96" s="376"/>
      <c r="C96" s="417" t="str">
        <f t="shared" si="58"/>
        <v>Аутсортинговые услуги</v>
      </c>
      <c r="D96" s="377" t="s">
        <v>49</v>
      </c>
      <c r="E96" s="378">
        <f t="shared" si="60"/>
        <v>5.2634451133828372E-3</v>
      </c>
      <c r="F96" s="379" t="str">
        <f t="shared" ref="F96:J96" si="62">IFERROR(F60/F$10,"n/a")</f>
        <v>n/a</v>
      </c>
      <c r="G96" s="379">
        <f t="shared" si="62"/>
        <v>1.7552798574322688E-2</v>
      </c>
      <c r="H96" s="379">
        <f t="shared" si="62"/>
        <v>8.7466457524648256E-3</v>
      </c>
      <c r="I96" s="379">
        <f t="shared" si="62"/>
        <v>4.7587510035387946E-3</v>
      </c>
      <c r="J96" s="379">
        <f t="shared" si="62"/>
        <v>2.7448769957288759E-3</v>
      </c>
      <c r="K96" s="375"/>
      <c r="L96" s="380"/>
      <c r="M96" s="380"/>
      <c r="N96" s="380"/>
      <c r="O96" s="380"/>
      <c r="P96" s="380"/>
      <c r="Q96" s="380"/>
      <c r="R96" s="380"/>
      <c r="S96" s="380"/>
      <c r="T96" s="380"/>
      <c r="U96" s="380"/>
      <c r="V96" s="380"/>
      <c r="W96" s="380"/>
      <c r="X96" s="380"/>
      <c r="Y96" s="380"/>
      <c r="Z96" s="380"/>
      <c r="AA96" s="380"/>
      <c r="AB96" s="380"/>
      <c r="AC96" s="380"/>
      <c r="AD96" s="380"/>
      <c r="AE96" s="380"/>
      <c r="AF96" s="380"/>
      <c r="AG96" s="380"/>
      <c r="AH96" s="380"/>
      <c r="AI96" s="380"/>
      <c r="AJ96" s="380"/>
      <c r="AK96" s="380"/>
      <c r="AL96" s="380"/>
      <c r="AM96" s="380"/>
      <c r="AN96" s="380"/>
      <c r="AO96" s="380"/>
      <c r="AP96" s="380"/>
      <c r="AQ96" s="380"/>
      <c r="AR96" s="380"/>
      <c r="AS96" s="380"/>
      <c r="AT96" s="380"/>
      <c r="AU96" s="380"/>
      <c r="AV96" s="380"/>
      <c r="AW96" s="380"/>
      <c r="AX96" s="380"/>
      <c r="AY96" s="380"/>
      <c r="AZ96" s="380"/>
      <c r="BA96" s="380"/>
      <c r="BB96" s="380"/>
      <c r="BC96" s="380"/>
      <c r="BD96" s="380"/>
      <c r="BE96" s="380"/>
      <c r="BF96" s="380"/>
      <c r="BG96" s="380"/>
      <c r="BH96" s="380"/>
      <c r="BI96" s="380"/>
      <c r="BJ96" s="380"/>
      <c r="BK96" s="380"/>
      <c r="BL96" s="380"/>
      <c r="BM96" s="380"/>
      <c r="BN96" s="380"/>
      <c r="BO96" s="380"/>
      <c r="BP96" s="380"/>
      <c r="BQ96" s="380"/>
      <c r="BR96" s="380"/>
      <c r="BS96" s="380"/>
      <c r="BT96" s="375"/>
      <c r="BU96" s="381"/>
      <c r="BV96" s="381"/>
      <c r="BW96" s="382"/>
      <c r="BX96" s="382"/>
      <c r="BY96" s="382"/>
      <c r="BZ96" s="382"/>
      <c r="CA96" s="382"/>
      <c r="CB96" s="382"/>
      <c r="CC96" s="375"/>
      <c r="CD96" s="375"/>
      <c r="CE96" s="375"/>
      <c r="CF96" s="375"/>
    </row>
    <row r="97" spans="1:256" s="416" customFormat="1" ht="13.35" customHeight="1" outlineLevel="1" x14ac:dyDescent="0.15">
      <c r="A97" s="375"/>
      <c r="B97" s="376"/>
      <c r="C97" s="417" t="str">
        <f t="shared" si="58"/>
        <v>Программное обеспечение</v>
      </c>
      <c r="D97" s="377" t="s">
        <v>49</v>
      </c>
      <c r="E97" s="378">
        <f t="shared" si="60"/>
        <v>1.4025667033051559E-3</v>
      </c>
      <c r="F97" s="379" t="str">
        <f t="shared" ref="F97:J97" si="63">IFERROR(F61/F$10,"n/a")</f>
        <v>n/a</v>
      </c>
      <c r="G97" s="379">
        <f t="shared" si="63"/>
        <v>5.850932858107563E-3</v>
      </c>
      <c r="H97" s="379">
        <f t="shared" si="63"/>
        <v>1.7493291504929646E-3</v>
      </c>
      <c r="I97" s="379">
        <f t="shared" si="63"/>
        <v>9.5175020070775945E-4</v>
      </c>
      <c r="J97" s="379">
        <f t="shared" si="63"/>
        <v>5.4897539914577518E-4</v>
      </c>
      <c r="K97" s="375"/>
      <c r="L97" s="380"/>
      <c r="M97" s="380"/>
      <c r="N97" s="380"/>
      <c r="O97" s="380"/>
      <c r="P97" s="380"/>
      <c r="Q97" s="380"/>
      <c r="R97" s="380"/>
      <c r="S97" s="380"/>
      <c r="T97" s="380"/>
      <c r="U97" s="380"/>
      <c r="V97" s="380"/>
      <c r="W97" s="380"/>
      <c r="X97" s="380"/>
      <c r="Y97" s="380"/>
      <c r="Z97" s="380"/>
      <c r="AA97" s="380"/>
      <c r="AB97" s="380"/>
      <c r="AC97" s="380"/>
      <c r="AD97" s="380"/>
      <c r="AE97" s="380"/>
      <c r="AF97" s="380"/>
      <c r="AG97" s="380"/>
      <c r="AH97" s="380"/>
      <c r="AI97" s="380"/>
      <c r="AJ97" s="380"/>
      <c r="AK97" s="380"/>
      <c r="AL97" s="380"/>
      <c r="AM97" s="380"/>
      <c r="AN97" s="380"/>
      <c r="AO97" s="380"/>
      <c r="AP97" s="380"/>
      <c r="AQ97" s="380"/>
      <c r="AR97" s="380"/>
      <c r="AS97" s="380"/>
      <c r="AT97" s="380"/>
      <c r="AU97" s="380"/>
      <c r="AV97" s="380"/>
      <c r="AW97" s="380"/>
      <c r="AX97" s="380"/>
      <c r="AY97" s="380"/>
      <c r="AZ97" s="380"/>
      <c r="BA97" s="380"/>
      <c r="BB97" s="380"/>
      <c r="BC97" s="380"/>
      <c r="BD97" s="380"/>
      <c r="BE97" s="380"/>
      <c r="BF97" s="380"/>
      <c r="BG97" s="380"/>
      <c r="BH97" s="380"/>
      <c r="BI97" s="380"/>
      <c r="BJ97" s="380"/>
      <c r="BK97" s="380"/>
      <c r="BL97" s="380"/>
      <c r="BM97" s="380"/>
      <c r="BN97" s="380"/>
      <c r="BO97" s="380"/>
      <c r="BP97" s="380"/>
      <c r="BQ97" s="380"/>
      <c r="BR97" s="380"/>
      <c r="BS97" s="380"/>
      <c r="BT97" s="375"/>
      <c r="BU97" s="381"/>
      <c r="BV97" s="381"/>
      <c r="BW97" s="382"/>
      <c r="BX97" s="382"/>
      <c r="BY97" s="382"/>
      <c r="BZ97" s="382"/>
      <c r="CA97" s="382"/>
      <c r="CB97" s="382"/>
      <c r="CC97" s="375"/>
      <c r="CD97" s="375"/>
      <c r="CE97" s="375"/>
      <c r="CF97" s="375"/>
    </row>
    <row r="98" spans="1:256" s="416" customFormat="1" ht="13.35" customHeight="1" outlineLevel="1" x14ac:dyDescent="0.15">
      <c r="A98" s="375"/>
      <c r="B98" s="376"/>
      <c r="C98" s="417" t="str">
        <f t="shared" si="58"/>
        <v>Патентование (пошлина)</v>
      </c>
      <c r="D98" s="377" t="s">
        <v>49</v>
      </c>
      <c r="E98" s="378">
        <f t="shared" si="60"/>
        <v>4.5521426051078386E-6</v>
      </c>
      <c r="F98" s="379" t="str">
        <f t="shared" ref="F98:J98" si="64">IFERROR(F62/F$10,"n/a")</f>
        <v>n/a</v>
      </c>
      <c r="G98" s="379">
        <f t="shared" si="64"/>
        <v>1.7689895262607899E-5</v>
      </c>
      <c r="H98" s="379">
        <f t="shared" si="64"/>
        <v>6.1026657962426818E-6</v>
      </c>
      <c r="I98" s="379">
        <f t="shared" si="64"/>
        <v>3.1925498822866235E-6</v>
      </c>
      <c r="J98" s="379">
        <f t="shared" si="64"/>
        <v>1.770656257017709E-6</v>
      </c>
      <c r="K98" s="375"/>
      <c r="L98" s="380"/>
      <c r="M98" s="380"/>
      <c r="N98" s="380"/>
      <c r="O98" s="380"/>
      <c r="P98" s="380"/>
      <c r="Q98" s="380"/>
      <c r="R98" s="380"/>
      <c r="S98" s="380"/>
      <c r="T98" s="380"/>
      <c r="U98" s="380"/>
      <c r="V98" s="380"/>
      <c r="W98" s="380"/>
      <c r="X98" s="380"/>
      <c r="Y98" s="380"/>
      <c r="Z98" s="380"/>
      <c r="AA98" s="380"/>
      <c r="AB98" s="380"/>
      <c r="AC98" s="380"/>
      <c r="AD98" s="380"/>
      <c r="AE98" s="380"/>
      <c r="AF98" s="380"/>
      <c r="AG98" s="380"/>
      <c r="AH98" s="380"/>
      <c r="AI98" s="380"/>
      <c r="AJ98" s="380"/>
      <c r="AK98" s="380"/>
      <c r="AL98" s="380"/>
      <c r="AM98" s="380"/>
      <c r="AN98" s="380"/>
      <c r="AO98" s="380"/>
      <c r="AP98" s="380"/>
      <c r="AQ98" s="380"/>
      <c r="AR98" s="380"/>
      <c r="AS98" s="380"/>
      <c r="AT98" s="380"/>
      <c r="AU98" s="380"/>
      <c r="AV98" s="380"/>
      <c r="AW98" s="380"/>
      <c r="AX98" s="380"/>
      <c r="AY98" s="380"/>
      <c r="AZ98" s="380"/>
      <c r="BA98" s="380"/>
      <c r="BB98" s="380"/>
      <c r="BC98" s="380"/>
      <c r="BD98" s="380"/>
      <c r="BE98" s="380"/>
      <c r="BF98" s="380"/>
      <c r="BG98" s="380"/>
      <c r="BH98" s="380"/>
      <c r="BI98" s="380"/>
      <c r="BJ98" s="380"/>
      <c r="BK98" s="380"/>
      <c r="BL98" s="380"/>
      <c r="BM98" s="380"/>
      <c r="BN98" s="380"/>
      <c r="BO98" s="380"/>
      <c r="BP98" s="380"/>
      <c r="BQ98" s="380"/>
      <c r="BR98" s="380"/>
      <c r="BS98" s="380"/>
      <c r="BT98" s="375"/>
      <c r="BU98" s="381"/>
      <c r="BV98" s="381"/>
      <c r="BW98" s="382"/>
      <c r="BX98" s="382"/>
      <c r="BY98" s="382"/>
      <c r="BZ98" s="382"/>
      <c r="CA98" s="382"/>
      <c r="CB98" s="382"/>
      <c r="CC98" s="375"/>
      <c r="CD98" s="375"/>
      <c r="CE98" s="375"/>
      <c r="CF98" s="375"/>
    </row>
    <row r="99" spans="1:256" s="416" customFormat="1" ht="13.35" customHeight="1" outlineLevel="1" x14ac:dyDescent="0.15">
      <c r="A99" s="375"/>
      <c r="B99" s="376"/>
      <c r="C99" s="417" t="str">
        <f t="shared" si="58"/>
        <v>Тех.обслуживание машин</v>
      </c>
      <c r="D99" s="377" t="s">
        <v>49</v>
      </c>
      <c r="E99" s="378">
        <f t="shared" si="60"/>
        <v>1.2022355381167394E-3</v>
      </c>
      <c r="F99" s="379" t="str">
        <f t="shared" ref="F99:J99" si="65">IFERROR(F63/F$10,"n/a")</f>
        <v>n/a</v>
      </c>
      <c r="G99" s="379">
        <f t="shared" si="65"/>
        <v>2.4378886908781516E-3</v>
      </c>
      <c r="H99" s="379">
        <f t="shared" si="65"/>
        <v>1.311996862869724E-3</v>
      </c>
      <c r="I99" s="379">
        <f t="shared" si="65"/>
        <v>1.1896877508846995E-3</v>
      </c>
      <c r="J99" s="379">
        <f t="shared" si="65"/>
        <v>9.6070694850510657E-4</v>
      </c>
      <c r="K99" s="375"/>
      <c r="L99" s="380"/>
      <c r="M99" s="380"/>
      <c r="N99" s="380"/>
      <c r="O99" s="380"/>
      <c r="P99" s="380"/>
      <c r="Q99" s="380"/>
      <c r="R99" s="380"/>
      <c r="S99" s="380"/>
      <c r="T99" s="380"/>
      <c r="U99" s="380"/>
      <c r="V99" s="380"/>
      <c r="W99" s="380"/>
      <c r="X99" s="380"/>
      <c r="Y99" s="380"/>
      <c r="Z99" s="380"/>
      <c r="AA99" s="380"/>
      <c r="AB99" s="380"/>
      <c r="AC99" s="380"/>
      <c r="AD99" s="380"/>
      <c r="AE99" s="380"/>
      <c r="AF99" s="380"/>
      <c r="AG99" s="380"/>
      <c r="AH99" s="380"/>
      <c r="AI99" s="380"/>
      <c r="AJ99" s="380"/>
      <c r="AK99" s="380"/>
      <c r="AL99" s="380"/>
      <c r="AM99" s="380"/>
      <c r="AN99" s="380"/>
      <c r="AO99" s="380"/>
      <c r="AP99" s="380"/>
      <c r="AQ99" s="380"/>
      <c r="AR99" s="380"/>
      <c r="AS99" s="380"/>
      <c r="AT99" s="380"/>
      <c r="AU99" s="380"/>
      <c r="AV99" s="380"/>
      <c r="AW99" s="380"/>
      <c r="AX99" s="380"/>
      <c r="AY99" s="380"/>
      <c r="AZ99" s="380"/>
      <c r="BA99" s="380"/>
      <c r="BB99" s="380"/>
      <c r="BC99" s="380"/>
      <c r="BD99" s="380"/>
      <c r="BE99" s="380"/>
      <c r="BF99" s="380"/>
      <c r="BG99" s="380"/>
      <c r="BH99" s="380"/>
      <c r="BI99" s="380"/>
      <c r="BJ99" s="380"/>
      <c r="BK99" s="380"/>
      <c r="BL99" s="380"/>
      <c r="BM99" s="380"/>
      <c r="BN99" s="380"/>
      <c r="BO99" s="380"/>
      <c r="BP99" s="380"/>
      <c r="BQ99" s="380"/>
      <c r="BR99" s="380"/>
      <c r="BS99" s="380"/>
      <c r="BT99" s="375"/>
      <c r="BU99" s="381"/>
      <c r="BV99" s="381"/>
      <c r="BW99" s="382"/>
      <c r="BX99" s="382"/>
      <c r="BY99" s="382"/>
      <c r="BZ99" s="382"/>
      <c r="CA99" s="382"/>
      <c r="CB99" s="382"/>
      <c r="CC99" s="375"/>
      <c r="CD99" s="375"/>
      <c r="CE99" s="375"/>
      <c r="CF99" s="375"/>
    </row>
    <row r="100" spans="1:256" s="416" customFormat="1" ht="13.35" customHeight="1" outlineLevel="1" x14ac:dyDescent="0.15">
      <c r="A100" s="375"/>
      <c r="B100" s="376"/>
      <c r="C100" s="417" t="str">
        <f t="shared" si="58"/>
        <v>ОСАГО</v>
      </c>
      <c r="D100" s="377" t="s">
        <v>49</v>
      </c>
      <c r="E100" s="378">
        <f t="shared" si="60"/>
        <v>1.2022355381167393E-4</v>
      </c>
      <c r="F100" s="379" t="str">
        <f t="shared" ref="F100:J100" si="66">IFERROR(F64/F$10,"n/a")</f>
        <v>n/a</v>
      </c>
      <c r="G100" s="379">
        <f t="shared" si="66"/>
        <v>2.4378886908781511E-4</v>
      </c>
      <c r="H100" s="379">
        <f t="shared" si="66"/>
        <v>1.3119968628697238E-4</v>
      </c>
      <c r="I100" s="379">
        <f t="shared" si="66"/>
        <v>1.1896877508846993E-4</v>
      </c>
      <c r="J100" s="379">
        <f t="shared" si="66"/>
        <v>9.6070694850510619E-5</v>
      </c>
      <c r="K100" s="375"/>
      <c r="L100" s="380"/>
      <c r="M100" s="380"/>
      <c r="N100" s="380"/>
      <c r="O100" s="380"/>
      <c r="P100" s="380"/>
      <c r="Q100" s="380"/>
      <c r="R100" s="380"/>
      <c r="S100" s="380"/>
      <c r="T100" s="380"/>
      <c r="U100" s="380"/>
      <c r="V100" s="380"/>
      <c r="W100" s="380"/>
      <c r="X100" s="380"/>
      <c r="Y100" s="380"/>
      <c r="Z100" s="380"/>
      <c r="AA100" s="380"/>
      <c r="AB100" s="380"/>
      <c r="AC100" s="380"/>
      <c r="AD100" s="380"/>
      <c r="AE100" s="380"/>
      <c r="AF100" s="380"/>
      <c r="AG100" s="380"/>
      <c r="AH100" s="380"/>
      <c r="AI100" s="380"/>
      <c r="AJ100" s="380"/>
      <c r="AK100" s="380"/>
      <c r="AL100" s="380"/>
      <c r="AM100" s="380"/>
      <c r="AN100" s="380"/>
      <c r="AO100" s="380"/>
      <c r="AP100" s="380"/>
      <c r="AQ100" s="380"/>
      <c r="AR100" s="380"/>
      <c r="AS100" s="380"/>
      <c r="AT100" s="380"/>
      <c r="AU100" s="380"/>
      <c r="AV100" s="380"/>
      <c r="AW100" s="380"/>
      <c r="AX100" s="380"/>
      <c r="AY100" s="380"/>
      <c r="AZ100" s="380"/>
      <c r="BA100" s="380"/>
      <c r="BB100" s="380"/>
      <c r="BC100" s="380"/>
      <c r="BD100" s="380"/>
      <c r="BE100" s="380"/>
      <c r="BF100" s="380"/>
      <c r="BG100" s="380"/>
      <c r="BH100" s="380"/>
      <c r="BI100" s="380"/>
      <c r="BJ100" s="380"/>
      <c r="BK100" s="380"/>
      <c r="BL100" s="380"/>
      <c r="BM100" s="380"/>
      <c r="BN100" s="380"/>
      <c r="BO100" s="380"/>
      <c r="BP100" s="380"/>
      <c r="BQ100" s="380"/>
      <c r="BR100" s="380"/>
      <c r="BS100" s="380"/>
      <c r="BT100" s="375"/>
      <c r="BU100" s="381"/>
      <c r="BV100" s="381"/>
      <c r="BW100" s="382"/>
      <c r="BX100" s="382"/>
      <c r="BY100" s="382"/>
      <c r="BZ100" s="382"/>
      <c r="CA100" s="382"/>
      <c r="CB100" s="382"/>
      <c r="CC100" s="375"/>
      <c r="CD100" s="375"/>
      <c r="CE100" s="375"/>
      <c r="CF100" s="375"/>
    </row>
    <row r="101" spans="1:256" s="416" customFormat="1" ht="13.35" customHeight="1" outlineLevel="1" x14ac:dyDescent="0.15">
      <c r="A101" s="375"/>
      <c r="B101" s="376"/>
      <c r="C101" s="417" t="str">
        <f t="shared" si="58"/>
        <v>Банковские комиссии</v>
      </c>
      <c r="D101" s="377" t="s">
        <v>49</v>
      </c>
      <c r="E101" s="378">
        <f t="shared" si="60"/>
        <v>1.1897067958005835E-2</v>
      </c>
      <c r="F101" s="379" t="str">
        <f t="shared" ref="F101:J101" si="67">IFERROR(F65/F$10,"n/a")</f>
        <v>n/a</v>
      </c>
      <c r="G101" s="379">
        <f t="shared" si="67"/>
        <v>9.9999999999999967E-3</v>
      </c>
      <c r="H101" s="379">
        <f t="shared" si="67"/>
        <v>1.1999999999999999E-2</v>
      </c>
      <c r="I101" s="379">
        <f t="shared" si="67"/>
        <v>1.2E-2</v>
      </c>
      <c r="J101" s="379">
        <f t="shared" si="67"/>
        <v>1.2000000000000002E-2</v>
      </c>
      <c r="K101" s="375"/>
      <c r="L101" s="380"/>
      <c r="M101" s="380"/>
      <c r="N101" s="380"/>
      <c r="O101" s="380"/>
      <c r="P101" s="380"/>
      <c r="Q101" s="380"/>
      <c r="R101" s="380"/>
      <c r="S101" s="380"/>
      <c r="T101" s="380"/>
      <c r="U101" s="380"/>
      <c r="V101" s="380"/>
      <c r="W101" s="380"/>
      <c r="X101" s="380"/>
      <c r="Y101" s="380"/>
      <c r="Z101" s="380"/>
      <c r="AA101" s="380"/>
      <c r="AB101" s="380"/>
      <c r="AC101" s="380"/>
      <c r="AD101" s="380"/>
      <c r="AE101" s="380"/>
      <c r="AF101" s="380"/>
      <c r="AG101" s="380"/>
      <c r="AH101" s="380"/>
      <c r="AI101" s="380"/>
      <c r="AJ101" s="380"/>
      <c r="AK101" s="380"/>
      <c r="AL101" s="380"/>
      <c r="AM101" s="380"/>
      <c r="AN101" s="380"/>
      <c r="AO101" s="380"/>
      <c r="AP101" s="380"/>
      <c r="AQ101" s="380"/>
      <c r="AR101" s="380"/>
      <c r="AS101" s="380"/>
      <c r="AT101" s="380"/>
      <c r="AU101" s="380"/>
      <c r="AV101" s="380"/>
      <c r="AW101" s="380"/>
      <c r="AX101" s="380"/>
      <c r="AY101" s="380"/>
      <c r="AZ101" s="380"/>
      <c r="BA101" s="380"/>
      <c r="BB101" s="380"/>
      <c r="BC101" s="380"/>
      <c r="BD101" s="380"/>
      <c r="BE101" s="380"/>
      <c r="BF101" s="380"/>
      <c r="BG101" s="380"/>
      <c r="BH101" s="380"/>
      <c r="BI101" s="380"/>
      <c r="BJ101" s="380"/>
      <c r="BK101" s="380"/>
      <c r="BL101" s="380"/>
      <c r="BM101" s="380"/>
      <c r="BN101" s="380"/>
      <c r="BO101" s="380"/>
      <c r="BP101" s="380"/>
      <c r="BQ101" s="380"/>
      <c r="BR101" s="380"/>
      <c r="BS101" s="380"/>
      <c r="BT101" s="375"/>
      <c r="BU101" s="381"/>
      <c r="BV101" s="381"/>
      <c r="BW101" s="382"/>
      <c r="BX101" s="382"/>
      <c r="BY101" s="382"/>
      <c r="BZ101" s="382"/>
      <c r="CA101" s="382"/>
      <c r="CB101" s="382"/>
      <c r="CC101" s="375"/>
      <c r="CD101" s="375"/>
      <c r="CE101" s="375"/>
      <c r="CF101" s="375"/>
    </row>
    <row r="102" spans="1:256" s="416" customFormat="1" ht="13.35" customHeight="1" outlineLevel="1" x14ac:dyDescent="0.15">
      <c r="A102" s="375"/>
      <c r="B102" s="376"/>
      <c r="C102" s="417" t="str">
        <f t="shared" si="58"/>
        <v>Прочие расходы</v>
      </c>
      <c r="D102" s="377" t="s">
        <v>49</v>
      </c>
      <c r="E102" s="378">
        <f>IFERROR(E66/E$10,"n/a")</f>
        <v>0.01</v>
      </c>
      <c r="F102" s="379" t="str">
        <f t="shared" ref="F102:J102" si="68">IFERROR(F66/F$10,"n/a")</f>
        <v>n/a</v>
      </c>
      <c r="G102" s="379">
        <f t="shared" si="68"/>
        <v>9.9999999999999967E-3</v>
      </c>
      <c r="H102" s="379">
        <f t="shared" si="68"/>
        <v>0.01</v>
      </c>
      <c r="I102" s="379">
        <f t="shared" si="68"/>
        <v>1.0000000000000002E-2</v>
      </c>
      <c r="J102" s="379">
        <f t="shared" si="68"/>
        <v>0.01</v>
      </c>
      <c r="K102" s="375"/>
      <c r="L102" s="380"/>
      <c r="M102" s="380"/>
      <c r="N102" s="380"/>
      <c r="O102" s="380"/>
      <c r="P102" s="380"/>
      <c r="Q102" s="380"/>
      <c r="R102" s="380"/>
      <c r="S102" s="380"/>
      <c r="T102" s="380"/>
      <c r="U102" s="380"/>
      <c r="V102" s="380"/>
      <c r="W102" s="380"/>
      <c r="X102" s="380"/>
      <c r="Y102" s="380"/>
      <c r="Z102" s="380"/>
      <c r="AA102" s="380"/>
      <c r="AB102" s="380"/>
      <c r="AC102" s="380"/>
      <c r="AD102" s="380"/>
      <c r="AE102" s="380"/>
      <c r="AF102" s="380"/>
      <c r="AG102" s="380"/>
      <c r="AH102" s="380"/>
      <c r="AI102" s="380"/>
      <c r="AJ102" s="380"/>
      <c r="AK102" s="380"/>
      <c r="AL102" s="380"/>
      <c r="AM102" s="380"/>
      <c r="AN102" s="380"/>
      <c r="AO102" s="380"/>
      <c r="AP102" s="380"/>
      <c r="AQ102" s="380"/>
      <c r="AR102" s="380"/>
      <c r="AS102" s="380"/>
      <c r="AT102" s="380"/>
      <c r="AU102" s="380"/>
      <c r="AV102" s="380"/>
      <c r="AW102" s="380"/>
      <c r="AX102" s="380"/>
      <c r="AY102" s="380"/>
      <c r="AZ102" s="380"/>
      <c r="BA102" s="380"/>
      <c r="BB102" s="380"/>
      <c r="BC102" s="380"/>
      <c r="BD102" s="380"/>
      <c r="BE102" s="380"/>
      <c r="BF102" s="380"/>
      <c r="BG102" s="380"/>
      <c r="BH102" s="380"/>
      <c r="BI102" s="380"/>
      <c r="BJ102" s="380"/>
      <c r="BK102" s="380"/>
      <c r="BL102" s="380"/>
      <c r="BM102" s="380"/>
      <c r="BN102" s="380"/>
      <c r="BO102" s="380"/>
      <c r="BP102" s="380"/>
      <c r="BQ102" s="380"/>
      <c r="BR102" s="380"/>
      <c r="BS102" s="380"/>
      <c r="BT102" s="375"/>
      <c r="BU102" s="381"/>
      <c r="BV102" s="381"/>
      <c r="BW102" s="382"/>
      <c r="BX102" s="382"/>
      <c r="BY102" s="382"/>
      <c r="BZ102" s="382"/>
      <c r="CA102" s="382"/>
      <c r="CB102" s="382"/>
      <c r="CC102" s="375"/>
      <c r="CD102" s="375"/>
      <c r="CE102" s="375"/>
      <c r="CF102" s="375"/>
    </row>
    <row r="103" spans="1:256" x14ac:dyDescent="0.2">
      <c r="A103" s="26"/>
      <c r="B103" s="63"/>
      <c r="C103" s="62"/>
      <c r="D103" s="516"/>
      <c r="E103" s="41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1"/>
      <c r="AY103" s="51"/>
      <c r="AZ103" s="51"/>
      <c r="BA103" s="51"/>
      <c r="BB103" s="51"/>
      <c r="BC103" s="51"/>
      <c r="BD103" s="51"/>
      <c r="BE103" s="51"/>
      <c r="BF103" s="51"/>
      <c r="BG103" s="51"/>
      <c r="BH103" s="51"/>
      <c r="BI103" s="51"/>
      <c r="BJ103" s="51"/>
      <c r="BK103" s="51"/>
      <c r="BL103" s="51"/>
      <c r="BM103" s="51"/>
      <c r="BN103" s="51"/>
      <c r="BO103" s="51"/>
      <c r="BP103" s="51"/>
      <c r="BQ103" s="51"/>
      <c r="BR103" s="51"/>
      <c r="BS103" s="51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</row>
    <row r="104" spans="1:256" ht="14.45" customHeight="1" x14ac:dyDescent="0.2">
      <c r="A104" s="26"/>
      <c r="B104" s="63" t="s">
        <v>400</v>
      </c>
      <c r="C104" s="62"/>
      <c r="D104" s="516"/>
      <c r="E104" s="418"/>
      <c r="F104" s="419"/>
      <c r="G104" s="419"/>
      <c r="H104" s="419"/>
      <c r="I104" s="419"/>
      <c r="J104" s="419"/>
      <c r="K104" s="51"/>
      <c r="L104" s="419"/>
      <c r="M104" s="419"/>
      <c r="N104" s="419"/>
      <c r="O104" s="419"/>
      <c r="P104" s="419"/>
      <c r="Q104" s="419"/>
      <c r="R104" s="419"/>
      <c r="S104" s="419"/>
      <c r="T104" s="419"/>
      <c r="U104" s="419"/>
      <c r="V104" s="419"/>
      <c r="W104" s="419"/>
      <c r="X104" s="419"/>
      <c r="Y104" s="419"/>
      <c r="Z104" s="419"/>
      <c r="AA104" s="419"/>
      <c r="AB104" s="419"/>
      <c r="AC104" s="419"/>
      <c r="AD104" s="419"/>
      <c r="AE104" s="419"/>
      <c r="AF104" s="419"/>
      <c r="AG104" s="419"/>
      <c r="AH104" s="419"/>
      <c r="AI104" s="419"/>
      <c r="AJ104" s="419"/>
      <c r="AK104" s="419"/>
      <c r="AL104" s="419"/>
      <c r="AM104" s="419"/>
      <c r="AN104" s="419"/>
      <c r="AO104" s="419"/>
      <c r="AP104" s="419"/>
      <c r="AQ104" s="419"/>
      <c r="AR104" s="419"/>
      <c r="AS104" s="419"/>
      <c r="AT104" s="419"/>
      <c r="AU104" s="419"/>
      <c r="AV104" s="419"/>
      <c r="AW104" s="419"/>
      <c r="AX104" s="419"/>
      <c r="AY104" s="419"/>
      <c r="AZ104" s="419"/>
      <c r="BA104" s="419"/>
      <c r="BB104" s="419"/>
      <c r="BC104" s="419"/>
      <c r="BD104" s="419"/>
      <c r="BE104" s="419"/>
      <c r="BF104" s="419"/>
      <c r="BG104" s="419"/>
      <c r="BH104" s="419"/>
      <c r="BI104" s="419"/>
      <c r="BJ104" s="419"/>
      <c r="BK104" s="419"/>
      <c r="BL104" s="419"/>
      <c r="BM104" s="419"/>
      <c r="BN104" s="419"/>
      <c r="BO104" s="419"/>
      <c r="BP104" s="419"/>
      <c r="BQ104" s="419"/>
      <c r="BR104" s="419"/>
      <c r="BS104" s="419"/>
      <c r="BT104" s="54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</row>
    <row r="105" spans="1:256" ht="14.45" customHeight="1" x14ac:dyDescent="0.2">
      <c r="A105" s="26"/>
      <c r="B105" s="62"/>
      <c r="C105" s="62"/>
      <c r="D105" s="516"/>
      <c r="E105" s="420"/>
      <c r="F105" s="421"/>
      <c r="G105" s="421"/>
      <c r="H105" s="421"/>
      <c r="I105" s="421"/>
      <c r="J105" s="421"/>
      <c r="K105" s="51"/>
      <c r="L105" s="421"/>
      <c r="M105" s="421"/>
      <c r="N105" s="421"/>
      <c r="O105" s="421"/>
      <c r="P105" s="421"/>
      <c r="Q105" s="421"/>
      <c r="R105" s="421"/>
      <c r="S105" s="421"/>
      <c r="T105" s="421"/>
      <c r="U105" s="421"/>
      <c r="V105" s="421"/>
      <c r="W105" s="421"/>
      <c r="X105" s="421"/>
      <c r="Y105" s="421"/>
      <c r="Z105" s="421"/>
      <c r="AA105" s="421"/>
      <c r="AB105" s="421"/>
      <c r="AC105" s="421"/>
      <c r="AD105" s="421"/>
      <c r="AE105" s="421"/>
      <c r="AF105" s="421"/>
      <c r="AG105" s="421"/>
      <c r="AH105" s="421"/>
      <c r="AI105" s="421"/>
      <c r="AJ105" s="421"/>
      <c r="AK105" s="421"/>
      <c r="AL105" s="421"/>
      <c r="AM105" s="421"/>
      <c r="AN105" s="421"/>
      <c r="AO105" s="421"/>
      <c r="AP105" s="421"/>
      <c r="AQ105" s="421"/>
      <c r="AR105" s="421"/>
      <c r="AS105" s="421"/>
      <c r="AT105" s="421"/>
      <c r="AU105" s="421"/>
      <c r="AV105" s="421"/>
      <c r="AW105" s="421"/>
      <c r="AX105" s="421"/>
      <c r="AY105" s="421"/>
      <c r="AZ105" s="421"/>
      <c r="BA105" s="421"/>
      <c r="BB105" s="421"/>
      <c r="BC105" s="421"/>
      <c r="BD105" s="421"/>
      <c r="BE105" s="421"/>
      <c r="BF105" s="421"/>
      <c r="BG105" s="421"/>
      <c r="BH105" s="421"/>
      <c r="BI105" s="421"/>
      <c r="BJ105" s="421"/>
      <c r="BK105" s="421"/>
      <c r="BL105" s="421"/>
      <c r="BM105" s="421"/>
      <c r="BN105" s="421"/>
      <c r="BO105" s="421"/>
      <c r="BP105" s="421"/>
      <c r="BQ105" s="421"/>
      <c r="BR105" s="421"/>
      <c r="BS105" s="421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</row>
    <row r="106" spans="1:256" ht="23.25" customHeight="1" x14ac:dyDescent="0.2">
      <c r="A106" s="203"/>
      <c r="B106" s="563"/>
      <c r="C106" s="563"/>
      <c r="D106" s="518" t="s">
        <v>29</v>
      </c>
      <c r="E106" s="58" t="s">
        <v>274</v>
      </c>
      <c r="F106" s="58" t="s">
        <v>32</v>
      </c>
      <c r="G106" s="58" t="s">
        <v>33</v>
      </c>
      <c r="H106" s="58" t="s">
        <v>34</v>
      </c>
      <c r="I106" s="58" t="s">
        <v>35</v>
      </c>
      <c r="J106" s="58" t="s">
        <v>36</v>
      </c>
      <c r="K106" s="59"/>
      <c r="L106" s="58">
        <f t="shared" ref="L106:AQ106" si="69">L5</f>
        <v>45170</v>
      </c>
      <c r="M106" s="58">
        <f t="shared" si="69"/>
        <v>45200</v>
      </c>
      <c r="N106" s="58">
        <f t="shared" si="69"/>
        <v>45231</v>
      </c>
      <c r="O106" s="58">
        <f t="shared" si="69"/>
        <v>45261</v>
      </c>
      <c r="P106" s="58">
        <f t="shared" si="69"/>
        <v>45292</v>
      </c>
      <c r="Q106" s="58">
        <f t="shared" si="69"/>
        <v>45323</v>
      </c>
      <c r="R106" s="58">
        <f t="shared" si="69"/>
        <v>45352</v>
      </c>
      <c r="S106" s="58">
        <f t="shared" si="69"/>
        <v>45383</v>
      </c>
      <c r="T106" s="58">
        <f t="shared" si="69"/>
        <v>45413</v>
      </c>
      <c r="U106" s="58">
        <f t="shared" si="69"/>
        <v>45444</v>
      </c>
      <c r="V106" s="58">
        <f t="shared" si="69"/>
        <v>45474</v>
      </c>
      <c r="W106" s="58">
        <f t="shared" si="69"/>
        <v>45505</v>
      </c>
      <c r="X106" s="58">
        <f t="shared" si="69"/>
        <v>45536</v>
      </c>
      <c r="Y106" s="58">
        <f t="shared" si="69"/>
        <v>45566</v>
      </c>
      <c r="Z106" s="58">
        <f t="shared" si="69"/>
        <v>45597</v>
      </c>
      <c r="AA106" s="58">
        <f t="shared" si="69"/>
        <v>45627</v>
      </c>
      <c r="AB106" s="58">
        <f t="shared" si="69"/>
        <v>45658</v>
      </c>
      <c r="AC106" s="58">
        <f t="shared" si="69"/>
        <v>45689</v>
      </c>
      <c r="AD106" s="58">
        <f t="shared" si="69"/>
        <v>45717</v>
      </c>
      <c r="AE106" s="58">
        <f t="shared" si="69"/>
        <v>45748</v>
      </c>
      <c r="AF106" s="58">
        <f t="shared" si="69"/>
        <v>45778</v>
      </c>
      <c r="AG106" s="58">
        <f t="shared" si="69"/>
        <v>45809</v>
      </c>
      <c r="AH106" s="58">
        <f t="shared" si="69"/>
        <v>45839</v>
      </c>
      <c r="AI106" s="58">
        <f t="shared" si="69"/>
        <v>45870</v>
      </c>
      <c r="AJ106" s="58">
        <f t="shared" si="69"/>
        <v>45901</v>
      </c>
      <c r="AK106" s="58">
        <f t="shared" si="69"/>
        <v>45931</v>
      </c>
      <c r="AL106" s="58">
        <f t="shared" si="69"/>
        <v>45962</v>
      </c>
      <c r="AM106" s="58">
        <f t="shared" si="69"/>
        <v>45992</v>
      </c>
      <c r="AN106" s="58">
        <f t="shared" si="69"/>
        <v>46023</v>
      </c>
      <c r="AO106" s="58">
        <f t="shared" si="69"/>
        <v>46054</v>
      </c>
      <c r="AP106" s="58">
        <f t="shared" si="69"/>
        <v>46082</v>
      </c>
      <c r="AQ106" s="58">
        <f t="shared" si="69"/>
        <v>46113</v>
      </c>
      <c r="AR106" s="58">
        <f t="shared" ref="AR106:BS106" si="70">AR5</f>
        <v>46143</v>
      </c>
      <c r="AS106" s="58">
        <f t="shared" si="70"/>
        <v>46174</v>
      </c>
      <c r="AT106" s="58">
        <f t="shared" si="70"/>
        <v>46204</v>
      </c>
      <c r="AU106" s="58">
        <f t="shared" si="70"/>
        <v>46235</v>
      </c>
      <c r="AV106" s="58">
        <f t="shared" si="70"/>
        <v>46266</v>
      </c>
      <c r="AW106" s="58">
        <f t="shared" si="70"/>
        <v>46296</v>
      </c>
      <c r="AX106" s="58">
        <f t="shared" si="70"/>
        <v>46327</v>
      </c>
      <c r="AY106" s="58">
        <f t="shared" si="70"/>
        <v>46357</v>
      </c>
      <c r="AZ106" s="58">
        <f t="shared" si="70"/>
        <v>46388</v>
      </c>
      <c r="BA106" s="58">
        <f t="shared" si="70"/>
        <v>46419</v>
      </c>
      <c r="BB106" s="58">
        <f t="shared" si="70"/>
        <v>46447</v>
      </c>
      <c r="BC106" s="58">
        <f t="shared" si="70"/>
        <v>46478</v>
      </c>
      <c r="BD106" s="58">
        <f t="shared" si="70"/>
        <v>46508</v>
      </c>
      <c r="BE106" s="58">
        <f t="shared" si="70"/>
        <v>46539</v>
      </c>
      <c r="BF106" s="58">
        <f t="shared" si="70"/>
        <v>46569</v>
      </c>
      <c r="BG106" s="58">
        <f t="shared" si="70"/>
        <v>46600</v>
      </c>
      <c r="BH106" s="58">
        <f t="shared" si="70"/>
        <v>46631</v>
      </c>
      <c r="BI106" s="58">
        <f t="shared" si="70"/>
        <v>46661</v>
      </c>
      <c r="BJ106" s="58">
        <f t="shared" si="70"/>
        <v>46692</v>
      </c>
      <c r="BK106" s="58">
        <f t="shared" si="70"/>
        <v>46722</v>
      </c>
      <c r="BL106" s="58">
        <f t="shared" si="70"/>
        <v>46753</v>
      </c>
      <c r="BM106" s="58">
        <f t="shared" si="70"/>
        <v>46784</v>
      </c>
      <c r="BN106" s="58">
        <f t="shared" si="70"/>
        <v>46813</v>
      </c>
      <c r="BO106" s="58">
        <f t="shared" si="70"/>
        <v>46844</v>
      </c>
      <c r="BP106" s="58">
        <f t="shared" si="70"/>
        <v>46874</v>
      </c>
      <c r="BQ106" s="58">
        <f t="shared" si="70"/>
        <v>46905</v>
      </c>
      <c r="BR106" s="58">
        <f t="shared" si="70"/>
        <v>46935</v>
      </c>
      <c r="BS106" s="58">
        <f t="shared" si="70"/>
        <v>46966</v>
      </c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</row>
    <row r="107" spans="1:256" ht="14.45" customHeight="1" x14ac:dyDescent="0.2">
      <c r="A107" s="26"/>
      <c r="B107" s="26"/>
      <c r="C107" s="26"/>
      <c r="D107" s="516"/>
      <c r="E107" s="41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  <c r="AW107" s="51"/>
      <c r="AX107" s="51"/>
      <c r="AY107" s="51"/>
      <c r="AZ107" s="51"/>
      <c r="BA107" s="51"/>
      <c r="BB107" s="51"/>
      <c r="BC107" s="51"/>
      <c r="BD107" s="51"/>
      <c r="BE107" s="51"/>
      <c r="BF107" s="51"/>
      <c r="BG107" s="51"/>
      <c r="BH107" s="51"/>
      <c r="BI107" s="51"/>
      <c r="BJ107" s="51"/>
      <c r="BK107" s="51"/>
      <c r="BL107" s="51"/>
      <c r="BM107" s="51"/>
      <c r="BN107" s="51"/>
      <c r="BO107" s="51"/>
      <c r="BP107" s="51"/>
      <c r="BQ107" s="51"/>
      <c r="BR107" s="51"/>
      <c r="BS107" s="51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</row>
    <row r="108" spans="1:256" s="484" customFormat="1" ht="13.5" customHeight="1" x14ac:dyDescent="0.2">
      <c r="A108" s="245"/>
      <c r="B108" s="212"/>
      <c r="C108" s="210" t="s">
        <v>373</v>
      </c>
      <c r="D108" s="555" t="s">
        <v>60</v>
      </c>
      <c r="E108" s="482">
        <v>0</v>
      </c>
      <c r="F108" s="261">
        <f>L108</f>
        <v>0</v>
      </c>
      <c r="G108" s="261">
        <f>F130</f>
        <v>0</v>
      </c>
      <c r="H108" s="261">
        <f>G130</f>
        <v>17438.907808711218</v>
      </c>
      <c r="I108" s="261">
        <f>H130</f>
        <v>186323.7173088007</v>
      </c>
      <c r="J108" s="261">
        <f>I130</f>
        <v>602477.51501016982</v>
      </c>
      <c r="K108" s="402"/>
      <c r="L108" s="261">
        <f>Вводные!F281</f>
        <v>0</v>
      </c>
      <c r="M108" s="261">
        <f t="shared" ref="M108:AR108" si="71">L130</f>
        <v>0</v>
      </c>
      <c r="N108" s="261">
        <f t="shared" si="71"/>
        <v>0</v>
      </c>
      <c r="O108" s="261">
        <f t="shared" si="71"/>
        <v>0</v>
      </c>
      <c r="P108" s="261">
        <f t="shared" si="71"/>
        <v>0</v>
      </c>
      <c r="Q108" s="261">
        <f t="shared" si="71"/>
        <v>0</v>
      </c>
      <c r="R108" s="261">
        <f t="shared" si="71"/>
        <v>0</v>
      </c>
      <c r="S108" s="261">
        <f t="shared" si="71"/>
        <v>0</v>
      </c>
      <c r="T108" s="261">
        <f t="shared" si="71"/>
        <v>0</v>
      </c>
      <c r="U108" s="261">
        <f t="shared" si="71"/>
        <v>0</v>
      </c>
      <c r="V108" s="261">
        <f t="shared" si="71"/>
        <v>0</v>
      </c>
      <c r="W108" s="261">
        <f t="shared" si="71"/>
        <v>0</v>
      </c>
      <c r="X108" s="261">
        <f t="shared" si="71"/>
        <v>0</v>
      </c>
      <c r="Y108" s="261">
        <f t="shared" si="71"/>
        <v>0</v>
      </c>
      <c r="Z108" s="261">
        <f t="shared" si="71"/>
        <v>2201.568270570403</v>
      </c>
      <c r="AA108" s="261">
        <f t="shared" si="71"/>
        <v>3973.5862241408067</v>
      </c>
      <c r="AB108" s="261">
        <f t="shared" si="71"/>
        <v>6183.4232447112099</v>
      </c>
      <c r="AC108" s="261">
        <f t="shared" si="71"/>
        <v>8351.4534652816128</v>
      </c>
      <c r="AD108" s="261">
        <f t="shared" si="71"/>
        <v>9360.3875098520166</v>
      </c>
      <c r="AE108" s="261">
        <f t="shared" si="71"/>
        <v>11674.51000542242</v>
      </c>
      <c r="AF108" s="261">
        <f t="shared" si="71"/>
        <v>13467.199833992825</v>
      </c>
      <c r="AG108" s="261">
        <f t="shared" si="71"/>
        <v>15697.708729563228</v>
      </c>
      <c r="AH108" s="261">
        <f t="shared" si="71"/>
        <v>16964.774894340528</v>
      </c>
      <c r="AI108" s="261">
        <f t="shared" si="71"/>
        <v>17868.821505428172</v>
      </c>
      <c r="AJ108" s="261">
        <f t="shared" si="71"/>
        <v>17438.907808711218</v>
      </c>
      <c r="AK108" s="261">
        <f t="shared" si="71"/>
        <v>0</v>
      </c>
      <c r="AL108" s="261">
        <f t="shared" si="71"/>
        <v>17997.401832656866</v>
      </c>
      <c r="AM108" s="261">
        <f t="shared" si="71"/>
        <v>34810.492220633729</v>
      </c>
      <c r="AN108" s="261">
        <f t="shared" si="71"/>
        <v>52816.493553290595</v>
      </c>
      <c r="AO108" s="261">
        <f t="shared" si="71"/>
        <v>70680.413946947461</v>
      </c>
      <c r="AP108" s="261">
        <f t="shared" si="71"/>
        <v>85421.942573564331</v>
      </c>
      <c r="AQ108" s="261">
        <f t="shared" si="71"/>
        <v>103640.17336180741</v>
      </c>
      <c r="AR108" s="261">
        <f t="shared" si="71"/>
        <v>120381.33132737048</v>
      </c>
      <c r="AS108" s="261">
        <f t="shared" ref="AS108:BS108" si="72">AR130</f>
        <v>138315.40023761356</v>
      </c>
      <c r="AT108" s="261">
        <f t="shared" si="72"/>
        <v>154504.57066869386</v>
      </c>
      <c r="AU108" s="261">
        <f t="shared" si="72"/>
        <v>171045.77149273004</v>
      </c>
      <c r="AV108" s="261">
        <f t="shared" si="72"/>
        <v>186323.7173088007</v>
      </c>
      <c r="AW108" s="261">
        <f t="shared" si="72"/>
        <v>130680.01510644634</v>
      </c>
      <c r="AX108" s="261">
        <f t="shared" si="72"/>
        <v>175331.47002327646</v>
      </c>
      <c r="AY108" s="261">
        <f t="shared" si="72"/>
        <v>217464.99865174547</v>
      </c>
      <c r="AZ108" s="261">
        <f t="shared" si="72"/>
        <v>262125.3970485756</v>
      </c>
      <c r="BA108" s="261">
        <f t="shared" si="72"/>
        <v>306479.62703412969</v>
      </c>
      <c r="BB108" s="261">
        <f t="shared" si="72"/>
        <v>344203.05512842844</v>
      </c>
      <c r="BC108" s="261">
        <f t="shared" si="72"/>
        <v>389498.14904781058</v>
      </c>
      <c r="BD108" s="261">
        <f t="shared" si="72"/>
        <v>431654.0363762796</v>
      </c>
      <c r="BE108" s="261">
        <f t="shared" si="72"/>
        <v>476238.69074207527</v>
      </c>
      <c r="BF108" s="261">
        <f t="shared" si="72"/>
        <v>517716.80243330286</v>
      </c>
      <c r="BG108" s="261">
        <f t="shared" si="72"/>
        <v>560838.85931358126</v>
      </c>
      <c r="BH108" s="261">
        <f t="shared" si="72"/>
        <v>602477.51501016982</v>
      </c>
      <c r="BI108" s="261">
        <f t="shared" si="72"/>
        <v>543658.10828257422</v>
      </c>
      <c r="BJ108" s="261">
        <f t="shared" si="72"/>
        <v>635579.70111286372</v>
      </c>
      <c r="BK108" s="261">
        <f t="shared" si="72"/>
        <v>722949.92979649641</v>
      </c>
      <c r="BL108" s="261">
        <f t="shared" si="72"/>
        <v>814880.82384598593</v>
      </c>
      <c r="BM108" s="261">
        <f t="shared" si="72"/>
        <v>906255.28294396005</v>
      </c>
      <c r="BN108" s="261">
        <f t="shared" si="72"/>
        <v>989644.53426125157</v>
      </c>
      <c r="BO108" s="261">
        <f t="shared" si="72"/>
        <v>1082150.4657006564</v>
      </c>
      <c r="BP108" s="261">
        <f t="shared" si="72"/>
        <v>1169543.9474322891</v>
      </c>
      <c r="BQ108" s="261">
        <f t="shared" si="72"/>
        <v>1261498.0945297785</v>
      </c>
      <c r="BR108" s="261">
        <f t="shared" si="72"/>
        <v>1348900.8774806112</v>
      </c>
      <c r="BS108" s="261">
        <f t="shared" si="72"/>
        <v>1440864.3257973008</v>
      </c>
      <c r="BT108" s="245"/>
      <c r="BU108" s="245"/>
      <c r="BV108" s="245"/>
      <c r="BW108" s="245"/>
      <c r="BX108" s="245"/>
      <c r="BY108" s="245"/>
      <c r="BZ108" s="245"/>
      <c r="CA108" s="245"/>
      <c r="CB108" s="245"/>
      <c r="CC108" s="245"/>
      <c r="CD108" s="245"/>
      <c r="CE108" s="245"/>
      <c r="CF108" s="245"/>
      <c r="CG108" s="483"/>
      <c r="CH108" s="483"/>
      <c r="CI108" s="483"/>
      <c r="CJ108" s="483"/>
      <c r="CK108" s="483"/>
      <c r="CL108" s="483"/>
      <c r="CM108" s="483"/>
      <c r="CN108" s="483"/>
      <c r="CO108" s="483"/>
      <c r="CP108" s="483"/>
      <c r="CQ108" s="483"/>
      <c r="CR108" s="483"/>
      <c r="CS108" s="483"/>
      <c r="CT108" s="483"/>
      <c r="CU108" s="483"/>
      <c r="CV108" s="483"/>
      <c r="CW108" s="483"/>
      <c r="CX108" s="483"/>
      <c r="CY108" s="483"/>
      <c r="CZ108" s="483"/>
      <c r="DA108" s="483"/>
      <c r="DB108" s="483"/>
      <c r="DC108" s="483"/>
      <c r="DD108" s="483"/>
      <c r="DE108" s="483"/>
      <c r="DF108" s="483"/>
      <c r="DG108" s="483"/>
      <c r="DH108" s="483"/>
      <c r="DI108" s="483"/>
      <c r="DJ108" s="483"/>
      <c r="DK108" s="483"/>
      <c r="DL108" s="483"/>
      <c r="DM108" s="483"/>
      <c r="DN108" s="483"/>
      <c r="DO108" s="483"/>
      <c r="DP108" s="483"/>
      <c r="DQ108" s="483"/>
      <c r="DR108" s="483"/>
      <c r="DS108" s="483"/>
      <c r="DT108" s="483"/>
      <c r="DU108" s="483"/>
      <c r="DV108" s="483"/>
      <c r="DW108" s="483"/>
      <c r="DX108" s="483"/>
      <c r="DY108" s="483"/>
      <c r="DZ108" s="483"/>
      <c r="EA108" s="483"/>
      <c r="EB108" s="483"/>
      <c r="EC108" s="483"/>
      <c r="ED108" s="483"/>
      <c r="EE108" s="483"/>
      <c r="EF108" s="483"/>
      <c r="EG108" s="483"/>
      <c r="EH108" s="483"/>
      <c r="EI108" s="483"/>
      <c r="EJ108" s="483"/>
      <c r="EK108" s="483"/>
      <c r="EL108" s="483"/>
      <c r="EM108" s="483"/>
      <c r="EN108" s="483"/>
      <c r="EO108" s="483"/>
      <c r="EP108" s="483"/>
      <c r="EQ108" s="483"/>
      <c r="ER108" s="483"/>
      <c r="ES108" s="483"/>
      <c r="ET108" s="483"/>
      <c r="EU108" s="483"/>
      <c r="EV108" s="483"/>
      <c r="EW108" s="483"/>
      <c r="EX108" s="483"/>
      <c r="EY108" s="483"/>
      <c r="EZ108" s="483"/>
      <c r="FA108" s="483"/>
      <c r="FB108" s="483"/>
      <c r="FC108" s="483"/>
      <c r="FD108" s="483"/>
      <c r="FE108" s="483"/>
      <c r="FF108" s="483"/>
      <c r="FG108" s="483"/>
      <c r="FH108" s="483"/>
      <c r="FI108" s="483"/>
      <c r="FJ108" s="483"/>
      <c r="FK108" s="483"/>
      <c r="FL108" s="483"/>
      <c r="FM108" s="483"/>
      <c r="FN108" s="483"/>
      <c r="FO108" s="483"/>
      <c r="FP108" s="483"/>
      <c r="FQ108" s="483"/>
      <c r="FR108" s="483"/>
      <c r="FS108" s="483"/>
      <c r="FT108" s="483"/>
      <c r="FU108" s="483"/>
      <c r="FV108" s="483"/>
      <c r="FW108" s="483"/>
      <c r="FX108" s="483"/>
      <c r="FY108" s="483"/>
      <c r="FZ108" s="483"/>
      <c r="GA108" s="483"/>
      <c r="GB108" s="483"/>
      <c r="GC108" s="483"/>
      <c r="GD108" s="483"/>
      <c r="GE108" s="483"/>
      <c r="GF108" s="483"/>
      <c r="GG108" s="483"/>
      <c r="GH108" s="483"/>
      <c r="GI108" s="483"/>
      <c r="GJ108" s="483"/>
      <c r="GK108" s="483"/>
      <c r="GL108" s="483"/>
      <c r="GM108" s="483"/>
      <c r="GN108" s="483"/>
      <c r="GO108" s="483"/>
      <c r="GP108" s="483"/>
      <c r="GQ108" s="483"/>
      <c r="GR108" s="483"/>
      <c r="GS108" s="483"/>
      <c r="GT108" s="483"/>
      <c r="GU108" s="483"/>
      <c r="GV108" s="483"/>
      <c r="GW108" s="483"/>
      <c r="GX108" s="483"/>
      <c r="GY108" s="483"/>
      <c r="GZ108" s="483"/>
      <c r="HA108" s="483"/>
      <c r="HB108" s="483"/>
      <c r="HC108" s="483"/>
      <c r="HD108" s="483"/>
      <c r="HE108" s="483"/>
      <c r="HF108" s="483"/>
      <c r="HG108" s="483"/>
      <c r="HH108" s="483"/>
      <c r="HI108" s="483"/>
      <c r="HJ108" s="483"/>
      <c r="HK108" s="483"/>
      <c r="HL108" s="483"/>
      <c r="HM108" s="483"/>
      <c r="HN108" s="483"/>
      <c r="HO108" s="483"/>
      <c r="HP108" s="483"/>
      <c r="HQ108" s="483"/>
      <c r="HR108" s="483"/>
      <c r="HS108" s="483"/>
      <c r="HT108" s="483"/>
      <c r="HU108" s="483"/>
      <c r="HV108" s="483"/>
      <c r="HW108" s="483"/>
      <c r="HX108" s="483"/>
      <c r="HY108" s="483"/>
      <c r="HZ108" s="483"/>
      <c r="IA108" s="483"/>
      <c r="IB108" s="483"/>
      <c r="IC108" s="483"/>
      <c r="ID108" s="483"/>
      <c r="IE108" s="483"/>
      <c r="IF108" s="483"/>
      <c r="IG108" s="483"/>
      <c r="IH108" s="483"/>
      <c r="II108" s="483"/>
      <c r="IJ108" s="483"/>
      <c r="IK108" s="483"/>
      <c r="IL108" s="483"/>
      <c r="IM108" s="483"/>
      <c r="IN108" s="483"/>
      <c r="IO108" s="483"/>
      <c r="IP108" s="483"/>
      <c r="IQ108" s="483"/>
      <c r="IR108" s="483"/>
      <c r="IS108" s="483"/>
      <c r="IT108" s="483"/>
      <c r="IU108" s="483"/>
      <c r="IV108" s="483"/>
    </row>
    <row r="109" spans="1:256" ht="9.75" customHeight="1" x14ac:dyDescent="0.2">
      <c r="A109" s="26"/>
      <c r="B109" s="62"/>
      <c r="C109" s="62"/>
      <c r="D109" s="516"/>
      <c r="E109" s="411"/>
      <c r="F109" s="51"/>
      <c r="G109" s="51"/>
      <c r="H109" s="51"/>
      <c r="I109" s="51"/>
      <c r="J109" s="51"/>
      <c r="K109" s="51"/>
      <c r="L109" s="195"/>
      <c r="M109" s="195"/>
      <c r="N109" s="195"/>
      <c r="O109" s="195"/>
      <c r="P109" s="195"/>
      <c r="Q109" s="195"/>
      <c r="R109" s="195"/>
      <c r="S109" s="195"/>
      <c r="T109" s="195"/>
      <c r="U109" s="195"/>
      <c r="V109" s="195"/>
      <c r="W109" s="195"/>
      <c r="X109" s="195"/>
      <c r="Y109" s="195"/>
      <c r="Z109" s="195"/>
      <c r="AA109" s="195"/>
      <c r="AB109" s="195"/>
      <c r="AC109" s="195"/>
      <c r="AD109" s="195"/>
      <c r="AE109" s="195"/>
      <c r="AF109" s="195"/>
      <c r="AG109" s="195"/>
      <c r="AH109" s="195"/>
      <c r="AI109" s="195"/>
      <c r="AJ109" s="195"/>
      <c r="AK109" s="195"/>
      <c r="AL109" s="195"/>
      <c r="AM109" s="195"/>
      <c r="AN109" s="195"/>
      <c r="AO109" s="195"/>
      <c r="AP109" s="195"/>
      <c r="AQ109" s="195"/>
      <c r="AR109" s="195"/>
      <c r="AS109" s="195"/>
      <c r="AT109" s="195"/>
      <c r="AU109" s="195"/>
      <c r="AV109" s="195"/>
      <c r="AW109" s="195"/>
      <c r="AX109" s="195"/>
      <c r="AY109" s="195"/>
      <c r="AZ109" s="195"/>
      <c r="BA109" s="195"/>
      <c r="BB109" s="195"/>
      <c r="BC109" s="195"/>
      <c r="BD109" s="195"/>
      <c r="BE109" s="195"/>
      <c r="BF109" s="195"/>
      <c r="BG109" s="195"/>
      <c r="BH109" s="195"/>
      <c r="BI109" s="195"/>
      <c r="BJ109" s="195"/>
      <c r="BK109" s="195"/>
      <c r="BL109" s="195"/>
      <c r="BM109" s="195"/>
      <c r="BN109" s="195"/>
      <c r="BO109" s="195"/>
      <c r="BP109" s="195"/>
      <c r="BQ109" s="195"/>
      <c r="BR109" s="195"/>
      <c r="BS109" s="195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</row>
    <row r="110" spans="1:256" ht="14.25" customHeight="1" x14ac:dyDescent="0.2">
      <c r="A110" s="26"/>
      <c r="B110" s="423" t="s">
        <v>401</v>
      </c>
      <c r="C110" s="424" t="s">
        <v>374</v>
      </c>
      <c r="D110" s="557" t="s">
        <v>60</v>
      </c>
      <c r="E110" s="425">
        <f t="shared" ref="E110:E117" si="73">SUM(F110:J110)</f>
        <v>1561575.2677996638</v>
      </c>
      <c r="F110" s="426">
        <f>SUMIF(Отчетность!$L$6:$BS$6,Отчетность!F$6,$L110:$BS110)</f>
        <v>-53355.482758620696</v>
      </c>
      <c r="G110" s="426">
        <f>SUMIF(Отчетность!$L$6:$BS$6,Отчетность!G$6,$L110:$BS110)</f>
        <v>13502.534557971278</v>
      </c>
      <c r="H110" s="426">
        <f>SUMIF(Отчетность!$L$6:$BS$6,Отчетность!H$6,$L110:$BS110)</f>
        <v>184934.42390663963</v>
      </c>
      <c r="I110" s="426">
        <f>SUMIF(Отчетность!$L$6:$BS$6,Отчетность!I$6,$L110:$BS110)</f>
        <v>450735.25370136905</v>
      </c>
      <c r="J110" s="426">
        <f>SUMIF(Отчетность!$L$6:$BS$6,Отчетность!J$6,$L110:$BS110)</f>
        <v>965758.53839230468</v>
      </c>
      <c r="K110" s="51"/>
      <c r="L110" s="426">
        <f>L111-L112-L113-L114</f>
        <v>-2172.0833333333335</v>
      </c>
      <c r="M110" s="426">
        <f t="shared" ref="M110:AQ110" si="74">M111-M112-M113-M114</f>
        <v>-2172.0833333333335</v>
      </c>
      <c r="N110" s="426">
        <f t="shared" si="74"/>
        <v>-2172.0833333333335</v>
      </c>
      <c r="O110" s="426">
        <f t="shared" si="74"/>
        <v>-2172.0833333333335</v>
      </c>
      <c r="P110" s="426">
        <f t="shared" si="74"/>
        <v>-4356.9109195402298</v>
      </c>
      <c r="Q110" s="426">
        <f t="shared" si="74"/>
        <v>-4714.4281609195396</v>
      </c>
      <c r="R110" s="426">
        <f t="shared" si="74"/>
        <v>-4846.8419540229879</v>
      </c>
      <c r="S110" s="426">
        <f t="shared" si="74"/>
        <v>-4846.8419540229879</v>
      </c>
      <c r="T110" s="426">
        <f t="shared" si="74"/>
        <v>-5919.39367816092</v>
      </c>
      <c r="U110" s="426">
        <f t="shared" si="74"/>
        <v>-6237.1867816091963</v>
      </c>
      <c r="V110" s="426">
        <f t="shared" si="74"/>
        <v>-6554.9798850574716</v>
      </c>
      <c r="W110" s="426">
        <f t="shared" si="74"/>
        <v>-7190.5660919540242</v>
      </c>
      <c r="X110" s="426">
        <f t="shared" si="74"/>
        <v>-15053.24825073994</v>
      </c>
      <c r="Y110" s="426">
        <f t="shared" si="74"/>
        <v>3212.193270570403</v>
      </c>
      <c r="Z110" s="426">
        <f t="shared" si="74"/>
        <v>2782.6429535704037</v>
      </c>
      <c r="AA110" s="426">
        <f t="shared" si="74"/>
        <v>3220.4620205704032</v>
      </c>
      <c r="AB110" s="426">
        <f t="shared" si="74"/>
        <v>3178.6552205704033</v>
      </c>
      <c r="AC110" s="426">
        <f t="shared" si="74"/>
        <v>2019.5590445704042</v>
      </c>
      <c r="AD110" s="426">
        <f t="shared" si="74"/>
        <v>3324.7474955704029</v>
      </c>
      <c r="AE110" s="426">
        <f t="shared" si="74"/>
        <v>2803.3148285704037</v>
      </c>
      <c r="AF110" s="426">
        <f t="shared" si="74"/>
        <v>3241.1338955704032</v>
      </c>
      <c r="AG110" s="426">
        <f t="shared" si="74"/>
        <v>2277.6911647772995</v>
      </c>
      <c r="AH110" s="426">
        <f t="shared" si="74"/>
        <v>1914.6716110876437</v>
      </c>
      <c r="AI110" s="426">
        <f t="shared" si="74"/>
        <v>580.71130328304662</v>
      </c>
      <c r="AJ110" s="426">
        <f t="shared" si="74"/>
        <v>-12950.843402161063</v>
      </c>
      <c r="AK110" s="426">
        <f t="shared" si="74"/>
        <v>19048.451832656865</v>
      </c>
      <c r="AL110" s="426">
        <f t="shared" si="74"/>
        <v>17864.140387976862</v>
      </c>
      <c r="AM110" s="426">
        <f t="shared" si="74"/>
        <v>19057.051332656862</v>
      </c>
      <c r="AN110" s="426">
        <f t="shared" si="74"/>
        <v>18914.970393656869</v>
      </c>
      <c r="AO110" s="426">
        <f t="shared" si="74"/>
        <v>15792.578626616862</v>
      </c>
      <c r="AP110" s="426">
        <f t="shared" si="74"/>
        <v>19269.280788243079</v>
      </c>
      <c r="AQ110" s="426">
        <f t="shared" si="74"/>
        <v>17792.20796556307</v>
      </c>
      <c r="AR110" s="426">
        <f t="shared" ref="AR110:BS110" si="75">AR111-AR112-AR113-AR114</f>
        <v>18985.118910243073</v>
      </c>
      <c r="AS110" s="426">
        <f t="shared" si="75"/>
        <v>17240.220431080314</v>
      </c>
      <c r="AT110" s="426">
        <f t="shared" si="75"/>
        <v>17592.250824036186</v>
      </c>
      <c r="AU110" s="426">
        <f t="shared" si="75"/>
        <v>16328.995816070654</v>
      </c>
      <c r="AV110" s="426">
        <f>AV111-AV112-AV113-AV114</f>
        <v>-33086.258202354351</v>
      </c>
      <c r="AW110" s="426">
        <f t="shared" si="75"/>
        <v>45744.546916830128</v>
      </c>
      <c r="AX110" s="426">
        <f t="shared" si="75"/>
        <v>43226.620628468998</v>
      </c>
      <c r="AY110" s="426">
        <f t="shared" si="75"/>
        <v>45753.49039683013</v>
      </c>
      <c r="AZ110" s="426">
        <f t="shared" si="75"/>
        <v>45447.32198555411</v>
      </c>
      <c r="BA110" s="426">
        <f t="shared" si="75"/>
        <v>38816.520094298758</v>
      </c>
      <c r="BB110" s="426">
        <f t="shared" si="75"/>
        <v>46388.185919382136</v>
      </c>
      <c r="BC110" s="426">
        <f t="shared" si="75"/>
        <v>43248.979328468995</v>
      </c>
      <c r="BD110" s="426">
        <f t="shared" si="75"/>
        <v>45677.74636579564</v>
      </c>
      <c r="BE110" s="426">
        <f t="shared" si="75"/>
        <v>42571.203691227609</v>
      </c>
      <c r="BF110" s="426">
        <f t="shared" si="75"/>
        <v>44215.148880278401</v>
      </c>
      <c r="BG110" s="426">
        <f t="shared" si="75"/>
        <v>42731.747696588587</v>
      </c>
      <c r="BH110" s="426">
        <f t="shared" si="75"/>
        <v>-35359.664967595643</v>
      </c>
      <c r="BI110" s="426">
        <f t="shared" si="75"/>
        <v>93058.408510289475</v>
      </c>
      <c r="BJ110" s="426">
        <f t="shared" si="75"/>
        <v>88507.044363632653</v>
      </c>
      <c r="BK110" s="426">
        <f t="shared" si="75"/>
        <v>93067.709729489492</v>
      </c>
      <c r="BL110" s="426">
        <f t="shared" si="75"/>
        <v>92511.27477797406</v>
      </c>
      <c r="BM110" s="426">
        <f t="shared" si="75"/>
        <v>84526.066997291477</v>
      </c>
      <c r="BN110" s="426">
        <f t="shared" si="75"/>
        <v>93642.747119404783</v>
      </c>
      <c r="BO110" s="426">
        <f t="shared" si="75"/>
        <v>88530.29741163271</v>
      </c>
      <c r="BP110" s="426">
        <f t="shared" si="75"/>
        <v>93090.962777489418</v>
      </c>
      <c r="BQ110" s="426">
        <f t="shared" si="75"/>
        <v>88539.598630832712</v>
      </c>
      <c r="BR110" s="426">
        <f t="shared" si="75"/>
        <v>93100.263996689493</v>
      </c>
      <c r="BS110" s="426">
        <f t="shared" si="75"/>
        <v>92543.829045174061</v>
      </c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</row>
    <row r="111" spans="1:256" ht="16.5" customHeight="1" x14ac:dyDescent="0.2">
      <c r="A111" s="26"/>
      <c r="B111" s="212" t="s">
        <v>401</v>
      </c>
      <c r="C111" s="62" t="s">
        <v>393</v>
      </c>
      <c r="D111" s="516" t="s">
        <v>60</v>
      </c>
      <c r="E111" s="422">
        <f t="shared" si="73"/>
        <v>2260539.1185973114</v>
      </c>
      <c r="F111" s="263">
        <f>SUMIF(Отчетность!$L$6:$BS$6,Отчетность!F$6,$L111:$BS111)</f>
        <v>-53355.482758620696</v>
      </c>
      <c r="G111" s="263">
        <f>SUMIF(Отчетность!$L$6:$BS$6,Отчетность!G$6,$L111:$BS111)</f>
        <v>40232.14181336209</v>
      </c>
      <c r="H111" s="263">
        <f>SUMIF(Отчетность!$L$6:$BS$6,Отчетность!H$6,$L111:$BS111)</f>
        <v>268171.83213611203</v>
      </c>
      <c r="I111" s="263">
        <f>SUMIF(Отчетность!$L$6:$BS$6,Отчетность!I$6,$L111:$BS111)</f>
        <v>653036.0105521353</v>
      </c>
      <c r="J111" s="263">
        <f>SUMIF(Отчетность!$L$6:$BS$6,Отчетность!J$6,$L111:$BS111)</f>
        <v>1352454.6168543226</v>
      </c>
      <c r="K111" s="51"/>
      <c r="L111" s="263">
        <f t="shared" ref="L111:AQ111" si="76">L68</f>
        <v>-2172.0833333333335</v>
      </c>
      <c r="M111" s="263">
        <f t="shared" si="76"/>
        <v>-2172.0833333333335</v>
      </c>
      <c r="N111" s="263">
        <f t="shared" si="76"/>
        <v>-2172.0833333333335</v>
      </c>
      <c r="O111" s="263">
        <f t="shared" si="76"/>
        <v>-2172.0833333333335</v>
      </c>
      <c r="P111" s="263">
        <f t="shared" si="76"/>
        <v>-4356.9109195402298</v>
      </c>
      <c r="Q111" s="263">
        <f t="shared" si="76"/>
        <v>-4714.4281609195396</v>
      </c>
      <c r="R111" s="263">
        <f t="shared" si="76"/>
        <v>-4846.8419540229879</v>
      </c>
      <c r="S111" s="263">
        <f t="shared" si="76"/>
        <v>-4846.8419540229879</v>
      </c>
      <c r="T111" s="263">
        <f t="shared" si="76"/>
        <v>-5919.39367816092</v>
      </c>
      <c r="U111" s="263">
        <f t="shared" si="76"/>
        <v>-6237.1867816091963</v>
      </c>
      <c r="V111" s="263">
        <f t="shared" si="76"/>
        <v>-6554.9798850574716</v>
      </c>
      <c r="W111" s="263">
        <f t="shared" si="76"/>
        <v>-7190.5660919540242</v>
      </c>
      <c r="X111" s="263">
        <f t="shared" si="76"/>
        <v>4537.194362356322</v>
      </c>
      <c r="Y111" s="263">
        <f t="shared" si="76"/>
        <v>3963.3990139942543</v>
      </c>
      <c r="Z111" s="263">
        <f t="shared" si="76"/>
        <v>3536.1460864942546</v>
      </c>
      <c r="AA111" s="263">
        <f t="shared" si="76"/>
        <v>3963.3990139942543</v>
      </c>
      <c r="AB111" s="263">
        <f t="shared" si="76"/>
        <v>3963.3990139942543</v>
      </c>
      <c r="AC111" s="263">
        <f t="shared" si="76"/>
        <v>2681.6402314942552</v>
      </c>
      <c r="AD111" s="263">
        <f t="shared" si="76"/>
        <v>3963.3990139942543</v>
      </c>
      <c r="AE111" s="263">
        <f t="shared" si="76"/>
        <v>3536.1460864942546</v>
      </c>
      <c r="AF111" s="263">
        <f t="shared" si="76"/>
        <v>3963.3990139942543</v>
      </c>
      <c r="AG111" s="263">
        <f t="shared" si="76"/>
        <v>2868.7805692528746</v>
      </c>
      <c r="AH111" s="263">
        <f t="shared" si="76"/>
        <v>2294.9852208908051</v>
      </c>
      <c r="AI111" s="263">
        <f t="shared" si="76"/>
        <v>960.25418640804673</v>
      </c>
      <c r="AJ111" s="263">
        <f t="shared" si="76"/>
        <v>24440.689059408047</v>
      </c>
      <c r="AK111" s="263">
        <f t="shared" si="76"/>
        <v>23341.510985430454</v>
      </c>
      <c r="AL111" s="263">
        <f t="shared" si="76"/>
        <v>22221.698714580456</v>
      </c>
      <c r="AM111" s="263">
        <f t="shared" si="76"/>
        <v>23341.510985430454</v>
      </c>
      <c r="AN111" s="263">
        <f t="shared" si="76"/>
        <v>23341.510985430454</v>
      </c>
      <c r="AO111" s="263">
        <f t="shared" si="76"/>
        <v>19982.074172880461</v>
      </c>
      <c r="AP111" s="263">
        <f t="shared" si="76"/>
        <v>23224.722019913213</v>
      </c>
      <c r="AQ111" s="263">
        <f t="shared" si="76"/>
        <v>22104.909749063216</v>
      </c>
      <c r="AR111" s="263">
        <f t="shared" ref="AR111:BS111" si="77">AR68</f>
        <v>23224.722019913213</v>
      </c>
      <c r="AS111" s="263">
        <f t="shared" si="77"/>
        <v>21404.17595595977</v>
      </c>
      <c r="AT111" s="263">
        <f t="shared" si="77"/>
        <v>21472.887537154595</v>
      </c>
      <c r="AU111" s="263">
        <f t="shared" si="77"/>
        <v>20071.419950947697</v>
      </c>
      <c r="AV111" s="263">
        <f t="shared" si="77"/>
        <v>55984.26068450867</v>
      </c>
      <c r="AW111" s="263">
        <f t="shared" si="77"/>
        <v>56153.346393494212</v>
      </c>
      <c r="AX111" s="263">
        <f t="shared" si="77"/>
        <v>53776.949236232816</v>
      </c>
      <c r="AY111" s="263">
        <f t="shared" si="77"/>
        <v>56153.346393494212</v>
      </c>
      <c r="AZ111" s="263">
        <f t="shared" si="77"/>
        <v>56153.346393494212</v>
      </c>
      <c r="BA111" s="263">
        <f t="shared" si="77"/>
        <v>49024.154921710026</v>
      </c>
      <c r="BB111" s="263">
        <f t="shared" si="77"/>
        <v>56153.346393494212</v>
      </c>
      <c r="BC111" s="263">
        <f t="shared" si="77"/>
        <v>53776.949236232816</v>
      </c>
      <c r="BD111" s="263">
        <f t="shared" si="77"/>
        <v>56030.717979701105</v>
      </c>
      <c r="BE111" s="263">
        <f t="shared" si="77"/>
        <v>52918.550339681089</v>
      </c>
      <c r="BF111" s="263">
        <f t="shared" si="77"/>
        <v>54191.291772804558</v>
      </c>
      <c r="BG111" s="263">
        <f t="shared" si="77"/>
        <v>52719.750807287317</v>
      </c>
      <c r="BH111" s="263">
        <f t="shared" si="77"/>
        <v>112682.93640222619</v>
      </c>
      <c r="BI111" s="263">
        <f t="shared" si="77"/>
        <v>114657.56392406896</v>
      </c>
      <c r="BJ111" s="263">
        <f t="shared" si="77"/>
        <v>110365.25938153651</v>
      </c>
      <c r="BK111" s="263">
        <f t="shared" si="77"/>
        <v>114657.56392406896</v>
      </c>
      <c r="BL111" s="263">
        <f t="shared" si="77"/>
        <v>114657.56392406896</v>
      </c>
      <c r="BM111" s="263">
        <f t="shared" si="77"/>
        <v>106072.95483900409</v>
      </c>
      <c r="BN111" s="263">
        <f t="shared" si="77"/>
        <v>114657.56392406896</v>
      </c>
      <c r="BO111" s="263">
        <f t="shared" si="77"/>
        <v>110365.25938153651</v>
      </c>
      <c r="BP111" s="263">
        <f t="shared" si="77"/>
        <v>114657.56392406896</v>
      </c>
      <c r="BQ111" s="263">
        <f t="shared" si="77"/>
        <v>110365.25938153651</v>
      </c>
      <c r="BR111" s="263">
        <f t="shared" si="77"/>
        <v>114657.56392406896</v>
      </c>
      <c r="BS111" s="263">
        <f t="shared" si="77"/>
        <v>114657.56392406896</v>
      </c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</row>
    <row r="112" spans="1:256" ht="16.5" customHeight="1" x14ac:dyDescent="0.2">
      <c r="A112" s="26"/>
      <c r="B112" s="212" t="s">
        <v>402</v>
      </c>
      <c r="C112" s="62" t="s">
        <v>62</v>
      </c>
      <c r="D112" s="516" t="s">
        <v>60</v>
      </c>
      <c r="E112" s="422">
        <f t="shared" si="73"/>
        <v>428168.7966182048</v>
      </c>
      <c r="F112" s="263">
        <f>SUMIF(Отчетность!$L$6:$BS$6,Отчетность!F$6,$L112:$BS112)</f>
        <v>0</v>
      </c>
      <c r="G112" s="263">
        <f>SUMIF(Отчетность!$L$6:$BS$6,Отчетность!G$6,$L112:$BS112)</f>
        <v>5873.0432928908076</v>
      </c>
      <c r="H112" s="263">
        <f>SUMIF(Отчетность!$L$6:$BS$6,Отчетность!H$6,$L112:$BS112)</f>
        <v>48510.460927222412</v>
      </c>
      <c r="I112" s="263">
        <f>SUMIF(Отчетность!$L$6:$BS$6,Отчетность!I$6,$L112:$BS112)</f>
        <v>120514.04687042706</v>
      </c>
      <c r="J112" s="263">
        <f>SUMIF(Отчетность!$L$6:$BS$6,Отчетность!J$6,$L112:$BS112)</f>
        <v>253271.24552766455</v>
      </c>
      <c r="K112" s="51"/>
      <c r="L112" s="263">
        <f t="shared" ref="L112:AQ112" si="78">L76</f>
        <v>0</v>
      </c>
      <c r="M112" s="263">
        <f t="shared" si="78"/>
        <v>0</v>
      </c>
      <c r="N112" s="263">
        <f t="shared" si="78"/>
        <v>0</v>
      </c>
      <c r="O112" s="263">
        <f t="shared" si="78"/>
        <v>0</v>
      </c>
      <c r="P112" s="263">
        <f t="shared" si="78"/>
        <v>0</v>
      </c>
      <c r="Q112" s="263">
        <f t="shared" si="78"/>
        <v>0</v>
      </c>
      <c r="R112" s="263">
        <f t="shared" si="78"/>
        <v>0</v>
      </c>
      <c r="S112" s="263">
        <f t="shared" si="78"/>
        <v>0</v>
      </c>
      <c r="T112" s="263">
        <f t="shared" si="78"/>
        <v>0</v>
      </c>
      <c r="U112" s="263">
        <f t="shared" si="78"/>
        <v>0</v>
      </c>
      <c r="V112" s="263">
        <f t="shared" si="78"/>
        <v>0</v>
      </c>
      <c r="W112" s="263">
        <f t="shared" si="78"/>
        <v>0</v>
      </c>
      <c r="X112" s="263">
        <f t="shared" si="78"/>
        <v>760.68387247126441</v>
      </c>
      <c r="Y112" s="263">
        <f t="shared" si="78"/>
        <v>608.7154277988509</v>
      </c>
      <c r="Z112" s="263">
        <f t="shared" si="78"/>
        <v>519.13046729885093</v>
      </c>
      <c r="AA112" s="263">
        <f t="shared" si="78"/>
        <v>600.44667779885083</v>
      </c>
      <c r="AB112" s="263">
        <f t="shared" si="78"/>
        <v>596.31230279885085</v>
      </c>
      <c r="AC112" s="263">
        <f t="shared" si="78"/>
        <v>335.82617129885102</v>
      </c>
      <c r="AD112" s="263">
        <f t="shared" si="78"/>
        <v>588.0435527988509</v>
      </c>
      <c r="AE112" s="263">
        <f t="shared" si="78"/>
        <v>498.45859229885093</v>
      </c>
      <c r="AF112" s="263">
        <f t="shared" si="78"/>
        <v>579.77480279885083</v>
      </c>
      <c r="AG112" s="263">
        <f t="shared" si="78"/>
        <v>356.71673885057493</v>
      </c>
      <c r="AH112" s="263">
        <f t="shared" si="78"/>
        <v>237.82329417816101</v>
      </c>
      <c r="AI112" s="263">
        <f t="shared" si="78"/>
        <v>191.11139249999999</v>
      </c>
      <c r="AJ112" s="263">
        <f t="shared" si="78"/>
        <v>4526.8363118816096</v>
      </c>
      <c r="AK112" s="263">
        <f t="shared" si="78"/>
        <v>4256.8369470860916</v>
      </c>
      <c r="AL112" s="263">
        <f t="shared" si="78"/>
        <v>4028.5747429160911</v>
      </c>
      <c r="AM112" s="263">
        <f t="shared" si="78"/>
        <v>4248.2374470860914</v>
      </c>
      <c r="AN112" s="263">
        <f t="shared" si="78"/>
        <v>4243.9376970860903</v>
      </c>
      <c r="AO112" s="263">
        <f t="shared" si="78"/>
        <v>3567.750584576092</v>
      </c>
      <c r="AP112" s="263">
        <f t="shared" si="78"/>
        <v>4211.9804039826431</v>
      </c>
      <c r="AQ112" s="263">
        <f t="shared" si="78"/>
        <v>3983.7181998126434</v>
      </c>
      <c r="AR112" s="263">
        <f t="shared" ref="AR112:BS112" si="79">AR76</f>
        <v>4203.3809039826428</v>
      </c>
      <c r="AS112" s="263">
        <f t="shared" si="79"/>
        <v>3834.9719411919541</v>
      </c>
      <c r="AT112" s="263">
        <f t="shared" si="79"/>
        <v>3844.4145074309195</v>
      </c>
      <c r="AU112" s="263">
        <f t="shared" si="79"/>
        <v>3559.8212401895394</v>
      </c>
      <c r="AV112" s="263">
        <f t="shared" si="79"/>
        <v>10445.935956901734</v>
      </c>
      <c r="AW112" s="263">
        <f t="shared" si="79"/>
        <v>10403.733518698842</v>
      </c>
      <c r="AX112" s="263">
        <f t="shared" si="79"/>
        <v>9923.982347246565</v>
      </c>
      <c r="AY112" s="263">
        <f t="shared" si="79"/>
        <v>10394.790038698842</v>
      </c>
      <c r="AZ112" s="263">
        <f t="shared" si="79"/>
        <v>10390.318298698843</v>
      </c>
      <c r="BA112" s="263">
        <f t="shared" si="79"/>
        <v>8960.0082643420064</v>
      </c>
      <c r="BB112" s="263">
        <f t="shared" si="79"/>
        <v>10381.374818698843</v>
      </c>
      <c r="BC112" s="263">
        <f t="shared" si="79"/>
        <v>9901.6236472465644</v>
      </c>
      <c r="BD112" s="263">
        <f t="shared" si="79"/>
        <v>10347.905655940222</v>
      </c>
      <c r="BE112" s="263">
        <f t="shared" si="79"/>
        <v>9721.0003879362175</v>
      </c>
      <c r="BF112" s="263">
        <f t="shared" si="79"/>
        <v>9971.0769345609133</v>
      </c>
      <c r="BG112" s="263">
        <f t="shared" si="79"/>
        <v>9672.2970014574639</v>
      </c>
      <c r="BH112" s="263">
        <f t="shared" si="79"/>
        <v>21195.40142044524</v>
      </c>
      <c r="BI112" s="263">
        <f t="shared" si="79"/>
        <v>21511.266561613797</v>
      </c>
      <c r="BJ112" s="263">
        <f t="shared" si="79"/>
        <v>20648.155043507304</v>
      </c>
      <c r="BK112" s="263">
        <f t="shared" si="79"/>
        <v>21501.965342413794</v>
      </c>
      <c r="BL112" s="263">
        <f t="shared" si="79"/>
        <v>21497.314732813793</v>
      </c>
      <c r="BM112" s="263">
        <f t="shared" si="79"/>
        <v>19775.742306200817</v>
      </c>
      <c r="BN112" s="263">
        <f t="shared" si="79"/>
        <v>21488.013513613794</v>
      </c>
      <c r="BO112" s="263">
        <f t="shared" si="79"/>
        <v>20624.901995507302</v>
      </c>
      <c r="BP112" s="263">
        <f t="shared" si="79"/>
        <v>21478.712294413795</v>
      </c>
      <c r="BQ112" s="263">
        <f t="shared" si="79"/>
        <v>20615.600776307303</v>
      </c>
      <c r="BR112" s="263">
        <f t="shared" si="79"/>
        <v>21469.411075213793</v>
      </c>
      <c r="BS112" s="263">
        <f t="shared" si="79"/>
        <v>21464.760465613796</v>
      </c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</row>
    <row r="113" spans="1:256" ht="16.5" customHeight="1" x14ac:dyDescent="0.2">
      <c r="A113" s="26"/>
      <c r="B113" s="212" t="s">
        <v>402</v>
      </c>
      <c r="C113" s="62" t="s">
        <v>403</v>
      </c>
      <c r="D113" s="516" t="s">
        <v>60</v>
      </c>
      <c r="E113" s="422">
        <f t="shared" si="73"/>
        <v>286948.04921944236</v>
      </c>
      <c r="F113" s="263">
        <f>SUMIF(Отчетность!$L$6:$BS$6,Отчетность!F$6,$L113:$BS113)</f>
        <v>0</v>
      </c>
      <c r="G113" s="263">
        <f>SUMIF(Отчетность!$L$6:$BS$6,Отчетность!G$6,$L113:$BS113)</f>
        <v>20856.5639625</v>
      </c>
      <c r="H113" s="263">
        <f>SUMIF(Отчетность!$L$6:$BS$6,Отчетность!H$6,$L113:$BS113)</f>
        <v>39122.247302249998</v>
      </c>
      <c r="I113" s="263">
        <f>SUMIF(Отчетность!$L$6:$BS$6,Отчетность!I$6,$L113:$BS113)</f>
        <v>87550.285980339046</v>
      </c>
      <c r="J113" s="263">
        <f>SUMIF(Отчетность!$L$6:$BS$6,Отчетность!J$6,$L113:$BS113)</f>
        <v>139418.95197435332</v>
      </c>
      <c r="K113" s="51"/>
      <c r="L113" s="263">
        <f>'Оборотный капитал'!F18</f>
        <v>0</v>
      </c>
      <c r="M113" s="263">
        <f>'Оборотный капитал'!G18</f>
        <v>0</v>
      </c>
      <c r="N113" s="263">
        <f>'Оборотный капитал'!H18</f>
        <v>0</v>
      </c>
      <c r="O113" s="263">
        <f>'Оборотный капитал'!I18</f>
        <v>0</v>
      </c>
      <c r="P113" s="263">
        <f>'Оборотный капитал'!J18</f>
        <v>0</v>
      </c>
      <c r="Q113" s="263">
        <f>'Оборотный капитал'!K18</f>
        <v>0</v>
      </c>
      <c r="R113" s="263">
        <f>'Оборотный капитал'!L18</f>
        <v>0</v>
      </c>
      <c r="S113" s="263">
        <f>'Оборотный капитал'!M18</f>
        <v>0</v>
      </c>
      <c r="T113" s="263">
        <f>'Оборотный капитал'!N18</f>
        <v>0</v>
      </c>
      <c r="U113" s="263">
        <f>'Оборотный капитал'!O18</f>
        <v>0</v>
      </c>
      <c r="V113" s="263">
        <f>'Оборотный капитал'!P18</f>
        <v>0</v>
      </c>
      <c r="W113" s="263">
        <f>'Оборотный капитал'!Q18</f>
        <v>0</v>
      </c>
      <c r="X113" s="263">
        <f>'Оборотный капитал'!R18</f>
        <v>18829.758740624999</v>
      </c>
      <c r="Y113" s="263">
        <f>'Оборотный капитал'!S18</f>
        <v>142.49031562500022</v>
      </c>
      <c r="Z113" s="263">
        <f>'Оборотный капитал'!T18</f>
        <v>234.37266562500008</v>
      </c>
      <c r="AA113" s="263">
        <f>'Оборотный капитал'!U18</f>
        <v>142.49031562500022</v>
      </c>
      <c r="AB113" s="263">
        <f>'Оборотный капитал'!V18</f>
        <v>188.43149062500015</v>
      </c>
      <c r="AC113" s="263">
        <f>'Оборотный капитал'!W18</f>
        <v>326.25501562499994</v>
      </c>
      <c r="AD113" s="263">
        <f>'Оборотный капитал'!X18</f>
        <v>50.607965625000361</v>
      </c>
      <c r="AE113" s="263">
        <f>'Оборотный капитал'!Y18</f>
        <v>234.37266562500008</v>
      </c>
      <c r="AF113" s="263">
        <f>'Оборотный капитал'!Z18</f>
        <v>142.49031562500022</v>
      </c>
      <c r="AG113" s="263">
        <f>'Оборотный капитал'!AA18</f>
        <v>234.37266562500008</v>
      </c>
      <c r="AH113" s="263">
        <f>'Оборотный капитал'!AB18</f>
        <v>142.49031562500022</v>
      </c>
      <c r="AI113" s="263">
        <f>'Оборотный капитал'!AC18</f>
        <v>188.43149062500015</v>
      </c>
      <c r="AJ113" s="263">
        <f>'Оборотный капитал'!AD18</f>
        <v>35333.071149687501</v>
      </c>
      <c r="AK113" s="263">
        <f>'Оборотный капитал'!AE18</f>
        <v>211.39720568749908</v>
      </c>
      <c r="AL113" s="263">
        <f>'Оборотный капитал'!AF18</f>
        <v>504.15858368750196</v>
      </c>
      <c r="AM113" s="263">
        <f>'Оборотный капитал'!AG18</f>
        <v>211.39720568749908</v>
      </c>
      <c r="AN113" s="263">
        <f>'Оборотный капитал'!AH18</f>
        <v>357.77789468749688</v>
      </c>
      <c r="AO113" s="263">
        <f>'Оборотный капитал'!AI18</f>
        <v>796.91996168750484</v>
      </c>
      <c r="AP113" s="263">
        <f>'Оборотный капитал'!AJ18</f>
        <v>-81.364172312503797</v>
      </c>
      <c r="AQ113" s="263">
        <f>'Оборотный капитал'!AK18</f>
        <v>504.15858368750196</v>
      </c>
      <c r="AR113" s="263">
        <f>'Оборотный капитал'!AL18</f>
        <v>211.39720568749908</v>
      </c>
      <c r="AS113" s="263">
        <f>'Оборотный капитал'!AM18</f>
        <v>504.15858368750196</v>
      </c>
      <c r="AT113" s="263">
        <f>'Оборотный капитал'!AN18</f>
        <v>211.39720568749181</v>
      </c>
      <c r="AU113" s="263">
        <f>'Оборотный капитал'!AO18</f>
        <v>357.77789468750416</v>
      </c>
      <c r="AV113" s="263">
        <f>'Оборотный капитал'!AP18</f>
        <v>82384.156929961289</v>
      </c>
      <c r="AW113" s="263">
        <f>'Оборотный капитал'!AQ18</f>
        <v>187.24795796524268</v>
      </c>
      <c r="AX113" s="263">
        <f>'Оборотный капитал'!AR18</f>
        <v>808.52826051725424</v>
      </c>
      <c r="AY113" s="263">
        <f>'Оборотный капитал'!AS18</f>
        <v>187.24795796524268</v>
      </c>
      <c r="AZ113" s="263">
        <f>'Оборотный капитал'!AT18</f>
        <v>497.88810924126301</v>
      </c>
      <c r="BA113" s="263">
        <f>'Оборотный капитал'!AU18</f>
        <v>1429.8085630692658</v>
      </c>
      <c r="BB113" s="263">
        <f>'Оборотный капитал'!AV18</f>
        <v>-434.03234458676889</v>
      </c>
      <c r="BC113" s="263">
        <f>'Оборотный капитал'!AW18</f>
        <v>808.52826051725424</v>
      </c>
      <c r="BD113" s="263">
        <f>'Оборотный капитал'!AX18</f>
        <v>187.24795796524268</v>
      </c>
      <c r="BE113" s="263">
        <f>'Оборотный капитал'!AY18</f>
        <v>808.52826051725424</v>
      </c>
      <c r="BF113" s="263">
        <f>'Оборотный капитал'!AZ18</f>
        <v>187.24795796524268</v>
      </c>
      <c r="BG113" s="263">
        <f>'Оборотный капитал'!BA18</f>
        <v>497.88810924126301</v>
      </c>
      <c r="BH113" s="263">
        <f>'Оборотный капитал'!BB18</f>
        <v>130757.15690937659</v>
      </c>
      <c r="BI113" s="263">
        <f>'Оборотный капитал'!BC18</f>
        <v>277.35813216568204</v>
      </c>
      <c r="BJ113" s="263">
        <f>'Оборотный капитал'!BD18</f>
        <v>1399.5292543965625</v>
      </c>
      <c r="BK113" s="263">
        <f>'Оборотный капитал'!BE18</f>
        <v>277.35813216568204</v>
      </c>
      <c r="BL113" s="263">
        <f>'Оборотный капитал'!BF18</f>
        <v>838.44369328109315</v>
      </c>
      <c r="BM113" s="263">
        <f>'Оборотный капитал'!BG18</f>
        <v>1960.614815511799</v>
      </c>
      <c r="BN113" s="263">
        <f>'Оборотный капитал'!BH18</f>
        <v>-283.72742894961266</v>
      </c>
      <c r="BO113" s="263">
        <f>'Оборотный капитал'!BI18</f>
        <v>1399.5292543965043</v>
      </c>
      <c r="BP113" s="263">
        <f>'Оборотный капитал'!BJ18</f>
        <v>277.35813216574024</v>
      </c>
      <c r="BQ113" s="263">
        <f>'Оборотный капитал'!BK18</f>
        <v>1399.5292543965043</v>
      </c>
      <c r="BR113" s="263">
        <f>'Оборотный капитал'!BL18</f>
        <v>277.35813216568204</v>
      </c>
      <c r="BS113" s="263">
        <f>'Оборотный капитал'!BM18</f>
        <v>838.44369328109315</v>
      </c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</row>
    <row r="114" spans="1:256" ht="16.5" customHeight="1" x14ac:dyDescent="0.2">
      <c r="A114" s="26"/>
      <c r="B114" s="212" t="s">
        <v>402</v>
      </c>
      <c r="C114" s="62" t="s">
        <v>404</v>
      </c>
      <c r="D114" s="516" t="s">
        <v>60</v>
      </c>
      <c r="E114" s="422">
        <f t="shared" si="73"/>
        <v>-16152.995039999987</v>
      </c>
      <c r="F114" s="263">
        <f>SUMIF(Отчетность!$L$6:$BS$6,Отчетность!F$6,$L114:$BS114)</f>
        <v>0</v>
      </c>
      <c r="G114" s="263">
        <f>SUMIF(Отчетность!$L$6:$BS$6,Отчетность!G$6,$L114:$BS114)</f>
        <v>0</v>
      </c>
      <c r="H114" s="263">
        <f>SUMIF(Отчетность!$L$6:$BS$6,Отчетность!H$6,$L114:$BS114)</f>
        <v>-4395.3000000000056</v>
      </c>
      <c r="I114" s="263">
        <f>SUMIF(Отчетность!$L$6:$BS$6,Отчетность!I$6,$L114:$BS114)</f>
        <v>-5763.5759999999937</v>
      </c>
      <c r="J114" s="263">
        <f>SUMIF(Отчетность!$L$6:$BS$6,Отчетность!J$6,$L114:$BS114)</f>
        <v>-5994.1190399999869</v>
      </c>
      <c r="K114" s="51"/>
      <c r="L114" s="263">
        <f t="shared" ref="L114:AQ114" si="80">-L115+L116+L117</f>
        <v>0</v>
      </c>
      <c r="M114" s="263">
        <f t="shared" si="80"/>
        <v>0</v>
      </c>
      <c r="N114" s="263">
        <f t="shared" si="80"/>
        <v>0</v>
      </c>
      <c r="O114" s="263">
        <f t="shared" si="80"/>
        <v>0</v>
      </c>
      <c r="P114" s="263">
        <f t="shared" si="80"/>
        <v>0</v>
      </c>
      <c r="Q114" s="263">
        <f t="shared" si="80"/>
        <v>0</v>
      </c>
      <c r="R114" s="263">
        <f t="shared" si="80"/>
        <v>0</v>
      </c>
      <c r="S114" s="263">
        <f t="shared" si="80"/>
        <v>0</v>
      </c>
      <c r="T114" s="263">
        <f t="shared" si="80"/>
        <v>0</v>
      </c>
      <c r="U114" s="263">
        <f t="shared" si="80"/>
        <v>0</v>
      </c>
      <c r="V114" s="263">
        <f t="shared" si="80"/>
        <v>0</v>
      </c>
      <c r="W114" s="263">
        <f t="shared" si="80"/>
        <v>0</v>
      </c>
      <c r="X114" s="263">
        <f t="shared" si="80"/>
        <v>0</v>
      </c>
      <c r="Y114" s="263">
        <f t="shared" si="80"/>
        <v>0</v>
      </c>
      <c r="Z114" s="263">
        <f t="shared" si="80"/>
        <v>0</v>
      </c>
      <c r="AA114" s="263">
        <f t="shared" si="80"/>
        <v>0</v>
      </c>
      <c r="AB114" s="263">
        <f t="shared" si="80"/>
        <v>0</v>
      </c>
      <c r="AC114" s="263">
        <f t="shared" si="80"/>
        <v>0</v>
      </c>
      <c r="AD114" s="263">
        <f t="shared" si="80"/>
        <v>0</v>
      </c>
      <c r="AE114" s="263">
        <f t="shared" si="80"/>
        <v>0</v>
      </c>
      <c r="AF114" s="263">
        <f t="shared" si="80"/>
        <v>0</v>
      </c>
      <c r="AG114" s="263">
        <f t="shared" si="80"/>
        <v>0</v>
      </c>
      <c r="AH114" s="263">
        <f t="shared" si="80"/>
        <v>0</v>
      </c>
      <c r="AI114" s="263">
        <f t="shared" si="80"/>
        <v>0</v>
      </c>
      <c r="AJ114" s="263">
        <f t="shared" si="80"/>
        <v>-2468.375</v>
      </c>
      <c r="AK114" s="263">
        <f t="shared" si="80"/>
        <v>-175.17500000000109</v>
      </c>
      <c r="AL114" s="263">
        <f t="shared" si="80"/>
        <v>-175.17499999999927</v>
      </c>
      <c r="AM114" s="263">
        <f t="shared" si="80"/>
        <v>-175.17500000000109</v>
      </c>
      <c r="AN114" s="263">
        <f t="shared" si="80"/>
        <v>-175.17500000000109</v>
      </c>
      <c r="AO114" s="263">
        <f t="shared" si="80"/>
        <v>-175.17500000000018</v>
      </c>
      <c r="AP114" s="263">
        <f t="shared" si="80"/>
        <v>-175.17500000000109</v>
      </c>
      <c r="AQ114" s="263">
        <f t="shared" si="80"/>
        <v>-175.17499999999927</v>
      </c>
      <c r="AR114" s="263">
        <f t="shared" ref="AR114:BS114" si="81">-AR115+AR116+AR117</f>
        <v>-175.17500000000109</v>
      </c>
      <c r="AS114" s="263">
        <f t="shared" si="81"/>
        <v>-175.17499999999927</v>
      </c>
      <c r="AT114" s="263">
        <f t="shared" si="81"/>
        <v>-175.17500000000109</v>
      </c>
      <c r="AU114" s="263">
        <f t="shared" si="81"/>
        <v>-175.17500000000109</v>
      </c>
      <c r="AV114" s="263">
        <f t="shared" si="81"/>
        <v>-3759.5740000000005</v>
      </c>
      <c r="AW114" s="263">
        <f t="shared" si="81"/>
        <v>-182.1820000000007</v>
      </c>
      <c r="AX114" s="263">
        <f t="shared" si="81"/>
        <v>-182.18199999999706</v>
      </c>
      <c r="AY114" s="263">
        <f t="shared" si="81"/>
        <v>-182.1820000000007</v>
      </c>
      <c r="AZ114" s="263">
        <f t="shared" si="81"/>
        <v>-182.1820000000007</v>
      </c>
      <c r="BA114" s="263">
        <f t="shared" si="81"/>
        <v>-182.18199999999706</v>
      </c>
      <c r="BB114" s="263">
        <f t="shared" si="81"/>
        <v>-182.1820000000007</v>
      </c>
      <c r="BC114" s="263">
        <f t="shared" si="81"/>
        <v>-182.18199999999706</v>
      </c>
      <c r="BD114" s="263">
        <f t="shared" si="81"/>
        <v>-182.1820000000007</v>
      </c>
      <c r="BE114" s="263">
        <f t="shared" si="81"/>
        <v>-182.18199999999706</v>
      </c>
      <c r="BF114" s="263">
        <f t="shared" si="81"/>
        <v>-182.1820000000007</v>
      </c>
      <c r="BG114" s="263">
        <f t="shared" si="81"/>
        <v>-182.1820000000007</v>
      </c>
      <c r="BH114" s="263">
        <f t="shared" si="81"/>
        <v>-3909.9569599999995</v>
      </c>
      <c r="BI114" s="263">
        <f t="shared" si="81"/>
        <v>-189.46927999999753</v>
      </c>
      <c r="BJ114" s="263">
        <f t="shared" si="81"/>
        <v>-189.46928000000116</v>
      </c>
      <c r="BK114" s="263">
        <f t="shared" si="81"/>
        <v>-189.46927999999753</v>
      </c>
      <c r="BL114" s="263">
        <f t="shared" si="81"/>
        <v>-189.46927999999753</v>
      </c>
      <c r="BM114" s="263">
        <f t="shared" si="81"/>
        <v>-189.46928000000116</v>
      </c>
      <c r="BN114" s="263">
        <f t="shared" si="81"/>
        <v>-189.46927999999753</v>
      </c>
      <c r="BO114" s="263">
        <f t="shared" si="81"/>
        <v>-189.46928000000116</v>
      </c>
      <c r="BP114" s="263">
        <f t="shared" si="81"/>
        <v>-189.46927999999753</v>
      </c>
      <c r="BQ114" s="263">
        <f t="shared" si="81"/>
        <v>-189.46928000000116</v>
      </c>
      <c r="BR114" s="263">
        <f t="shared" si="81"/>
        <v>-189.46927999999753</v>
      </c>
      <c r="BS114" s="263">
        <f t="shared" si="81"/>
        <v>-189.46927999999753</v>
      </c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</row>
    <row r="115" spans="1:256" s="484" customFormat="1" ht="16.5" customHeight="1" outlineLevel="1" x14ac:dyDescent="0.2">
      <c r="A115" s="209"/>
      <c r="B115" s="209" t="s">
        <v>402</v>
      </c>
      <c r="C115" s="485" t="s">
        <v>331</v>
      </c>
      <c r="D115" s="555" t="s">
        <v>60</v>
      </c>
      <c r="E115" s="482">
        <f t="shared" si="73"/>
        <v>833483.53624826483</v>
      </c>
      <c r="F115" s="261">
        <f>SUMIF(Отчетность!$L$6:$BS$6,Отчетность!F$6,$L115:$BS115)</f>
        <v>0</v>
      </c>
      <c r="G115" s="261">
        <f>SUMIF(Отчетность!$L$6:$BS$6,Отчетность!G$6,$L115:$BS115)</f>
        <v>0</v>
      </c>
      <c r="H115" s="261">
        <f>SUMIF(Отчетность!$L$6:$BS$6,Отчетность!H$6,$L115:$BS115)</f>
        <v>131090.25247500004</v>
      </c>
      <c r="I115" s="261">
        <f>SUMIF(Отчетность!$L$6:$BS$6,Отчетность!I$6,$L115:$BS115)</f>
        <v>250583.39869290002</v>
      </c>
      <c r="J115" s="261">
        <f>SUMIF(Отчетность!$L$6:$BS$6,Отчетность!J$6,$L115:$BS115)</f>
        <v>451809.88508036477</v>
      </c>
      <c r="K115" s="402"/>
      <c r="L115" s="261">
        <f>Налоги!F11</f>
        <v>0</v>
      </c>
      <c r="M115" s="261">
        <f>Налоги!G11</f>
        <v>0</v>
      </c>
      <c r="N115" s="261">
        <f>Налоги!H11</f>
        <v>0</v>
      </c>
      <c r="O115" s="261">
        <f>Налоги!I11</f>
        <v>0</v>
      </c>
      <c r="P115" s="261">
        <f>Налоги!J11</f>
        <v>0</v>
      </c>
      <c r="Q115" s="261">
        <f>Налоги!K11</f>
        <v>0</v>
      </c>
      <c r="R115" s="261">
        <f>Налоги!L11</f>
        <v>0</v>
      </c>
      <c r="S115" s="261">
        <f>Налоги!M11</f>
        <v>0</v>
      </c>
      <c r="T115" s="261">
        <f>Налоги!N11</f>
        <v>0</v>
      </c>
      <c r="U115" s="261">
        <f>Налоги!O11</f>
        <v>0</v>
      </c>
      <c r="V115" s="261">
        <f>Налоги!P11</f>
        <v>0</v>
      </c>
      <c r="W115" s="261">
        <f>Налоги!Q11</f>
        <v>0</v>
      </c>
      <c r="X115" s="261">
        <f>Налоги!R11</f>
        <v>0</v>
      </c>
      <c r="Y115" s="261">
        <f>Налоги!S11</f>
        <v>0</v>
      </c>
      <c r="Z115" s="261">
        <f>Налоги!T11</f>
        <v>0</v>
      </c>
      <c r="AA115" s="261">
        <f>Налоги!U11</f>
        <v>0</v>
      </c>
      <c r="AB115" s="261">
        <f>Налоги!V11</f>
        <v>0</v>
      </c>
      <c r="AC115" s="261">
        <f>Налоги!W11</f>
        <v>0</v>
      </c>
      <c r="AD115" s="261">
        <f>Налоги!X11</f>
        <v>0</v>
      </c>
      <c r="AE115" s="261">
        <f>Налоги!Y11</f>
        <v>0</v>
      </c>
      <c r="AF115" s="261">
        <f>Налоги!Z11</f>
        <v>0</v>
      </c>
      <c r="AG115" s="261">
        <f>Налоги!AA11</f>
        <v>0</v>
      </c>
      <c r="AH115" s="261">
        <f>Налоги!AB11</f>
        <v>0</v>
      </c>
      <c r="AI115" s="261">
        <f>Налоги!AC11</f>
        <v>0</v>
      </c>
      <c r="AJ115" s="261">
        <f>Налоги!AD11</f>
        <v>10822.534450000001</v>
      </c>
      <c r="AK115" s="261">
        <f>Налоги!AE11</f>
        <v>11066.502265000003</v>
      </c>
      <c r="AL115" s="261">
        <f>Налоги!AF11</f>
        <v>10822.534450000001</v>
      </c>
      <c r="AM115" s="261">
        <f>Налоги!AG11</f>
        <v>11066.502265000003</v>
      </c>
      <c r="AN115" s="261">
        <f>Налоги!AH11</f>
        <v>11066.502265000003</v>
      </c>
      <c r="AO115" s="261">
        <f>Налоги!AI11</f>
        <v>10334.598820000001</v>
      </c>
      <c r="AP115" s="261">
        <f>Налоги!AJ11</f>
        <v>11066.502265000003</v>
      </c>
      <c r="AQ115" s="261">
        <f>Налоги!AK11</f>
        <v>10822.534450000001</v>
      </c>
      <c r="AR115" s="261">
        <f>Налоги!AL11</f>
        <v>11066.502265000003</v>
      </c>
      <c r="AS115" s="261">
        <f>Налоги!AM11</f>
        <v>10822.534450000001</v>
      </c>
      <c r="AT115" s="261">
        <f>Налоги!AN11</f>
        <v>11066.502265000003</v>
      </c>
      <c r="AU115" s="261">
        <f>Налоги!AO11</f>
        <v>11066.502265000003</v>
      </c>
      <c r="AV115" s="261">
        <f>Налоги!AP11</f>
        <v>20666.227563800006</v>
      </c>
      <c r="AW115" s="261">
        <f>Налоги!AQ11</f>
        <v>21183.961149260009</v>
      </c>
      <c r="AX115" s="261">
        <f>Налоги!AR11</f>
        <v>20666.227563800006</v>
      </c>
      <c r="AY115" s="261">
        <f>Налоги!AS11</f>
        <v>21183.961149260009</v>
      </c>
      <c r="AZ115" s="261">
        <f>Налоги!AT11</f>
        <v>21183.961149260009</v>
      </c>
      <c r="BA115" s="261">
        <f>Налоги!AU11</f>
        <v>19630.760392880005</v>
      </c>
      <c r="BB115" s="261">
        <f>Налоги!AV11</f>
        <v>21183.961149260009</v>
      </c>
      <c r="BC115" s="261">
        <f>Налоги!AW11</f>
        <v>20666.227563800006</v>
      </c>
      <c r="BD115" s="261">
        <f>Налоги!AX11</f>
        <v>21183.961149260009</v>
      </c>
      <c r="BE115" s="261">
        <f>Налоги!AY11</f>
        <v>20666.227563800006</v>
      </c>
      <c r="BF115" s="261">
        <f>Налоги!AZ11</f>
        <v>21183.961149260009</v>
      </c>
      <c r="BG115" s="261">
        <f>Налоги!BA11</f>
        <v>21183.961149260009</v>
      </c>
      <c r="BH115" s="261">
        <f>Налоги!BB11</f>
        <v>37183.252455767608</v>
      </c>
      <c r="BI115" s="261">
        <f>Налоги!BC11</f>
        <v>38118.395057626527</v>
      </c>
      <c r="BJ115" s="261">
        <f>Налоги!BD11</f>
        <v>37183.252455767608</v>
      </c>
      <c r="BK115" s="261">
        <f>Налоги!BE11</f>
        <v>38118.395057626527</v>
      </c>
      <c r="BL115" s="261">
        <f>Налоги!BF11</f>
        <v>38118.395057626527</v>
      </c>
      <c r="BM115" s="261">
        <f>Налоги!BG11</f>
        <v>36248.109853908689</v>
      </c>
      <c r="BN115" s="261">
        <f>Налоги!BH11</f>
        <v>38118.395057626527</v>
      </c>
      <c r="BO115" s="261">
        <f>Налоги!BI11</f>
        <v>37183.252455767608</v>
      </c>
      <c r="BP115" s="261">
        <f>Налоги!BJ11</f>
        <v>38118.395057626527</v>
      </c>
      <c r="BQ115" s="261">
        <f>Налоги!BK11</f>
        <v>37183.252455767608</v>
      </c>
      <c r="BR115" s="261">
        <f>Налоги!BL11</f>
        <v>38118.395057626527</v>
      </c>
      <c r="BS115" s="261">
        <f>Налоги!BM11</f>
        <v>38118.395057626527</v>
      </c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483"/>
      <c r="CH115" s="483"/>
      <c r="CI115" s="483"/>
      <c r="CJ115" s="483"/>
      <c r="CK115" s="483"/>
      <c r="CL115" s="483"/>
      <c r="CM115" s="483"/>
      <c r="CN115" s="483"/>
      <c r="CO115" s="483"/>
      <c r="CP115" s="483"/>
      <c r="CQ115" s="483"/>
      <c r="CR115" s="483"/>
      <c r="CS115" s="483"/>
      <c r="CT115" s="483"/>
      <c r="CU115" s="483"/>
      <c r="CV115" s="483"/>
      <c r="CW115" s="483"/>
      <c r="CX115" s="483"/>
      <c r="CY115" s="483"/>
      <c r="CZ115" s="483"/>
      <c r="DA115" s="483"/>
      <c r="DB115" s="483"/>
      <c r="DC115" s="483"/>
      <c r="DD115" s="483"/>
      <c r="DE115" s="483"/>
      <c r="DF115" s="483"/>
      <c r="DG115" s="483"/>
      <c r="DH115" s="483"/>
      <c r="DI115" s="483"/>
      <c r="DJ115" s="483"/>
      <c r="DK115" s="483"/>
      <c r="DL115" s="483"/>
      <c r="DM115" s="483"/>
      <c r="DN115" s="483"/>
      <c r="DO115" s="483"/>
      <c r="DP115" s="483"/>
      <c r="DQ115" s="483"/>
      <c r="DR115" s="483"/>
      <c r="DS115" s="483"/>
      <c r="DT115" s="483"/>
      <c r="DU115" s="483"/>
      <c r="DV115" s="483"/>
      <c r="DW115" s="483"/>
      <c r="DX115" s="483"/>
      <c r="DY115" s="483"/>
      <c r="DZ115" s="483"/>
      <c r="EA115" s="483"/>
      <c r="EB115" s="483"/>
      <c r="EC115" s="483"/>
      <c r="ED115" s="483"/>
      <c r="EE115" s="483"/>
      <c r="EF115" s="483"/>
      <c r="EG115" s="483"/>
      <c r="EH115" s="483"/>
      <c r="EI115" s="483"/>
      <c r="EJ115" s="483"/>
      <c r="EK115" s="483"/>
      <c r="EL115" s="483"/>
      <c r="EM115" s="483"/>
      <c r="EN115" s="483"/>
      <c r="EO115" s="483"/>
      <c r="EP115" s="483"/>
      <c r="EQ115" s="483"/>
      <c r="ER115" s="483"/>
      <c r="ES115" s="483"/>
      <c r="ET115" s="483"/>
      <c r="EU115" s="483"/>
      <c r="EV115" s="483"/>
      <c r="EW115" s="483"/>
      <c r="EX115" s="483"/>
      <c r="EY115" s="483"/>
      <c r="EZ115" s="483"/>
      <c r="FA115" s="483"/>
      <c r="FB115" s="483"/>
      <c r="FC115" s="483"/>
      <c r="FD115" s="483"/>
      <c r="FE115" s="483"/>
      <c r="FF115" s="483"/>
      <c r="FG115" s="483"/>
      <c r="FH115" s="483"/>
      <c r="FI115" s="483"/>
      <c r="FJ115" s="483"/>
      <c r="FK115" s="483"/>
      <c r="FL115" s="483"/>
      <c r="FM115" s="483"/>
      <c r="FN115" s="483"/>
      <c r="FO115" s="483"/>
      <c r="FP115" s="483"/>
      <c r="FQ115" s="483"/>
      <c r="FR115" s="483"/>
      <c r="FS115" s="483"/>
      <c r="FT115" s="483"/>
      <c r="FU115" s="483"/>
      <c r="FV115" s="483"/>
      <c r="FW115" s="483"/>
      <c r="FX115" s="483"/>
      <c r="FY115" s="483"/>
      <c r="FZ115" s="483"/>
      <c r="GA115" s="483"/>
      <c r="GB115" s="483"/>
      <c r="GC115" s="483"/>
      <c r="GD115" s="483"/>
      <c r="GE115" s="483"/>
      <c r="GF115" s="483"/>
      <c r="GG115" s="483"/>
      <c r="GH115" s="483"/>
      <c r="GI115" s="483"/>
      <c r="GJ115" s="483"/>
      <c r="GK115" s="483"/>
      <c r="GL115" s="483"/>
      <c r="GM115" s="483"/>
      <c r="GN115" s="483"/>
      <c r="GO115" s="483"/>
      <c r="GP115" s="483"/>
      <c r="GQ115" s="483"/>
      <c r="GR115" s="483"/>
      <c r="GS115" s="483"/>
      <c r="GT115" s="483"/>
      <c r="GU115" s="483"/>
      <c r="GV115" s="483"/>
      <c r="GW115" s="483"/>
      <c r="GX115" s="483"/>
      <c r="GY115" s="483"/>
      <c r="GZ115" s="483"/>
      <c r="HA115" s="483"/>
      <c r="HB115" s="483"/>
      <c r="HC115" s="483"/>
      <c r="HD115" s="483"/>
      <c r="HE115" s="483"/>
      <c r="HF115" s="483"/>
      <c r="HG115" s="483"/>
      <c r="HH115" s="483"/>
      <c r="HI115" s="483"/>
      <c r="HJ115" s="483"/>
      <c r="HK115" s="483"/>
      <c r="HL115" s="483"/>
      <c r="HM115" s="483"/>
      <c r="HN115" s="483"/>
      <c r="HO115" s="483"/>
      <c r="HP115" s="483"/>
      <c r="HQ115" s="483"/>
      <c r="HR115" s="483"/>
      <c r="HS115" s="483"/>
      <c r="HT115" s="483"/>
      <c r="HU115" s="483"/>
      <c r="HV115" s="483"/>
      <c r="HW115" s="483"/>
      <c r="HX115" s="483"/>
      <c r="HY115" s="483"/>
      <c r="HZ115" s="483"/>
      <c r="IA115" s="483"/>
      <c r="IB115" s="483"/>
      <c r="IC115" s="483"/>
      <c r="ID115" s="483"/>
      <c r="IE115" s="483"/>
      <c r="IF115" s="483"/>
      <c r="IG115" s="483"/>
      <c r="IH115" s="483"/>
      <c r="II115" s="483"/>
      <c r="IJ115" s="483"/>
      <c r="IK115" s="483"/>
      <c r="IL115" s="483"/>
      <c r="IM115" s="483"/>
      <c r="IN115" s="483"/>
      <c r="IO115" s="483"/>
      <c r="IP115" s="483"/>
      <c r="IQ115" s="483"/>
      <c r="IR115" s="483"/>
      <c r="IS115" s="483"/>
      <c r="IT115" s="483"/>
      <c r="IU115" s="483"/>
      <c r="IV115" s="483"/>
    </row>
    <row r="116" spans="1:256" s="484" customFormat="1" ht="16.5" customHeight="1" outlineLevel="1" x14ac:dyDescent="0.2">
      <c r="A116" s="209"/>
      <c r="B116" s="209" t="s">
        <v>401</v>
      </c>
      <c r="C116" s="485" t="s">
        <v>405</v>
      </c>
      <c r="D116" s="555" t="s">
        <v>60</v>
      </c>
      <c r="E116" s="482">
        <f t="shared" si="73"/>
        <v>116130.25123608267</v>
      </c>
      <c r="F116" s="261">
        <f>SUMIF(Отчетность!$L$6:$BS$6,Отчетность!F$6,$L116:$BS116)</f>
        <v>0</v>
      </c>
      <c r="G116" s="261">
        <f>SUMIF(Отчетность!$L$6:$BS$6,Отчетность!G$6,$L116:$BS116)</f>
        <v>0</v>
      </c>
      <c r="H116" s="261">
        <f>SUMIF(Отчетность!$L$6:$BS$6,Отчетность!H$6,$L116:$BS116)</f>
        <v>26209.321524750005</v>
      </c>
      <c r="I116" s="261">
        <f>SUMIF(Отчетность!$L$6:$BS$6,Отчетность!I$6,$L116:$BS116)</f>
        <v>35050.163986929016</v>
      </c>
      <c r="J116" s="261">
        <f>SUMIF(Отчетность!$L$6:$BS$6,Отчетность!J$6,$L116:$BS116)</f>
        <v>54870.765724403653</v>
      </c>
      <c r="K116" s="402"/>
      <c r="L116" s="261">
        <f>Налоги!F13</f>
        <v>0</v>
      </c>
      <c r="M116" s="261">
        <f>Налоги!G13</f>
        <v>0</v>
      </c>
      <c r="N116" s="261">
        <f>Налоги!H13</f>
        <v>0</v>
      </c>
      <c r="O116" s="261">
        <f>Налоги!I13</f>
        <v>0</v>
      </c>
      <c r="P116" s="261">
        <f>Налоги!J13</f>
        <v>0</v>
      </c>
      <c r="Q116" s="261">
        <f>Налоги!K13</f>
        <v>0</v>
      </c>
      <c r="R116" s="261">
        <f>Налоги!L13</f>
        <v>0</v>
      </c>
      <c r="S116" s="261">
        <f>Налоги!M13</f>
        <v>0</v>
      </c>
      <c r="T116" s="261">
        <f>Налоги!N13</f>
        <v>0</v>
      </c>
      <c r="U116" s="261">
        <f>Налоги!O13</f>
        <v>0</v>
      </c>
      <c r="V116" s="261">
        <f>Налоги!P13</f>
        <v>0</v>
      </c>
      <c r="W116" s="261">
        <f>Налоги!Q13</f>
        <v>0</v>
      </c>
      <c r="X116" s="261">
        <f>Налоги!R13</f>
        <v>0</v>
      </c>
      <c r="Y116" s="261">
        <f>Налоги!S13</f>
        <v>0</v>
      </c>
      <c r="Z116" s="261">
        <f>Налоги!T13</f>
        <v>0</v>
      </c>
      <c r="AA116" s="261">
        <f>Налоги!U13</f>
        <v>0</v>
      </c>
      <c r="AB116" s="261">
        <f>Налоги!V13</f>
        <v>0</v>
      </c>
      <c r="AC116" s="261">
        <f>Налоги!W13</f>
        <v>0</v>
      </c>
      <c r="AD116" s="261">
        <f>Налоги!X13</f>
        <v>0</v>
      </c>
      <c r="AE116" s="261">
        <f>Налоги!Y13</f>
        <v>0</v>
      </c>
      <c r="AF116" s="261">
        <f>Налоги!Z13</f>
        <v>0</v>
      </c>
      <c r="AG116" s="261">
        <f>Налоги!AA13</f>
        <v>0</v>
      </c>
      <c r="AH116" s="261">
        <f>Налоги!AB13</f>
        <v>0</v>
      </c>
      <c r="AI116" s="261">
        <f>Налоги!AC13</f>
        <v>0</v>
      </c>
      <c r="AJ116" s="261">
        <f>Налоги!AD13</f>
        <v>2183.0935945000001</v>
      </c>
      <c r="AK116" s="261">
        <f>Налоги!AE13</f>
        <v>2185.5332726500005</v>
      </c>
      <c r="AL116" s="261">
        <f>Налоги!AF13</f>
        <v>2183.0935945000001</v>
      </c>
      <c r="AM116" s="261">
        <f>Налоги!AG13</f>
        <v>2185.5332726500005</v>
      </c>
      <c r="AN116" s="261">
        <f>Налоги!AH13</f>
        <v>2185.5332726500005</v>
      </c>
      <c r="AO116" s="261">
        <f>Налоги!AI13</f>
        <v>2178.2142382000002</v>
      </c>
      <c r="AP116" s="261">
        <f>Налоги!AJ13</f>
        <v>2185.5332726500005</v>
      </c>
      <c r="AQ116" s="261">
        <f>Налоги!AK13</f>
        <v>2183.0935945000001</v>
      </c>
      <c r="AR116" s="261">
        <f>Налоги!AL13</f>
        <v>2185.5332726500005</v>
      </c>
      <c r="AS116" s="261">
        <f>Налоги!AM13</f>
        <v>2183.0935945000001</v>
      </c>
      <c r="AT116" s="261">
        <f>Налоги!AN13</f>
        <v>2185.5332726500005</v>
      </c>
      <c r="AU116" s="261">
        <f>Налоги!AO13</f>
        <v>2185.5332726500005</v>
      </c>
      <c r="AV116" s="261">
        <f>Налоги!AP13</f>
        <v>2918.6897756380013</v>
      </c>
      <c r="AW116" s="261">
        <f>Налоги!AQ13</f>
        <v>2923.867111492601</v>
      </c>
      <c r="AX116" s="261">
        <f>Налоги!AR13</f>
        <v>2918.6897756380013</v>
      </c>
      <c r="AY116" s="261">
        <f>Налоги!AS13</f>
        <v>2923.867111492601</v>
      </c>
      <c r="AZ116" s="261">
        <f>Налоги!AT13</f>
        <v>2923.867111492601</v>
      </c>
      <c r="BA116" s="261">
        <f>Налоги!AU13</f>
        <v>2908.3351039288018</v>
      </c>
      <c r="BB116" s="261">
        <f>Налоги!AV13</f>
        <v>2923.867111492601</v>
      </c>
      <c r="BC116" s="261">
        <f>Налоги!AW13</f>
        <v>2918.6897756380013</v>
      </c>
      <c r="BD116" s="261">
        <f>Налоги!AX13</f>
        <v>2923.867111492601</v>
      </c>
      <c r="BE116" s="261">
        <f>Налоги!AY13</f>
        <v>2918.6897756380013</v>
      </c>
      <c r="BF116" s="261">
        <f>Налоги!AZ13</f>
        <v>2923.867111492601</v>
      </c>
      <c r="BG116" s="261">
        <f>Налоги!BA13</f>
        <v>2923.867111492601</v>
      </c>
      <c r="BH116" s="261">
        <f>Налоги!BB13</f>
        <v>4567.888097357677</v>
      </c>
      <c r="BI116" s="261">
        <f>Налоги!BC13</f>
        <v>4577.2395233762654</v>
      </c>
      <c r="BJ116" s="261">
        <f>Налоги!BD13</f>
        <v>4567.888097357677</v>
      </c>
      <c r="BK116" s="261">
        <f>Налоги!BE13</f>
        <v>4577.2395233762654</v>
      </c>
      <c r="BL116" s="261">
        <f>Налоги!BF13</f>
        <v>4577.2395233762654</v>
      </c>
      <c r="BM116" s="261">
        <f>Налоги!BG13</f>
        <v>4558.5366713390868</v>
      </c>
      <c r="BN116" s="261">
        <f>Налоги!BH13</f>
        <v>4577.2395233762654</v>
      </c>
      <c r="BO116" s="261">
        <f>Налоги!BI13</f>
        <v>4567.888097357677</v>
      </c>
      <c r="BP116" s="261">
        <f>Налоги!BJ13</f>
        <v>4577.2395233762654</v>
      </c>
      <c r="BQ116" s="261">
        <f>Налоги!BK13</f>
        <v>4567.888097357677</v>
      </c>
      <c r="BR116" s="261">
        <f>Налоги!BL13</f>
        <v>4577.2395233762654</v>
      </c>
      <c r="BS116" s="261">
        <f>Налоги!BM13</f>
        <v>4577.2395233762654</v>
      </c>
      <c r="BT116" s="245"/>
      <c r="BU116" s="245"/>
      <c r="BV116" s="245"/>
      <c r="BW116" s="245"/>
      <c r="BX116" s="245"/>
      <c r="BY116" s="245"/>
      <c r="BZ116" s="245"/>
      <c r="CA116" s="245"/>
      <c r="CB116" s="245"/>
      <c r="CC116" s="245"/>
      <c r="CD116" s="245"/>
      <c r="CE116" s="245"/>
      <c r="CF116" s="245"/>
      <c r="CG116" s="483"/>
      <c r="CH116" s="483"/>
      <c r="CI116" s="483"/>
      <c r="CJ116" s="483"/>
      <c r="CK116" s="483"/>
      <c r="CL116" s="483"/>
      <c r="CM116" s="483"/>
      <c r="CN116" s="483"/>
      <c r="CO116" s="483"/>
      <c r="CP116" s="483"/>
      <c r="CQ116" s="483"/>
      <c r="CR116" s="483"/>
      <c r="CS116" s="483"/>
      <c r="CT116" s="483"/>
      <c r="CU116" s="483"/>
      <c r="CV116" s="483"/>
      <c r="CW116" s="483"/>
      <c r="CX116" s="483"/>
      <c r="CY116" s="483"/>
      <c r="CZ116" s="483"/>
      <c r="DA116" s="483"/>
      <c r="DB116" s="483"/>
      <c r="DC116" s="483"/>
      <c r="DD116" s="483"/>
      <c r="DE116" s="483"/>
      <c r="DF116" s="483"/>
      <c r="DG116" s="483"/>
      <c r="DH116" s="483"/>
      <c r="DI116" s="483"/>
      <c r="DJ116" s="483"/>
      <c r="DK116" s="483"/>
      <c r="DL116" s="483"/>
      <c r="DM116" s="483"/>
      <c r="DN116" s="483"/>
      <c r="DO116" s="483"/>
      <c r="DP116" s="483"/>
      <c r="DQ116" s="483"/>
      <c r="DR116" s="483"/>
      <c r="DS116" s="483"/>
      <c r="DT116" s="483"/>
      <c r="DU116" s="483"/>
      <c r="DV116" s="483"/>
      <c r="DW116" s="483"/>
      <c r="DX116" s="483"/>
      <c r="DY116" s="483"/>
      <c r="DZ116" s="483"/>
      <c r="EA116" s="483"/>
      <c r="EB116" s="483"/>
      <c r="EC116" s="483"/>
      <c r="ED116" s="483"/>
      <c r="EE116" s="483"/>
      <c r="EF116" s="483"/>
      <c r="EG116" s="483"/>
      <c r="EH116" s="483"/>
      <c r="EI116" s="483"/>
      <c r="EJ116" s="483"/>
      <c r="EK116" s="483"/>
      <c r="EL116" s="483"/>
      <c r="EM116" s="483"/>
      <c r="EN116" s="483"/>
      <c r="EO116" s="483"/>
      <c r="EP116" s="483"/>
      <c r="EQ116" s="483"/>
      <c r="ER116" s="483"/>
      <c r="ES116" s="483"/>
      <c r="ET116" s="483"/>
      <c r="EU116" s="483"/>
      <c r="EV116" s="483"/>
      <c r="EW116" s="483"/>
      <c r="EX116" s="483"/>
      <c r="EY116" s="483"/>
      <c r="EZ116" s="483"/>
      <c r="FA116" s="483"/>
      <c r="FB116" s="483"/>
      <c r="FC116" s="483"/>
      <c r="FD116" s="483"/>
      <c r="FE116" s="483"/>
      <c r="FF116" s="483"/>
      <c r="FG116" s="483"/>
      <c r="FH116" s="483"/>
      <c r="FI116" s="483"/>
      <c r="FJ116" s="483"/>
      <c r="FK116" s="483"/>
      <c r="FL116" s="483"/>
      <c r="FM116" s="483"/>
      <c r="FN116" s="483"/>
      <c r="FO116" s="483"/>
      <c r="FP116" s="483"/>
      <c r="FQ116" s="483"/>
      <c r="FR116" s="483"/>
      <c r="FS116" s="483"/>
      <c r="FT116" s="483"/>
      <c r="FU116" s="483"/>
      <c r="FV116" s="483"/>
      <c r="FW116" s="483"/>
      <c r="FX116" s="483"/>
      <c r="FY116" s="483"/>
      <c r="FZ116" s="483"/>
      <c r="GA116" s="483"/>
      <c r="GB116" s="483"/>
      <c r="GC116" s="483"/>
      <c r="GD116" s="483"/>
      <c r="GE116" s="483"/>
      <c r="GF116" s="483"/>
      <c r="GG116" s="483"/>
      <c r="GH116" s="483"/>
      <c r="GI116" s="483"/>
      <c r="GJ116" s="483"/>
      <c r="GK116" s="483"/>
      <c r="GL116" s="483"/>
      <c r="GM116" s="483"/>
      <c r="GN116" s="483"/>
      <c r="GO116" s="483"/>
      <c r="GP116" s="483"/>
      <c r="GQ116" s="483"/>
      <c r="GR116" s="483"/>
      <c r="GS116" s="483"/>
      <c r="GT116" s="483"/>
      <c r="GU116" s="483"/>
      <c r="GV116" s="483"/>
      <c r="GW116" s="483"/>
      <c r="GX116" s="483"/>
      <c r="GY116" s="483"/>
      <c r="GZ116" s="483"/>
      <c r="HA116" s="483"/>
      <c r="HB116" s="483"/>
      <c r="HC116" s="483"/>
      <c r="HD116" s="483"/>
      <c r="HE116" s="483"/>
      <c r="HF116" s="483"/>
      <c r="HG116" s="483"/>
      <c r="HH116" s="483"/>
      <c r="HI116" s="483"/>
      <c r="HJ116" s="483"/>
      <c r="HK116" s="483"/>
      <c r="HL116" s="483"/>
      <c r="HM116" s="483"/>
      <c r="HN116" s="483"/>
      <c r="HO116" s="483"/>
      <c r="HP116" s="483"/>
      <c r="HQ116" s="483"/>
      <c r="HR116" s="483"/>
      <c r="HS116" s="483"/>
      <c r="HT116" s="483"/>
      <c r="HU116" s="483"/>
      <c r="HV116" s="483"/>
      <c r="HW116" s="483"/>
      <c r="HX116" s="483"/>
      <c r="HY116" s="483"/>
      <c r="HZ116" s="483"/>
      <c r="IA116" s="483"/>
      <c r="IB116" s="483"/>
      <c r="IC116" s="483"/>
      <c r="ID116" s="483"/>
      <c r="IE116" s="483"/>
      <c r="IF116" s="483"/>
      <c r="IG116" s="483"/>
      <c r="IH116" s="483"/>
      <c r="II116" s="483"/>
      <c r="IJ116" s="483"/>
      <c r="IK116" s="483"/>
      <c r="IL116" s="483"/>
      <c r="IM116" s="483"/>
      <c r="IN116" s="483"/>
      <c r="IO116" s="483"/>
      <c r="IP116" s="483"/>
      <c r="IQ116" s="483"/>
      <c r="IR116" s="483"/>
      <c r="IS116" s="483"/>
      <c r="IT116" s="483"/>
      <c r="IU116" s="483"/>
      <c r="IV116" s="483"/>
    </row>
    <row r="117" spans="1:256" s="484" customFormat="1" ht="16.5" customHeight="1" outlineLevel="1" x14ac:dyDescent="0.2">
      <c r="A117" s="209"/>
      <c r="B117" s="209" t="s">
        <v>401</v>
      </c>
      <c r="C117" s="485" t="s">
        <v>335</v>
      </c>
      <c r="D117" s="555" t="s">
        <v>60</v>
      </c>
      <c r="E117" s="482">
        <f t="shared" si="73"/>
        <v>701200.28997218213</v>
      </c>
      <c r="F117" s="261">
        <f>SUMIF(Отчетность!$L$6:$BS$6,Отчетность!F$6,$L117:$BS117)</f>
        <v>0</v>
      </c>
      <c r="G117" s="261">
        <f>SUMIF(Отчетность!$L$6:$BS$6,Отчетность!G$6,$L117:$BS117)</f>
        <v>0</v>
      </c>
      <c r="H117" s="261">
        <f>SUMIF(Отчетность!$L$6:$BS$6,Отчетность!H$6,$L117:$BS117)</f>
        <v>100485.63095024999</v>
      </c>
      <c r="I117" s="261">
        <f>SUMIF(Отчетность!$L$6:$BS$6,Отчетность!I$6,$L117:$BS117)</f>
        <v>209769.65870597112</v>
      </c>
      <c r="J117" s="261">
        <f>SUMIF(Отчетность!$L$6:$BS$6,Отчетность!J$6,$L117:$BS117)</f>
        <v>390945.00031596108</v>
      </c>
      <c r="K117" s="402"/>
      <c r="L117" s="261">
        <f>Налоги!F15</f>
        <v>0</v>
      </c>
      <c r="M117" s="261">
        <f>Налоги!G15</f>
        <v>0</v>
      </c>
      <c r="N117" s="261">
        <f>Налоги!H15</f>
        <v>0</v>
      </c>
      <c r="O117" s="261">
        <f>Налоги!I15</f>
        <v>0</v>
      </c>
      <c r="P117" s="261">
        <f>Налоги!J15</f>
        <v>0</v>
      </c>
      <c r="Q117" s="261">
        <f>Налоги!K15</f>
        <v>0</v>
      </c>
      <c r="R117" s="261">
        <f>Налоги!L15</f>
        <v>0</v>
      </c>
      <c r="S117" s="261">
        <f>Налоги!M15</f>
        <v>0</v>
      </c>
      <c r="T117" s="261">
        <f>Налоги!N15</f>
        <v>0</v>
      </c>
      <c r="U117" s="261">
        <f>Налоги!O15</f>
        <v>0</v>
      </c>
      <c r="V117" s="261">
        <f>Налоги!P15</f>
        <v>0</v>
      </c>
      <c r="W117" s="261">
        <f>Налоги!Q15</f>
        <v>0</v>
      </c>
      <c r="X117" s="261">
        <f>Налоги!R15</f>
        <v>0</v>
      </c>
      <c r="Y117" s="261">
        <f>Налоги!S15</f>
        <v>0</v>
      </c>
      <c r="Z117" s="261">
        <f>Налоги!T15</f>
        <v>0</v>
      </c>
      <c r="AA117" s="261">
        <f>Налоги!U15</f>
        <v>0</v>
      </c>
      <c r="AB117" s="261">
        <f>Налоги!V15</f>
        <v>0</v>
      </c>
      <c r="AC117" s="261">
        <f>Налоги!W15</f>
        <v>0</v>
      </c>
      <c r="AD117" s="261">
        <f>Налоги!X15</f>
        <v>0</v>
      </c>
      <c r="AE117" s="261">
        <f>Налоги!Y15</f>
        <v>0</v>
      </c>
      <c r="AF117" s="261">
        <f>Налоги!Z15</f>
        <v>0</v>
      </c>
      <c r="AG117" s="261">
        <f>Налоги!AA15</f>
        <v>0</v>
      </c>
      <c r="AH117" s="261">
        <f>Налоги!AB15</f>
        <v>0</v>
      </c>
      <c r="AI117" s="261">
        <f>Налоги!AC15</f>
        <v>0</v>
      </c>
      <c r="AJ117" s="261">
        <f>Налоги!AD15</f>
        <v>6171.0658555000009</v>
      </c>
      <c r="AK117" s="261">
        <f>Налоги!AE15</f>
        <v>8705.7939923500016</v>
      </c>
      <c r="AL117" s="261">
        <f>Налоги!AF15</f>
        <v>8464.2658555000016</v>
      </c>
      <c r="AM117" s="261">
        <f>Налоги!AG15</f>
        <v>8705.7939923500016</v>
      </c>
      <c r="AN117" s="261">
        <f>Налоги!AH15</f>
        <v>8705.7939923500016</v>
      </c>
      <c r="AO117" s="261">
        <f>Налоги!AI15</f>
        <v>7981.2095818000007</v>
      </c>
      <c r="AP117" s="261">
        <f>Налоги!AJ15</f>
        <v>8705.7939923500016</v>
      </c>
      <c r="AQ117" s="261">
        <f>Налоги!AK15</f>
        <v>8464.2658555000016</v>
      </c>
      <c r="AR117" s="261">
        <f>Налоги!AL15</f>
        <v>8705.7939923500016</v>
      </c>
      <c r="AS117" s="261">
        <f>Налоги!AM15</f>
        <v>8464.2658555000016</v>
      </c>
      <c r="AT117" s="261">
        <f>Налоги!AN15</f>
        <v>8705.7939923500016</v>
      </c>
      <c r="AU117" s="261">
        <f>Налоги!AO15</f>
        <v>8705.7939923500016</v>
      </c>
      <c r="AV117" s="261">
        <f>Налоги!AP15</f>
        <v>13987.963788162004</v>
      </c>
      <c r="AW117" s="261">
        <f>Налоги!AQ15</f>
        <v>18077.912037767408</v>
      </c>
      <c r="AX117" s="261">
        <f>Налоги!AR15</f>
        <v>17565.355788162007</v>
      </c>
      <c r="AY117" s="261">
        <f>Налоги!AS15</f>
        <v>18077.912037767408</v>
      </c>
      <c r="AZ117" s="261">
        <f>Налоги!AT15</f>
        <v>18077.912037767408</v>
      </c>
      <c r="BA117" s="261">
        <f>Налоги!AU15</f>
        <v>16540.243288951206</v>
      </c>
      <c r="BB117" s="261">
        <f>Налоги!AV15</f>
        <v>18077.912037767408</v>
      </c>
      <c r="BC117" s="261">
        <f>Налоги!AW15</f>
        <v>17565.355788162007</v>
      </c>
      <c r="BD117" s="261">
        <f>Налоги!AX15</f>
        <v>18077.912037767408</v>
      </c>
      <c r="BE117" s="261">
        <f>Налоги!AY15</f>
        <v>17565.355788162007</v>
      </c>
      <c r="BF117" s="261">
        <f>Налоги!AZ15</f>
        <v>18077.912037767408</v>
      </c>
      <c r="BG117" s="261">
        <f>Налоги!BA15</f>
        <v>18077.912037767408</v>
      </c>
      <c r="BH117" s="261">
        <f>Налоги!BB15</f>
        <v>28705.40739840993</v>
      </c>
      <c r="BI117" s="261">
        <f>Налоги!BC15</f>
        <v>33351.686254250264</v>
      </c>
      <c r="BJ117" s="261">
        <f>Налоги!BD15</f>
        <v>32425.895078409929</v>
      </c>
      <c r="BK117" s="261">
        <f>Налоги!BE15</f>
        <v>33351.686254250264</v>
      </c>
      <c r="BL117" s="261">
        <f>Налоги!BF15</f>
        <v>33351.686254250264</v>
      </c>
      <c r="BM117" s="261">
        <f>Налоги!BG15</f>
        <v>31500.103902569601</v>
      </c>
      <c r="BN117" s="261">
        <f>Налоги!BH15</f>
        <v>33351.686254250264</v>
      </c>
      <c r="BO117" s="261">
        <f>Налоги!BI15</f>
        <v>32425.895078409929</v>
      </c>
      <c r="BP117" s="261">
        <f>Налоги!BJ15</f>
        <v>33351.686254250264</v>
      </c>
      <c r="BQ117" s="261">
        <f>Налоги!BK15</f>
        <v>32425.895078409929</v>
      </c>
      <c r="BR117" s="261">
        <f>Налоги!BL15</f>
        <v>33351.686254250264</v>
      </c>
      <c r="BS117" s="261">
        <f>Налоги!BM15</f>
        <v>33351.686254250264</v>
      </c>
      <c r="BT117" s="245"/>
      <c r="BU117" s="245"/>
      <c r="BV117" s="245"/>
      <c r="BW117" s="245"/>
      <c r="BX117" s="245"/>
      <c r="BY117" s="245"/>
      <c r="BZ117" s="245"/>
      <c r="CA117" s="245"/>
      <c r="CB117" s="245"/>
      <c r="CC117" s="245"/>
      <c r="CD117" s="245"/>
      <c r="CE117" s="245"/>
      <c r="CF117" s="245"/>
      <c r="CG117" s="483"/>
      <c r="CH117" s="483"/>
      <c r="CI117" s="483"/>
      <c r="CJ117" s="483"/>
      <c r="CK117" s="483"/>
      <c r="CL117" s="483"/>
      <c r="CM117" s="483"/>
      <c r="CN117" s="483"/>
      <c r="CO117" s="483"/>
      <c r="CP117" s="483"/>
      <c r="CQ117" s="483"/>
      <c r="CR117" s="483"/>
      <c r="CS117" s="483"/>
      <c r="CT117" s="483"/>
      <c r="CU117" s="483"/>
      <c r="CV117" s="483"/>
      <c r="CW117" s="483"/>
      <c r="CX117" s="483"/>
      <c r="CY117" s="483"/>
      <c r="CZ117" s="483"/>
      <c r="DA117" s="483"/>
      <c r="DB117" s="483"/>
      <c r="DC117" s="483"/>
      <c r="DD117" s="483"/>
      <c r="DE117" s="483"/>
      <c r="DF117" s="483"/>
      <c r="DG117" s="483"/>
      <c r="DH117" s="483"/>
      <c r="DI117" s="483"/>
      <c r="DJ117" s="483"/>
      <c r="DK117" s="483"/>
      <c r="DL117" s="483"/>
      <c r="DM117" s="483"/>
      <c r="DN117" s="483"/>
      <c r="DO117" s="483"/>
      <c r="DP117" s="483"/>
      <c r="DQ117" s="483"/>
      <c r="DR117" s="483"/>
      <c r="DS117" s="483"/>
      <c r="DT117" s="483"/>
      <c r="DU117" s="483"/>
      <c r="DV117" s="483"/>
      <c r="DW117" s="483"/>
      <c r="DX117" s="483"/>
      <c r="DY117" s="483"/>
      <c r="DZ117" s="483"/>
      <c r="EA117" s="483"/>
      <c r="EB117" s="483"/>
      <c r="EC117" s="483"/>
      <c r="ED117" s="483"/>
      <c r="EE117" s="483"/>
      <c r="EF117" s="483"/>
      <c r="EG117" s="483"/>
      <c r="EH117" s="483"/>
      <c r="EI117" s="483"/>
      <c r="EJ117" s="483"/>
      <c r="EK117" s="483"/>
      <c r="EL117" s="483"/>
      <c r="EM117" s="483"/>
      <c r="EN117" s="483"/>
      <c r="EO117" s="483"/>
      <c r="EP117" s="483"/>
      <c r="EQ117" s="483"/>
      <c r="ER117" s="483"/>
      <c r="ES117" s="483"/>
      <c r="ET117" s="483"/>
      <c r="EU117" s="483"/>
      <c r="EV117" s="483"/>
      <c r="EW117" s="483"/>
      <c r="EX117" s="483"/>
      <c r="EY117" s="483"/>
      <c r="EZ117" s="483"/>
      <c r="FA117" s="483"/>
      <c r="FB117" s="483"/>
      <c r="FC117" s="483"/>
      <c r="FD117" s="483"/>
      <c r="FE117" s="483"/>
      <c r="FF117" s="483"/>
      <c r="FG117" s="483"/>
      <c r="FH117" s="483"/>
      <c r="FI117" s="483"/>
      <c r="FJ117" s="483"/>
      <c r="FK117" s="483"/>
      <c r="FL117" s="483"/>
      <c r="FM117" s="483"/>
      <c r="FN117" s="483"/>
      <c r="FO117" s="483"/>
      <c r="FP117" s="483"/>
      <c r="FQ117" s="483"/>
      <c r="FR117" s="483"/>
      <c r="FS117" s="483"/>
      <c r="FT117" s="483"/>
      <c r="FU117" s="483"/>
      <c r="FV117" s="483"/>
      <c r="FW117" s="483"/>
      <c r="FX117" s="483"/>
      <c r="FY117" s="483"/>
      <c r="FZ117" s="483"/>
      <c r="GA117" s="483"/>
      <c r="GB117" s="483"/>
      <c r="GC117" s="483"/>
      <c r="GD117" s="483"/>
      <c r="GE117" s="483"/>
      <c r="GF117" s="483"/>
      <c r="GG117" s="483"/>
      <c r="GH117" s="483"/>
      <c r="GI117" s="483"/>
      <c r="GJ117" s="483"/>
      <c r="GK117" s="483"/>
      <c r="GL117" s="483"/>
      <c r="GM117" s="483"/>
      <c r="GN117" s="483"/>
      <c r="GO117" s="483"/>
      <c r="GP117" s="483"/>
      <c r="GQ117" s="483"/>
      <c r="GR117" s="483"/>
      <c r="GS117" s="483"/>
      <c r="GT117" s="483"/>
      <c r="GU117" s="483"/>
      <c r="GV117" s="483"/>
      <c r="GW117" s="483"/>
      <c r="GX117" s="483"/>
      <c r="GY117" s="483"/>
      <c r="GZ117" s="483"/>
      <c r="HA117" s="483"/>
      <c r="HB117" s="483"/>
      <c r="HC117" s="483"/>
      <c r="HD117" s="483"/>
      <c r="HE117" s="483"/>
      <c r="HF117" s="483"/>
      <c r="HG117" s="483"/>
      <c r="HH117" s="483"/>
      <c r="HI117" s="483"/>
      <c r="HJ117" s="483"/>
      <c r="HK117" s="483"/>
      <c r="HL117" s="483"/>
      <c r="HM117" s="483"/>
      <c r="HN117" s="483"/>
      <c r="HO117" s="483"/>
      <c r="HP117" s="483"/>
      <c r="HQ117" s="483"/>
      <c r="HR117" s="483"/>
      <c r="HS117" s="483"/>
      <c r="HT117" s="483"/>
      <c r="HU117" s="483"/>
      <c r="HV117" s="483"/>
      <c r="HW117" s="483"/>
      <c r="HX117" s="483"/>
      <c r="HY117" s="483"/>
      <c r="HZ117" s="483"/>
      <c r="IA117" s="483"/>
      <c r="IB117" s="483"/>
      <c r="IC117" s="483"/>
      <c r="ID117" s="483"/>
      <c r="IE117" s="483"/>
      <c r="IF117" s="483"/>
      <c r="IG117" s="483"/>
      <c r="IH117" s="483"/>
      <c r="II117" s="483"/>
      <c r="IJ117" s="483"/>
      <c r="IK117" s="483"/>
      <c r="IL117" s="483"/>
      <c r="IM117" s="483"/>
      <c r="IN117" s="483"/>
      <c r="IO117" s="483"/>
      <c r="IP117" s="483"/>
      <c r="IQ117" s="483"/>
      <c r="IR117" s="483"/>
      <c r="IS117" s="483"/>
      <c r="IT117" s="483"/>
      <c r="IU117" s="483"/>
      <c r="IV117" s="483"/>
    </row>
    <row r="118" spans="1:256" ht="11.25" customHeight="1" x14ac:dyDescent="0.2">
      <c r="A118" s="212"/>
      <c r="B118" s="212"/>
      <c r="C118" s="55"/>
      <c r="D118" s="516"/>
      <c r="E118" s="422"/>
      <c r="F118" s="263"/>
      <c r="G118" s="263"/>
      <c r="H118" s="263"/>
      <c r="I118" s="263"/>
      <c r="J118" s="263"/>
      <c r="K118" s="51"/>
      <c r="L118" s="263"/>
      <c r="M118" s="263"/>
      <c r="N118" s="263"/>
      <c r="O118" s="263"/>
      <c r="P118" s="263"/>
      <c r="Q118" s="263"/>
      <c r="R118" s="263"/>
      <c r="S118" s="263"/>
      <c r="T118" s="263"/>
      <c r="U118" s="263"/>
      <c r="V118" s="263"/>
      <c r="W118" s="263"/>
      <c r="X118" s="263"/>
      <c r="Y118" s="263"/>
      <c r="Z118" s="263"/>
      <c r="AA118" s="263"/>
      <c r="AB118" s="263"/>
      <c r="AC118" s="263"/>
      <c r="AD118" s="263"/>
      <c r="AE118" s="263"/>
      <c r="AF118" s="263"/>
      <c r="AG118" s="263"/>
      <c r="AH118" s="263"/>
      <c r="AI118" s="263"/>
      <c r="AJ118" s="263"/>
      <c r="AK118" s="263"/>
      <c r="AL118" s="263"/>
      <c r="AM118" s="263"/>
      <c r="AN118" s="263"/>
      <c r="AO118" s="263"/>
      <c r="AP118" s="263"/>
      <c r="AQ118" s="263"/>
      <c r="AR118" s="263"/>
      <c r="AS118" s="263"/>
      <c r="AT118" s="263"/>
      <c r="AU118" s="263"/>
      <c r="AV118" s="263"/>
      <c r="AW118" s="263"/>
      <c r="AX118" s="263"/>
      <c r="AY118" s="263"/>
      <c r="AZ118" s="263"/>
      <c r="BA118" s="263"/>
      <c r="BB118" s="263"/>
      <c r="BC118" s="263"/>
      <c r="BD118" s="263"/>
      <c r="BE118" s="263"/>
      <c r="BF118" s="263"/>
      <c r="BG118" s="263"/>
      <c r="BH118" s="263"/>
      <c r="BI118" s="263"/>
      <c r="BJ118" s="263"/>
      <c r="BK118" s="263"/>
      <c r="BL118" s="263"/>
      <c r="BM118" s="263"/>
      <c r="BN118" s="263"/>
      <c r="BO118" s="263"/>
      <c r="BP118" s="263"/>
      <c r="BQ118" s="263"/>
      <c r="BR118" s="263"/>
      <c r="BS118" s="263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</row>
    <row r="119" spans="1:256" ht="16.5" customHeight="1" x14ac:dyDescent="0.2">
      <c r="A119" s="26"/>
      <c r="B119" s="423" t="s">
        <v>401</v>
      </c>
      <c r="C119" s="424" t="s">
        <v>375</v>
      </c>
      <c r="D119" s="557" t="s">
        <v>60</v>
      </c>
      <c r="E119" s="425">
        <f>SUM(F119:J119)</f>
        <v>-139862.97024</v>
      </c>
      <c r="F119" s="426">
        <f>SUMIF(Отчетность!$L$6:$BS$6,Отчетность!F$6,$L119:$BS119)</f>
        <v>-20895</v>
      </c>
      <c r="G119" s="426">
        <f>SUMIF(Отчетность!$L$6:$BS$6,Отчетность!G$6,$L119:$BS119)</f>
        <v>-22050</v>
      </c>
      <c r="H119" s="426">
        <f>SUMIF(Отчетность!$L$6:$BS$6,Отчетность!H$6,$L119:$BS119)</f>
        <v>-26371.799999999992</v>
      </c>
      <c r="I119" s="426">
        <f>SUMIF(Отчетность!$L$6:$BS$6,Отчетность!I$6,$L119:$BS119)</f>
        <v>-34581.456000000006</v>
      </c>
      <c r="J119" s="426">
        <f>SUMIF(Отчетность!$L$6:$BS$6,Отчетность!J$6,$L119:$BS119)</f>
        <v>-35964.714240000001</v>
      </c>
      <c r="K119" s="51"/>
      <c r="L119" s="426">
        <f t="shared" ref="L119:AQ119" si="82">SUM(L120:L121)</f>
        <v>-10403.75</v>
      </c>
      <c r="M119" s="426">
        <f t="shared" si="82"/>
        <v>-953.75</v>
      </c>
      <c r="N119" s="426">
        <f t="shared" si="82"/>
        <v>-953.75</v>
      </c>
      <c r="O119" s="426">
        <f t="shared" si="82"/>
        <v>-953.75</v>
      </c>
      <c r="P119" s="426">
        <f t="shared" si="82"/>
        <v>-953.75</v>
      </c>
      <c r="Q119" s="426">
        <f t="shared" si="82"/>
        <v>-953.75</v>
      </c>
      <c r="R119" s="426">
        <f t="shared" si="82"/>
        <v>-953.75</v>
      </c>
      <c r="S119" s="426">
        <f t="shared" si="82"/>
        <v>-953.75</v>
      </c>
      <c r="T119" s="426">
        <f t="shared" si="82"/>
        <v>-953.75</v>
      </c>
      <c r="U119" s="426">
        <f t="shared" si="82"/>
        <v>-953.75</v>
      </c>
      <c r="V119" s="426">
        <f t="shared" si="82"/>
        <v>-953.75</v>
      </c>
      <c r="W119" s="426">
        <f t="shared" si="82"/>
        <v>-953.75</v>
      </c>
      <c r="X119" s="426">
        <f t="shared" si="82"/>
        <v>-10933.125</v>
      </c>
      <c r="Y119" s="426">
        <f t="shared" si="82"/>
        <v>-1010.625</v>
      </c>
      <c r="Z119" s="426">
        <f t="shared" si="82"/>
        <v>-1010.625</v>
      </c>
      <c r="AA119" s="426">
        <f t="shared" si="82"/>
        <v>-1010.625</v>
      </c>
      <c r="AB119" s="426">
        <f t="shared" si="82"/>
        <v>-1010.625</v>
      </c>
      <c r="AC119" s="426">
        <f t="shared" si="82"/>
        <v>-1010.625</v>
      </c>
      <c r="AD119" s="426">
        <f t="shared" si="82"/>
        <v>-1010.625</v>
      </c>
      <c r="AE119" s="426">
        <f t="shared" si="82"/>
        <v>-1010.625</v>
      </c>
      <c r="AF119" s="426">
        <f t="shared" si="82"/>
        <v>-1010.625</v>
      </c>
      <c r="AG119" s="426">
        <f t="shared" si="82"/>
        <v>-1010.625</v>
      </c>
      <c r="AH119" s="426">
        <f t="shared" si="82"/>
        <v>-1010.625</v>
      </c>
      <c r="AI119" s="426">
        <f t="shared" si="82"/>
        <v>-1010.625</v>
      </c>
      <c r="AJ119" s="426">
        <f t="shared" si="82"/>
        <v>-14810.25</v>
      </c>
      <c r="AK119" s="426">
        <f t="shared" si="82"/>
        <v>-1051.05</v>
      </c>
      <c r="AL119" s="426">
        <f t="shared" si="82"/>
        <v>-1051.05</v>
      </c>
      <c r="AM119" s="426">
        <f t="shared" si="82"/>
        <v>-1051.05</v>
      </c>
      <c r="AN119" s="426">
        <f t="shared" si="82"/>
        <v>-1051.05</v>
      </c>
      <c r="AO119" s="426">
        <f t="shared" si="82"/>
        <v>-1051.05</v>
      </c>
      <c r="AP119" s="426">
        <f t="shared" si="82"/>
        <v>-1051.05</v>
      </c>
      <c r="AQ119" s="426">
        <f t="shared" si="82"/>
        <v>-1051.05</v>
      </c>
      <c r="AR119" s="426">
        <f t="shared" ref="AR119:BS119" si="83">SUM(AR120:AR121)</f>
        <v>-1051.05</v>
      </c>
      <c r="AS119" s="426">
        <f t="shared" si="83"/>
        <v>-1051.05</v>
      </c>
      <c r="AT119" s="426">
        <f t="shared" si="83"/>
        <v>-1051.05</v>
      </c>
      <c r="AU119" s="426">
        <f t="shared" si="83"/>
        <v>-1051.05</v>
      </c>
      <c r="AV119" s="426">
        <f t="shared" si="83"/>
        <v>-22557.444000000003</v>
      </c>
      <c r="AW119" s="426">
        <f t="shared" si="83"/>
        <v>-1093.0920000000001</v>
      </c>
      <c r="AX119" s="426">
        <f t="shared" si="83"/>
        <v>-1093.0920000000001</v>
      </c>
      <c r="AY119" s="426">
        <f t="shared" si="83"/>
        <v>-1093.0920000000001</v>
      </c>
      <c r="AZ119" s="426">
        <f t="shared" si="83"/>
        <v>-1093.0920000000001</v>
      </c>
      <c r="BA119" s="426">
        <f t="shared" si="83"/>
        <v>-1093.0920000000001</v>
      </c>
      <c r="BB119" s="426">
        <f t="shared" si="83"/>
        <v>-1093.0920000000001</v>
      </c>
      <c r="BC119" s="426">
        <f t="shared" si="83"/>
        <v>-1093.0920000000001</v>
      </c>
      <c r="BD119" s="426">
        <f t="shared" si="83"/>
        <v>-1093.0920000000001</v>
      </c>
      <c r="BE119" s="426">
        <f t="shared" si="83"/>
        <v>-1093.0920000000001</v>
      </c>
      <c r="BF119" s="426">
        <f t="shared" si="83"/>
        <v>-1093.0920000000001</v>
      </c>
      <c r="BG119" s="426">
        <f t="shared" si="83"/>
        <v>-1093.0920000000001</v>
      </c>
      <c r="BH119" s="426">
        <f t="shared" si="83"/>
        <v>-23459.741760000001</v>
      </c>
      <c r="BI119" s="426">
        <f t="shared" si="83"/>
        <v>-1136.8156800000002</v>
      </c>
      <c r="BJ119" s="426">
        <f t="shared" si="83"/>
        <v>-1136.8156800000002</v>
      </c>
      <c r="BK119" s="426">
        <f t="shared" si="83"/>
        <v>-1136.8156800000002</v>
      </c>
      <c r="BL119" s="426">
        <f t="shared" si="83"/>
        <v>-1136.8156800000002</v>
      </c>
      <c r="BM119" s="426">
        <f t="shared" si="83"/>
        <v>-1136.8156800000002</v>
      </c>
      <c r="BN119" s="426">
        <f t="shared" si="83"/>
        <v>-1136.8156800000002</v>
      </c>
      <c r="BO119" s="426">
        <f t="shared" si="83"/>
        <v>-1136.8156800000002</v>
      </c>
      <c r="BP119" s="426">
        <f t="shared" si="83"/>
        <v>-1136.8156800000002</v>
      </c>
      <c r="BQ119" s="426">
        <f t="shared" si="83"/>
        <v>-1136.8156800000002</v>
      </c>
      <c r="BR119" s="426">
        <f t="shared" si="83"/>
        <v>-1136.8156800000002</v>
      </c>
      <c r="BS119" s="426">
        <f t="shared" si="83"/>
        <v>-1136.8156800000002</v>
      </c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</row>
    <row r="120" spans="1:256" ht="16.5" customHeight="1" x14ac:dyDescent="0.2">
      <c r="A120" s="26"/>
      <c r="B120" s="212" t="s">
        <v>401</v>
      </c>
      <c r="C120" s="62" t="s">
        <v>406</v>
      </c>
      <c r="D120" s="516" t="s">
        <v>60</v>
      </c>
      <c r="E120" s="422">
        <f>SUM(F120:J120)</f>
        <v>-123709.97519999999</v>
      </c>
      <c r="F120" s="263">
        <f>SUMIF(Отчетность!$L$6:$BS$6,Отчетность!F$6,$L120:$BS120)</f>
        <v>-20895</v>
      </c>
      <c r="G120" s="263">
        <f>SUMIF(Отчетность!$L$6:$BS$6,Отчетность!G$6,$L120:$BS120)</f>
        <v>-22050</v>
      </c>
      <c r="H120" s="263">
        <f>SUMIF(Отчетность!$L$6:$BS$6,Отчетность!H$6,$L120:$BS120)</f>
        <v>-21976.5</v>
      </c>
      <c r="I120" s="263">
        <f>SUMIF(Отчетность!$L$6:$BS$6,Отчетность!I$6,$L120:$BS120)</f>
        <v>-28817.88</v>
      </c>
      <c r="J120" s="263">
        <f>SUMIF(Отчетность!$L$6:$BS$6,Отчетность!J$6,$L120:$BS120)</f>
        <v>-29970.595199999985</v>
      </c>
      <c r="K120" s="51"/>
      <c r="L120" s="263">
        <f>-(Затраты!F47+Отчетность!L121)</f>
        <v>-10403.75</v>
      </c>
      <c r="M120" s="263">
        <f>-(Затраты!G47+Отчетность!M121)</f>
        <v>-953.75</v>
      </c>
      <c r="N120" s="263">
        <f>-(Затраты!H47+Отчетность!N121)</f>
        <v>-953.75</v>
      </c>
      <c r="O120" s="263">
        <f>-(Затраты!I47+Отчетность!O121)</f>
        <v>-953.75</v>
      </c>
      <c r="P120" s="263">
        <f>-(Затраты!J47+Отчетность!P121)</f>
        <v>-953.75</v>
      </c>
      <c r="Q120" s="263">
        <f>-(Затраты!K47+Отчетность!Q121)</f>
        <v>-953.75</v>
      </c>
      <c r="R120" s="263">
        <f>-(Затраты!L47+Отчетность!R121)</f>
        <v>-953.75</v>
      </c>
      <c r="S120" s="263">
        <f>-(Затраты!M47+Отчетность!S121)</f>
        <v>-953.75</v>
      </c>
      <c r="T120" s="263">
        <f>-(Затраты!N47+Отчетность!T121)</f>
        <v>-953.75</v>
      </c>
      <c r="U120" s="263">
        <f>-(Затраты!O47+Отчетность!U121)</f>
        <v>-953.75</v>
      </c>
      <c r="V120" s="263">
        <f>-(Затраты!P47+Отчетность!V121)</f>
        <v>-953.75</v>
      </c>
      <c r="W120" s="263">
        <f>-(Затраты!Q47+Отчетность!W121)</f>
        <v>-953.75</v>
      </c>
      <c r="X120" s="263">
        <f>-(Затраты!R47+Отчетность!X121)</f>
        <v>-10933.125</v>
      </c>
      <c r="Y120" s="263">
        <f>-(Затраты!S47+Отчетность!Y121)</f>
        <v>-1010.625</v>
      </c>
      <c r="Z120" s="263">
        <f>-(Затраты!T47+Отчетность!Z121)</f>
        <v>-1010.625</v>
      </c>
      <c r="AA120" s="263">
        <f>-(Затраты!U47+Отчетность!AA121)</f>
        <v>-1010.625</v>
      </c>
      <c r="AB120" s="263">
        <f>-(Затраты!V47+Отчетность!AB121)</f>
        <v>-1010.625</v>
      </c>
      <c r="AC120" s="263">
        <f>-(Затраты!W47+Отчетность!AC121)</f>
        <v>-1010.625</v>
      </c>
      <c r="AD120" s="263">
        <f>-(Затраты!X47+Отчетность!AD121)</f>
        <v>-1010.625</v>
      </c>
      <c r="AE120" s="263">
        <f>-(Затраты!Y47+Отчетность!AE121)</f>
        <v>-1010.625</v>
      </c>
      <c r="AF120" s="263">
        <f>-(Затраты!Z47+Отчетность!AF121)</f>
        <v>-1010.625</v>
      </c>
      <c r="AG120" s="263">
        <f>-(Затраты!AA47+Отчетность!AG121)</f>
        <v>-1010.625</v>
      </c>
      <c r="AH120" s="263">
        <f>-(Затраты!AB47+Отчетность!AH121)</f>
        <v>-1010.625</v>
      </c>
      <c r="AI120" s="263">
        <f>-(Затраты!AC47+Отчетность!AI121)</f>
        <v>-1010.625</v>
      </c>
      <c r="AJ120" s="263">
        <f>-(Затраты!AD47+Отчетность!AJ121)</f>
        <v>-12341.875</v>
      </c>
      <c r="AK120" s="263">
        <f>-(Затраты!AE47+Отчетность!AK121)</f>
        <v>-875.875</v>
      </c>
      <c r="AL120" s="263">
        <f>-(Затраты!AF47+Отчетность!AL121)</f>
        <v>-875.875</v>
      </c>
      <c r="AM120" s="263">
        <f>-(Затраты!AG47+Отчетность!AM121)</f>
        <v>-875.875</v>
      </c>
      <c r="AN120" s="263">
        <f>-(Затраты!AH47+Отчетность!AN121)</f>
        <v>-875.875</v>
      </c>
      <c r="AO120" s="263">
        <f>-(Затраты!AI47+Отчетность!AO121)</f>
        <v>-875.875</v>
      </c>
      <c r="AP120" s="263">
        <f>-(Затраты!AJ47+Отчетность!AP121)</f>
        <v>-875.875</v>
      </c>
      <c r="AQ120" s="263">
        <f>-(Затраты!AK47+Отчетность!AQ121)</f>
        <v>-875.875</v>
      </c>
      <c r="AR120" s="263">
        <f>-(Затраты!AL47+Отчетность!AR121)</f>
        <v>-875.875</v>
      </c>
      <c r="AS120" s="263">
        <f>-(Затраты!AM47+Отчетность!AS121)</f>
        <v>-875.875</v>
      </c>
      <c r="AT120" s="263">
        <f>-(Затраты!AN47+Отчетность!AT121)</f>
        <v>-875.875</v>
      </c>
      <c r="AU120" s="263">
        <f>-(Затраты!AO47+Отчетность!AU121)</f>
        <v>-875.875</v>
      </c>
      <c r="AV120" s="263">
        <f>-(Затраты!AP47+Отчетность!AV121)</f>
        <v>-18797.870000000003</v>
      </c>
      <c r="AW120" s="263">
        <f>-(Затраты!AQ47+Отчетность!AW121)</f>
        <v>-910.91000000000008</v>
      </c>
      <c r="AX120" s="263">
        <f>-(Затраты!AR47+Отчетность!AX121)</f>
        <v>-910.91000000000008</v>
      </c>
      <c r="AY120" s="263">
        <f>-(Затраты!AS47+Отчетность!AY121)</f>
        <v>-910.91000000000008</v>
      </c>
      <c r="AZ120" s="263">
        <f>-(Затраты!AT47+Отчетность!AZ121)</f>
        <v>-910.91000000000008</v>
      </c>
      <c r="BA120" s="263">
        <f>-(Затраты!AU47+Отчетность!BA121)</f>
        <v>-910.91000000000008</v>
      </c>
      <c r="BB120" s="263">
        <f>-(Затраты!AV47+Отчетность!BB121)</f>
        <v>-910.91000000000008</v>
      </c>
      <c r="BC120" s="263">
        <f>-(Затраты!AW47+Отчетность!BC121)</f>
        <v>-910.91000000000008</v>
      </c>
      <c r="BD120" s="263">
        <f>-(Затраты!AX47+Отчетность!BD121)</f>
        <v>-910.91000000000008</v>
      </c>
      <c r="BE120" s="263">
        <f>-(Затраты!AY47+Отчетность!BE121)</f>
        <v>-910.91000000000008</v>
      </c>
      <c r="BF120" s="263">
        <f>-(Затраты!AZ47+Отчетность!BF121)</f>
        <v>-910.91000000000008</v>
      </c>
      <c r="BG120" s="263">
        <f>-(Затраты!BA47+Отчетность!BG121)</f>
        <v>-910.91000000000008</v>
      </c>
      <c r="BH120" s="263">
        <f>-(Затраты!BB47+Отчетность!BH121)</f>
        <v>-19549.784800000001</v>
      </c>
      <c r="BI120" s="263">
        <f>-(Затраты!BC47+Отчетность!BI121)</f>
        <v>-947.34640000000013</v>
      </c>
      <c r="BJ120" s="263">
        <f>-(Затраты!BD47+Отчетность!BJ121)</f>
        <v>-947.34640000000013</v>
      </c>
      <c r="BK120" s="263">
        <f>-(Затраты!BE47+Отчетность!BK121)</f>
        <v>-947.34640000000013</v>
      </c>
      <c r="BL120" s="263">
        <f>-(Затраты!BF47+Отчетность!BL121)</f>
        <v>-947.34640000000013</v>
      </c>
      <c r="BM120" s="263">
        <f>-(Затраты!BG47+Отчетность!BM121)</f>
        <v>-947.34640000000013</v>
      </c>
      <c r="BN120" s="263">
        <f>-(Затраты!BH47+Отчетность!BN121)</f>
        <v>-947.34640000000013</v>
      </c>
      <c r="BO120" s="263">
        <f>-(Затраты!BI47+Отчетность!BO121)</f>
        <v>-947.34640000000013</v>
      </c>
      <c r="BP120" s="263">
        <f>-(Затраты!BJ47+Отчетность!BP121)</f>
        <v>-947.34640000000013</v>
      </c>
      <c r="BQ120" s="263">
        <f>-(Затраты!BK47+Отчетность!BQ121)</f>
        <v>-947.34640000000013</v>
      </c>
      <c r="BR120" s="263">
        <f>-(Затраты!BL47+Отчетность!BR121)</f>
        <v>-947.34640000000013</v>
      </c>
      <c r="BS120" s="263">
        <f>-(Затраты!BM47+Отчетность!BS121)</f>
        <v>-947.34640000000013</v>
      </c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</row>
    <row r="121" spans="1:256" ht="16.5" customHeight="1" x14ac:dyDescent="0.2">
      <c r="A121" s="26"/>
      <c r="B121" s="212" t="s">
        <v>401</v>
      </c>
      <c r="C121" s="62" t="s">
        <v>329</v>
      </c>
      <c r="D121" s="516" t="s">
        <v>60</v>
      </c>
      <c r="E121" s="422">
        <f>SUM(F121:J121)</f>
        <v>-16152.995040000003</v>
      </c>
      <c r="F121" s="263">
        <f>SUMIF(Отчетность!$L$6:$BS$6,Отчетность!F$6,$L121:$BS121)</f>
        <v>0</v>
      </c>
      <c r="G121" s="263">
        <f>SUMIF(Отчетность!$L$6:$BS$6,Отчетность!G$6,$L121:$BS121)</f>
        <v>0</v>
      </c>
      <c r="H121" s="263">
        <f>SUMIF(Отчетность!$L$6:$BS$6,Отчетность!H$6,$L121:$BS121)</f>
        <v>-4395.300000000002</v>
      </c>
      <c r="I121" s="263">
        <f>SUMIF(Отчетность!$L$6:$BS$6,Отчетность!I$6,$L121:$BS121)</f>
        <v>-5763.5759999999982</v>
      </c>
      <c r="J121" s="263">
        <f>SUMIF(Отчетность!$L$6:$BS$6,Отчетность!J$6,$L121:$BS121)</f>
        <v>-5994.1190400000032</v>
      </c>
      <c r="K121" s="51"/>
      <c r="L121" s="263">
        <f>-Налоги!F14</f>
        <v>0</v>
      </c>
      <c r="M121" s="263">
        <f>-Налоги!G14</f>
        <v>0</v>
      </c>
      <c r="N121" s="263">
        <f>-Налоги!H14</f>
        <v>0</v>
      </c>
      <c r="O121" s="263">
        <f>-Налоги!I14</f>
        <v>0</v>
      </c>
      <c r="P121" s="263">
        <f>-Налоги!J14</f>
        <v>0</v>
      </c>
      <c r="Q121" s="263">
        <f>-Налоги!K14</f>
        <v>0</v>
      </c>
      <c r="R121" s="263">
        <f>-Налоги!L14</f>
        <v>0</v>
      </c>
      <c r="S121" s="263">
        <f>-Налоги!M14</f>
        <v>0</v>
      </c>
      <c r="T121" s="263">
        <f>-Налоги!N14</f>
        <v>0</v>
      </c>
      <c r="U121" s="263">
        <f>-Налоги!O14</f>
        <v>0</v>
      </c>
      <c r="V121" s="263">
        <f>-Налоги!P14</f>
        <v>0</v>
      </c>
      <c r="W121" s="263">
        <f>-Налоги!Q14</f>
        <v>0</v>
      </c>
      <c r="X121" s="263">
        <f>-Налоги!R14</f>
        <v>0</v>
      </c>
      <c r="Y121" s="263">
        <f>-Налоги!S14</f>
        <v>0</v>
      </c>
      <c r="Z121" s="263">
        <f>-Налоги!T14</f>
        <v>0</v>
      </c>
      <c r="AA121" s="263">
        <f>-Налоги!U14</f>
        <v>0</v>
      </c>
      <c r="AB121" s="263">
        <f>-Налоги!V14</f>
        <v>0</v>
      </c>
      <c r="AC121" s="263">
        <f>-Налоги!W14</f>
        <v>0</v>
      </c>
      <c r="AD121" s="263">
        <f>-Налоги!X14</f>
        <v>0</v>
      </c>
      <c r="AE121" s="263">
        <f>-Налоги!Y14</f>
        <v>0</v>
      </c>
      <c r="AF121" s="263">
        <f>-Налоги!Z14</f>
        <v>0</v>
      </c>
      <c r="AG121" s="263">
        <f>-Налоги!AA14</f>
        <v>0</v>
      </c>
      <c r="AH121" s="263">
        <f>-Налоги!AB14</f>
        <v>0</v>
      </c>
      <c r="AI121" s="263">
        <f>-Налоги!AC14</f>
        <v>0</v>
      </c>
      <c r="AJ121" s="263">
        <f>-Налоги!AD14</f>
        <v>-2468.375</v>
      </c>
      <c r="AK121" s="263">
        <f>-Налоги!AE14</f>
        <v>-175.17500000000001</v>
      </c>
      <c r="AL121" s="263">
        <f>-Налоги!AF14</f>
        <v>-175.17500000000001</v>
      </c>
      <c r="AM121" s="263">
        <f>-Налоги!AG14</f>
        <v>-175.17500000000001</v>
      </c>
      <c r="AN121" s="263">
        <f>-Налоги!AH14</f>
        <v>-175.17500000000001</v>
      </c>
      <c r="AO121" s="263">
        <f>-Налоги!AI14</f>
        <v>-175.17500000000001</v>
      </c>
      <c r="AP121" s="263">
        <f>-Налоги!AJ14</f>
        <v>-175.17500000000001</v>
      </c>
      <c r="AQ121" s="263">
        <f>-Налоги!AK14</f>
        <v>-175.17500000000001</v>
      </c>
      <c r="AR121" s="263">
        <f>-Налоги!AL14</f>
        <v>-175.17500000000001</v>
      </c>
      <c r="AS121" s="263">
        <f>-Налоги!AM14</f>
        <v>-175.17500000000001</v>
      </c>
      <c r="AT121" s="263">
        <f>-Налоги!AN14</f>
        <v>-175.17500000000001</v>
      </c>
      <c r="AU121" s="263">
        <f>-Налоги!AO14</f>
        <v>-175.17500000000001</v>
      </c>
      <c r="AV121" s="263">
        <f>-Налоги!AP14</f>
        <v>-3759.5740000000005</v>
      </c>
      <c r="AW121" s="263">
        <f>-Налоги!AQ14</f>
        <v>-182.18200000000002</v>
      </c>
      <c r="AX121" s="263">
        <f>-Налоги!AR14</f>
        <v>-182.18200000000002</v>
      </c>
      <c r="AY121" s="263">
        <f>-Налоги!AS14</f>
        <v>-182.18200000000002</v>
      </c>
      <c r="AZ121" s="263">
        <f>-Налоги!AT14</f>
        <v>-182.18200000000002</v>
      </c>
      <c r="BA121" s="263">
        <f>-Налоги!AU14</f>
        <v>-182.18200000000002</v>
      </c>
      <c r="BB121" s="263">
        <f>-Налоги!AV14</f>
        <v>-182.18200000000002</v>
      </c>
      <c r="BC121" s="263">
        <f>-Налоги!AW14</f>
        <v>-182.18200000000002</v>
      </c>
      <c r="BD121" s="263">
        <f>-Налоги!AX14</f>
        <v>-182.18200000000002</v>
      </c>
      <c r="BE121" s="263">
        <f>-Налоги!AY14</f>
        <v>-182.18200000000002</v>
      </c>
      <c r="BF121" s="263">
        <f>-Налоги!AZ14</f>
        <v>-182.18200000000002</v>
      </c>
      <c r="BG121" s="263">
        <f>-Налоги!BA14</f>
        <v>-182.18200000000002</v>
      </c>
      <c r="BH121" s="263">
        <f>-Налоги!BB14</f>
        <v>-3909.9569600000004</v>
      </c>
      <c r="BI121" s="263">
        <f>-Налоги!BC14</f>
        <v>-189.46928000000003</v>
      </c>
      <c r="BJ121" s="263">
        <f>-Налоги!BD14</f>
        <v>-189.46928000000003</v>
      </c>
      <c r="BK121" s="263">
        <f>-Налоги!BE14</f>
        <v>-189.46928000000003</v>
      </c>
      <c r="BL121" s="263">
        <f>-Налоги!BF14</f>
        <v>-189.46928000000003</v>
      </c>
      <c r="BM121" s="263">
        <f>-Налоги!BG14</f>
        <v>-189.46928000000003</v>
      </c>
      <c r="BN121" s="263">
        <f>-Налоги!BH14</f>
        <v>-189.46928000000003</v>
      </c>
      <c r="BO121" s="263">
        <f>-Налоги!BI14</f>
        <v>-189.46928000000003</v>
      </c>
      <c r="BP121" s="263">
        <f>-Налоги!BJ14</f>
        <v>-189.46928000000003</v>
      </c>
      <c r="BQ121" s="263">
        <f>-Налоги!BK14</f>
        <v>-189.46928000000003</v>
      </c>
      <c r="BR121" s="263">
        <f>-Налоги!BL14</f>
        <v>-189.46928000000003</v>
      </c>
      <c r="BS121" s="263">
        <f>-Налоги!BM14</f>
        <v>-189.46928000000003</v>
      </c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</row>
    <row r="122" spans="1:256" ht="12" customHeight="1" x14ac:dyDescent="0.2">
      <c r="A122" s="26"/>
      <c r="B122" s="212"/>
      <c r="C122" s="62"/>
      <c r="D122" s="516"/>
      <c r="E122" s="422"/>
      <c r="F122" s="263"/>
      <c r="G122" s="263"/>
      <c r="H122" s="263"/>
      <c r="I122" s="263"/>
      <c r="J122" s="263"/>
      <c r="K122" s="51"/>
      <c r="L122" s="263"/>
      <c r="M122" s="263"/>
      <c r="N122" s="263"/>
      <c r="O122" s="263"/>
      <c r="P122" s="263"/>
      <c r="Q122" s="263"/>
      <c r="R122" s="263"/>
      <c r="S122" s="263"/>
      <c r="T122" s="263"/>
      <c r="U122" s="263"/>
      <c r="V122" s="263"/>
      <c r="W122" s="263"/>
      <c r="X122" s="263"/>
      <c r="Y122" s="263"/>
      <c r="Z122" s="263"/>
      <c r="AA122" s="263"/>
      <c r="AB122" s="263"/>
      <c r="AC122" s="263"/>
      <c r="AD122" s="263"/>
      <c r="AE122" s="263"/>
      <c r="AF122" s="263"/>
      <c r="AG122" s="263"/>
      <c r="AH122" s="263"/>
      <c r="AI122" s="263"/>
      <c r="AJ122" s="263"/>
      <c r="AK122" s="263"/>
      <c r="AL122" s="263"/>
      <c r="AM122" s="263"/>
      <c r="AN122" s="263"/>
      <c r="AO122" s="263"/>
      <c r="AP122" s="263"/>
      <c r="AQ122" s="263"/>
      <c r="AR122" s="263"/>
      <c r="AS122" s="263"/>
      <c r="AT122" s="263"/>
      <c r="AU122" s="263"/>
      <c r="AV122" s="263"/>
      <c r="AW122" s="263"/>
      <c r="AX122" s="263"/>
      <c r="AY122" s="263"/>
      <c r="AZ122" s="263"/>
      <c r="BA122" s="263"/>
      <c r="BB122" s="263"/>
      <c r="BC122" s="263"/>
      <c r="BD122" s="263"/>
      <c r="BE122" s="263"/>
      <c r="BF122" s="263"/>
      <c r="BG122" s="263"/>
      <c r="BH122" s="263"/>
      <c r="BI122" s="263"/>
      <c r="BJ122" s="263"/>
      <c r="BK122" s="263"/>
      <c r="BL122" s="263"/>
      <c r="BM122" s="263"/>
      <c r="BN122" s="263"/>
      <c r="BO122" s="263"/>
      <c r="BP122" s="263"/>
      <c r="BQ122" s="263"/>
      <c r="BR122" s="263"/>
      <c r="BS122" s="263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</row>
    <row r="123" spans="1:256" ht="16.5" customHeight="1" x14ac:dyDescent="0.2">
      <c r="A123" s="26"/>
      <c r="B123" s="423" t="s">
        <v>401</v>
      </c>
      <c r="C123" s="424" t="s">
        <v>407</v>
      </c>
      <c r="D123" s="557" t="s">
        <v>60</v>
      </c>
      <c r="E123" s="425">
        <f>SUM(F123:J123)</f>
        <v>110559.04160281048</v>
      </c>
      <c r="F123" s="426">
        <f>SUMIF(Отчетность!$L$6:$BS$6,Отчетность!F$6,$L123:$BS123)</f>
        <v>74250.482758620696</v>
      </c>
      <c r="G123" s="426">
        <f>SUMIF(Отчетность!$L$6:$BS$6,Отчетность!G$6,$L123:$BS123)</f>
        <v>25986.37325073994</v>
      </c>
      <c r="H123" s="426">
        <f>SUMIF(Отчетность!$L$6:$BS$6,Отчетность!H$6,$L123:$BS123)</f>
        <v>10322.185593449845</v>
      </c>
      <c r="I123" s="426">
        <f>SUMIF(Отчетность!$L$6:$BS$6,Отчетность!I$6,$L123:$BS123)</f>
        <v>0</v>
      </c>
      <c r="J123" s="426">
        <f>SUMIF(Отчетность!$L$6:$BS$6,Отчетность!J$6,$L123:$BS123)</f>
        <v>0</v>
      </c>
      <c r="K123" s="51"/>
      <c r="L123" s="426">
        <f t="shared" ref="L123:AQ123" si="84">L124-L125+L126-L127</f>
        <v>12575.833333333334</v>
      </c>
      <c r="M123" s="426">
        <f t="shared" si="84"/>
        <v>3125.8333333333335</v>
      </c>
      <c r="N123" s="426">
        <f t="shared" si="84"/>
        <v>3125.8333333333335</v>
      </c>
      <c r="O123" s="426">
        <f t="shared" si="84"/>
        <v>3125.8333333333335</v>
      </c>
      <c r="P123" s="426">
        <f t="shared" si="84"/>
        <v>5310.6609195402298</v>
      </c>
      <c r="Q123" s="426">
        <f t="shared" si="84"/>
        <v>5668.1781609195396</v>
      </c>
      <c r="R123" s="426">
        <f t="shared" si="84"/>
        <v>5800.5919540229879</v>
      </c>
      <c r="S123" s="426">
        <f t="shared" si="84"/>
        <v>5800.5919540229879</v>
      </c>
      <c r="T123" s="426">
        <f t="shared" si="84"/>
        <v>6873.14367816092</v>
      </c>
      <c r="U123" s="426">
        <f t="shared" si="84"/>
        <v>7190.9367816091963</v>
      </c>
      <c r="V123" s="426">
        <f t="shared" si="84"/>
        <v>7508.7298850574716</v>
      </c>
      <c r="W123" s="426">
        <f t="shared" si="84"/>
        <v>8144.3160919540242</v>
      </c>
      <c r="X123" s="426">
        <f t="shared" si="84"/>
        <v>25986.37325073994</v>
      </c>
      <c r="Y123" s="426">
        <f t="shared" si="84"/>
        <v>0</v>
      </c>
      <c r="Z123" s="426">
        <f t="shared" si="84"/>
        <v>0</v>
      </c>
      <c r="AA123" s="426">
        <f t="shared" si="84"/>
        <v>0</v>
      </c>
      <c r="AB123" s="426">
        <f t="shared" si="84"/>
        <v>0</v>
      </c>
      <c r="AC123" s="426">
        <f t="shared" si="84"/>
        <v>0</v>
      </c>
      <c r="AD123" s="426">
        <f t="shared" si="84"/>
        <v>0</v>
      </c>
      <c r="AE123" s="426">
        <f t="shared" si="84"/>
        <v>0</v>
      </c>
      <c r="AF123" s="426">
        <f t="shared" si="84"/>
        <v>0</v>
      </c>
      <c r="AG123" s="426">
        <f t="shared" si="84"/>
        <v>0</v>
      </c>
      <c r="AH123" s="426">
        <f t="shared" si="84"/>
        <v>0</v>
      </c>
      <c r="AI123" s="426">
        <f t="shared" si="84"/>
        <v>0</v>
      </c>
      <c r="AJ123" s="426">
        <f t="shared" si="84"/>
        <v>10322.185593449845</v>
      </c>
      <c r="AK123" s="426">
        <f t="shared" si="84"/>
        <v>0</v>
      </c>
      <c r="AL123" s="426">
        <f t="shared" si="84"/>
        <v>0</v>
      </c>
      <c r="AM123" s="426">
        <f t="shared" si="84"/>
        <v>0</v>
      </c>
      <c r="AN123" s="426">
        <f t="shared" si="84"/>
        <v>0</v>
      </c>
      <c r="AO123" s="426">
        <f t="shared" si="84"/>
        <v>0</v>
      </c>
      <c r="AP123" s="426">
        <f t="shared" si="84"/>
        <v>0</v>
      </c>
      <c r="AQ123" s="426">
        <f t="shared" si="84"/>
        <v>0</v>
      </c>
      <c r="AR123" s="426">
        <f t="shared" ref="AR123:BS123" si="85">AR124-AR125+AR126-AR127</f>
        <v>0</v>
      </c>
      <c r="AS123" s="426">
        <f t="shared" si="85"/>
        <v>0</v>
      </c>
      <c r="AT123" s="426">
        <f t="shared" si="85"/>
        <v>0</v>
      </c>
      <c r="AU123" s="426">
        <f t="shared" si="85"/>
        <v>0</v>
      </c>
      <c r="AV123" s="426">
        <f t="shared" si="85"/>
        <v>0</v>
      </c>
      <c r="AW123" s="426">
        <f t="shared" si="85"/>
        <v>0</v>
      </c>
      <c r="AX123" s="426">
        <f t="shared" si="85"/>
        <v>0</v>
      </c>
      <c r="AY123" s="426">
        <f t="shared" si="85"/>
        <v>0</v>
      </c>
      <c r="AZ123" s="426">
        <f t="shared" si="85"/>
        <v>0</v>
      </c>
      <c r="BA123" s="426">
        <f t="shared" si="85"/>
        <v>0</v>
      </c>
      <c r="BB123" s="426">
        <f t="shared" si="85"/>
        <v>0</v>
      </c>
      <c r="BC123" s="426">
        <f t="shared" si="85"/>
        <v>0</v>
      </c>
      <c r="BD123" s="426">
        <f t="shared" si="85"/>
        <v>0</v>
      </c>
      <c r="BE123" s="426">
        <f t="shared" si="85"/>
        <v>0</v>
      </c>
      <c r="BF123" s="426">
        <f t="shared" si="85"/>
        <v>0</v>
      </c>
      <c r="BG123" s="426">
        <f t="shared" si="85"/>
        <v>0</v>
      </c>
      <c r="BH123" s="426">
        <f t="shared" si="85"/>
        <v>0</v>
      </c>
      <c r="BI123" s="426">
        <f t="shared" si="85"/>
        <v>0</v>
      </c>
      <c r="BJ123" s="426">
        <f t="shared" si="85"/>
        <v>0</v>
      </c>
      <c r="BK123" s="426">
        <f t="shared" si="85"/>
        <v>0</v>
      </c>
      <c r="BL123" s="426">
        <f t="shared" si="85"/>
        <v>0</v>
      </c>
      <c r="BM123" s="426">
        <f t="shared" si="85"/>
        <v>0</v>
      </c>
      <c r="BN123" s="426">
        <f t="shared" si="85"/>
        <v>0</v>
      </c>
      <c r="BO123" s="426">
        <f t="shared" si="85"/>
        <v>0</v>
      </c>
      <c r="BP123" s="426">
        <f t="shared" si="85"/>
        <v>0</v>
      </c>
      <c r="BQ123" s="426">
        <f t="shared" si="85"/>
        <v>0</v>
      </c>
      <c r="BR123" s="426">
        <f t="shared" si="85"/>
        <v>0</v>
      </c>
      <c r="BS123" s="426">
        <f t="shared" si="85"/>
        <v>0</v>
      </c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</row>
    <row r="124" spans="1:256" ht="16.5" customHeight="1" x14ac:dyDescent="0.2">
      <c r="A124" s="26"/>
      <c r="B124" s="212" t="s">
        <v>401</v>
      </c>
      <c r="C124" s="62" t="s">
        <v>408</v>
      </c>
      <c r="D124" s="516" t="s">
        <v>60</v>
      </c>
      <c r="E124" s="422">
        <f>SUM(F124:J124)</f>
        <v>0</v>
      </c>
      <c r="F124" s="263">
        <f>SUMIF(Отчетность!$L$6:$BS$6,Отчетность!F$6,$L124:$BS124)</f>
        <v>0</v>
      </c>
      <c r="G124" s="263">
        <f>SUMIF(Отчетность!$L$6:$BS$6,Отчетность!G$6,$L124:$BS124)</f>
        <v>0</v>
      </c>
      <c r="H124" s="263">
        <f>SUMIF(Отчетность!$L$6:$BS$6,Отчетность!H$6,$L124:$BS124)</f>
        <v>0</v>
      </c>
      <c r="I124" s="263">
        <f>SUMIF(Отчетность!$L$6:$BS$6,Отчетность!I$6,$L124:$BS124)</f>
        <v>0</v>
      </c>
      <c r="J124" s="263">
        <f>SUMIF(Отчетность!$L$6:$BS$6,Отчетность!J$6,$L124:$BS124)</f>
        <v>0</v>
      </c>
      <c r="K124" s="51"/>
      <c r="L124" s="263">
        <v>0</v>
      </c>
      <c r="M124" s="263">
        <v>0</v>
      </c>
      <c r="N124" s="263">
        <v>0</v>
      </c>
      <c r="O124" s="263">
        <v>0</v>
      </c>
      <c r="P124" s="263">
        <v>0</v>
      </c>
      <c r="Q124" s="263">
        <v>0</v>
      </c>
      <c r="R124" s="263">
        <v>0</v>
      </c>
      <c r="S124" s="263">
        <v>0</v>
      </c>
      <c r="T124" s="263">
        <v>0</v>
      </c>
      <c r="U124" s="263">
        <v>0</v>
      </c>
      <c r="V124" s="263">
        <v>0</v>
      </c>
      <c r="W124" s="263">
        <v>0</v>
      </c>
      <c r="X124" s="263">
        <v>0</v>
      </c>
      <c r="Y124" s="263">
        <v>0</v>
      </c>
      <c r="Z124" s="263">
        <v>0</v>
      </c>
      <c r="AA124" s="263">
        <v>0</v>
      </c>
      <c r="AB124" s="263">
        <v>0</v>
      </c>
      <c r="AC124" s="263">
        <v>0</v>
      </c>
      <c r="AD124" s="263">
        <v>0</v>
      </c>
      <c r="AE124" s="263">
        <v>0</v>
      </c>
      <c r="AF124" s="263">
        <v>0</v>
      </c>
      <c r="AG124" s="263">
        <v>0</v>
      </c>
      <c r="AH124" s="263">
        <v>0</v>
      </c>
      <c r="AI124" s="263">
        <v>0</v>
      </c>
      <c r="AJ124" s="263">
        <v>0</v>
      </c>
      <c r="AK124" s="263">
        <v>0</v>
      </c>
      <c r="AL124" s="263">
        <v>0</v>
      </c>
      <c r="AM124" s="263">
        <v>0</v>
      </c>
      <c r="AN124" s="263">
        <v>0</v>
      </c>
      <c r="AO124" s="263">
        <v>0</v>
      </c>
      <c r="AP124" s="263">
        <v>0</v>
      </c>
      <c r="AQ124" s="263">
        <v>0</v>
      </c>
      <c r="AR124" s="263">
        <v>0</v>
      </c>
      <c r="AS124" s="263">
        <v>0</v>
      </c>
      <c r="AT124" s="263">
        <v>0</v>
      </c>
      <c r="AU124" s="263">
        <v>0</v>
      </c>
      <c r="AV124" s="263">
        <v>0</v>
      </c>
      <c r="AW124" s="263">
        <v>0</v>
      </c>
      <c r="AX124" s="263">
        <v>0</v>
      </c>
      <c r="AY124" s="263">
        <v>0</v>
      </c>
      <c r="AZ124" s="263">
        <v>0</v>
      </c>
      <c r="BA124" s="263">
        <v>0</v>
      </c>
      <c r="BB124" s="263">
        <v>0</v>
      </c>
      <c r="BC124" s="263">
        <v>0</v>
      </c>
      <c r="BD124" s="263">
        <v>0</v>
      </c>
      <c r="BE124" s="263">
        <v>0</v>
      </c>
      <c r="BF124" s="263">
        <v>0</v>
      </c>
      <c r="BG124" s="263">
        <v>0</v>
      </c>
      <c r="BH124" s="263">
        <v>0</v>
      </c>
      <c r="BI124" s="263">
        <v>0</v>
      </c>
      <c r="BJ124" s="263">
        <v>0</v>
      </c>
      <c r="BK124" s="263">
        <v>0</v>
      </c>
      <c r="BL124" s="263">
        <v>0</v>
      </c>
      <c r="BM124" s="263">
        <v>0</v>
      </c>
      <c r="BN124" s="263">
        <v>0</v>
      </c>
      <c r="BO124" s="263">
        <v>0</v>
      </c>
      <c r="BP124" s="263">
        <v>0</v>
      </c>
      <c r="BQ124" s="263">
        <v>0</v>
      </c>
      <c r="BR124" s="263">
        <v>0</v>
      </c>
      <c r="BS124" s="263">
        <v>0</v>
      </c>
      <c r="BT124" s="263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</row>
    <row r="125" spans="1:256" ht="16.5" customHeight="1" x14ac:dyDescent="0.2">
      <c r="A125" s="26"/>
      <c r="B125" s="212" t="s">
        <v>402</v>
      </c>
      <c r="C125" s="62" t="s">
        <v>409</v>
      </c>
      <c r="D125" s="516" t="s">
        <v>60</v>
      </c>
      <c r="E125" s="422">
        <f>SUM(F125:J125)</f>
        <v>0</v>
      </c>
      <c r="F125" s="263">
        <f>SUMIF(Отчетность!$L$6:$BS$6,Отчетность!F$6,$L125:$BS125)</f>
        <v>0</v>
      </c>
      <c r="G125" s="263">
        <f>SUMIF(Отчетность!$L$6:$BS$6,Отчетность!G$6,$L125:$BS125)</f>
        <v>0</v>
      </c>
      <c r="H125" s="263">
        <f>SUMIF(Отчетность!$L$6:$BS$6,Отчетность!H$6,$L125:$BS125)</f>
        <v>0</v>
      </c>
      <c r="I125" s="263">
        <f>SUMIF(Отчетность!$L$6:$BS$6,Отчетность!I$6,$L125:$BS125)</f>
        <v>0</v>
      </c>
      <c r="J125" s="263">
        <f>SUMIF(Отчетность!$L$6:$BS$6,Отчетность!J$6,$L125:$BS125)</f>
        <v>0</v>
      </c>
      <c r="K125" s="51"/>
      <c r="L125" s="263">
        <f t="shared" ref="L125:AQ125" si="86">L75</f>
        <v>0</v>
      </c>
      <c r="M125" s="263">
        <f t="shared" si="86"/>
        <v>0</v>
      </c>
      <c r="N125" s="263">
        <f t="shared" si="86"/>
        <v>0</v>
      </c>
      <c r="O125" s="263">
        <f t="shared" si="86"/>
        <v>0</v>
      </c>
      <c r="P125" s="263">
        <f t="shared" si="86"/>
        <v>0</v>
      </c>
      <c r="Q125" s="263">
        <f t="shared" si="86"/>
        <v>0</v>
      </c>
      <c r="R125" s="263">
        <f t="shared" si="86"/>
        <v>0</v>
      </c>
      <c r="S125" s="263">
        <f t="shared" si="86"/>
        <v>0</v>
      </c>
      <c r="T125" s="263">
        <f t="shared" si="86"/>
        <v>0</v>
      </c>
      <c r="U125" s="263">
        <f t="shared" si="86"/>
        <v>0</v>
      </c>
      <c r="V125" s="263">
        <f t="shared" si="86"/>
        <v>0</v>
      </c>
      <c r="W125" s="263">
        <f t="shared" si="86"/>
        <v>0</v>
      </c>
      <c r="X125" s="263">
        <f t="shared" si="86"/>
        <v>0</v>
      </c>
      <c r="Y125" s="263">
        <f t="shared" si="86"/>
        <v>0</v>
      </c>
      <c r="Z125" s="263">
        <f t="shared" si="86"/>
        <v>0</v>
      </c>
      <c r="AA125" s="263">
        <f t="shared" si="86"/>
        <v>0</v>
      </c>
      <c r="AB125" s="263">
        <f t="shared" si="86"/>
        <v>0</v>
      </c>
      <c r="AC125" s="263">
        <f t="shared" si="86"/>
        <v>0</v>
      </c>
      <c r="AD125" s="263">
        <f t="shared" si="86"/>
        <v>0</v>
      </c>
      <c r="AE125" s="263">
        <f t="shared" si="86"/>
        <v>0</v>
      </c>
      <c r="AF125" s="263">
        <f t="shared" si="86"/>
        <v>0</v>
      </c>
      <c r="AG125" s="263">
        <f t="shared" si="86"/>
        <v>0</v>
      </c>
      <c r="AH125" s="263">
        <f t="shared" si="86"/>
        <v>0</v>
      </c>
      <c r="AI125" s="263">
        <f t="shared" si="86"/>
        <v>0</v>
      </c>
      <c r="AJ125" s="263">
        <f t="shared" si="86"/>
        <v>0</v>
      </c>
      <c r="AK125" s="263">
        <f t="shared" si="86"/>
        <v>0</v>
      </c>
      <c r="AL125" s="263">
        <f t="shared" si="86"/>
        <v>0</v>
      </c>
      <c r="AM125" s="263">
        <f t="shared" si="86"/>
        <v>0</v>
      </c>
      <c r="AN125" s="263">
        <f t="shared" si="86"/>
        <v>0</v>
      </c>
      <c r="AO125" s="263">
        <f t="shared" si="86"/>
        <v>0</v>
      </c>
      <c r="AP125" s="263">
        <f t="shared" si="86"/>
        <v>0</v>
      </c>
      <c r="AQ125" s="263">
        <f t="shared" si="86"/>
        <v>0</v>
      </c>
      <c r="AR125" s="263">
        <f t="shared" ref="AR125:BS125" si="87">AR75</f>
        <v>0</v>
      </c>
      <c r="AS125" s="263">
        <f t="shared" si="87"/>
        <v>0</v>
      </c>
      <c r="AT125" s="263">
        <f t="shared" si="87"/>
        <v>0</v>
      </c>
      <c r="AU125" s="263">
        <f t="shared" si="87"/>
        <v>0</v>
      </c>
      <c r="AV125" s="263">
        <f t="shared" si="87"/>
        <v>0</v>
      </c>
      <c r="AW125" s="263">
        <f t="shared" si="87"/>
        <v>0</v>
      </c>
      <c r="AX125" s="263">
        <f t="shared" si="87"/>
        <v>0</v>
      </c>
      <c r="AY125" s="263">
        <f t="shared" si="87"/>
        <v>0</v>
      </c>
      <c r="AZ125" s="263">
        <f t="shared" si="87"/>
        <v>0</v>
      </c>
      <c r="BA125" s="263">
        <f t="shared" si="87"/>
        <v>0</v>
      </c>
      <c r="BB125" s="263">
        <f t="shared" si="87"/>
        <v>0</v>
      </c>
      <c r="BC125" s="263">
        <f t="shared" si="87"/>
        <v>0</v>
      </c>
      <c r="BD125" s="263">
        <f t="shared" si="87"/>
        <v>0</v>
      </c>
      <c r="BE125" s="263">
        <f t="shared" si="87"/>
        <v>0</v>
      </c>
      <c r="BF125" s="263">
        <f t="shared" si="87"/>
        <v>0</v>
      </c>
      <c r="BG125" s="263">
        <f t="shared" si="87"/>
        <v>0</v>
      </c>
      <c r="BH125" s="263">
        <f t="shared" si="87"/>
        <v>0</v>
      </c>
      <c r="BI125" s="263">
        <f t="shared" si="87"/>
        <v>0</v>
      </c>
      <c r="BJ125" s="263">
        <f t="shared" si="87"/>
        <v>0</v>
      </c>
      <c r="BK125" s="263">
        <f t="shared" si="87"/>
        <v>0</v>
      </c>
      <c r="BL125" s="263">
        <f t="shared" si="87"/>
        <v>0</v>
      </c>
      <c r="BM125" s="263">
        <f t="shared" si="87"/>
        <v>0</v>
      </c>
      <c r="BN125" s="263">
        <f t="shared" si="87"/>
        <v>0</v>
      </c>
      <c r="BO125" s="263">
        <f t="shared" si="87"/>
        <v>0</v>
      </c>
      <c r="BP125" s="263">
        <f t="shared" si="87"/>
        <v>0</v>
      </c>
      <c r="BQ125" s="263">
        <f t="shared" si="87"/>
        <v>0</v>
      </c>
      <c r="BR125" s="263">
        <f t="shared" si="87"/>
        <v>0</v>
      </c>
      <c r="BS125" s="263">
        <f t="shared" si="87"/>
        <v>0</v>
      </c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</row>
    <row r="126" spans="1:256" ht="16.5" customHeight="1" x14ac:dyDescent="0.2">
      <c r="A126" s="26"/>
      <c r="B126" s="212" t="s">
        <v>401</v>
      </c>
      <c r="C126" s="62" t="s">
        <v>410</v>
      </c>
      <c r="D126" s="516" t="s">
        <v>60</v>
      </c>
      <c r="E126" s="422">
        <f>SUM(F126:J126)</f>
        <v>110559.04160281048</v>
      </c>
      <c r="F126" s="263">
        <f>SUMIF(Отчетность!$L$6:$BS$6,Отчетность!F$6,$L126:$BS126)</f>
        <v>74250.482758620696</v>
      </c>
      <c r="G126" s="263">
        <f>SUMIF(Отчетность!$L$6:$BS$6,Отчетность!G$6,$L126:$BS126)</f>
        <v>25986.37325073994</v>
      </c>
      <c r="H126" s="263">
        <f>SUMIF(Отчетность!$L$6:$BS$6,Отчетность!H$6,$L126:$BS126)</f>
        <v>10322.185593449845</v>
      </c>
      <c r="I126" s="263">
        <f>SUMIF(Отчетность!$L$6:$BS$6,Отчетность!I$6,$L126:$BS126)</f>
        <v>0</v>
      </c>
      <c r="J126" s="263">
        <f>SUMIF(Отчетность!$L$6:$BS$6,Отчетность!J$6,$L126:$BS126)</f>
        <v>0</v>
      </c>
      <c r="K126" s="51"/>
      <c r="L126" s="263">
        <f t="shared" ref="L126:AQ126" si="88">-IF(AND((L135+K126)&lt;0,L108=0),L135,IF(AND(L135&lt;0,L108&lt;-L135),L135+L108,0))</f>
        <v>12575.833333333334</v>
      </c>
      <c r="M126" s="263">
        <f t="shared" si="88"/>
        <v>3125.8333333333335</v>
      </c>
      <c r="N126" s="263">
        <f t="shared" si="88"/>
        <v>3125.8333333333335</v>
      </c>
      <c r="O126" s="263">
        <f t="shared" si="88"/>
        <v>3125.8333333333335</v>
      </c>
      <c r="P126" s="263">
        <f t="shared" si="88"/>
        <v>5310.6609195402298</v>
      </c>
      <c r="Q126" s="263">
        <f t="shared" si="88"/>
        <v>5668.1781609195396</v>
      </c>
      <c r="R126" s="263">
        <f t="shared" si="88"/>
        <v>5800.5919540229879</v>
      </c>
      <c r="S126" s="263">
        <f t="shared" si="88"/>
        <v>5800.5919540229879</v>
      </c>
      <c r="T126" s="263">
        <f t="shared" si="88"/>
        <v>6873.14367816092</v>
      </c>
      <c r="U126" s="263">
        <f t="shared" si="88"/>
        <v>7190.9367816091963</v>
      </c>
      <c r="V126" s="263">
        <f t="shared" si="88"/>
        <v>7508.7298850574716</v>
      </c>
      <c r="W126" s="263">
        <f t="shared" si="88"/>
        <v>8144.3160919540242</v>
      </c>
      <c r="X126" s="263">
        <f t="shared" si="88"/>
        <v>25986.37325073994</v>
      </c>
      <c r="Y126" s="263">
        <f t="shared" si="88"/>
        <v>0</v>
      </c>
      <c r="Z126" s="263">
        <f t="shared" si="88"/>
        <v>0</v>
      </c>
      <c r="AA126" s="263">
        <f t="shared" si="88"/>
        <v>0</v>
      </c>
      <c r="AB126" s="263">
        <f t="shared" si="88"/>
        <v>0</v>
      </c>
      <c r="AC126" s="263">
        <f t="shared" si="88"/>
        <v>0</v>
      </c>
      <c r="AD126" s="263">
        <f t="shared" si="88"/>
        <v>0</v>
      </c>
      <c r="AE126" s="263">
        <f t="shared" si="88"/>
        <v>0</v>
      </c>
      <c r="AF126" s="263">
        <f t="shared" si="88"/>
        <v>0</v>
      </c>
      <c r="AG126" s="263">
        <f t="shared" si="88"/>
        <v>0</v>
      </c>
      <c r="AH126" s="263">
        <f t="shared" si="88"/>
        <v>0</v>
      </c>
      <c r="AI126" s="263">
        <f t="shared" si="88"/>
        <v>0</v>
      </c>
      <c r="AJ126" s="263">
        <f t="shared" si="88"/>
        <v>10322.185593449845</v>
      </c>
      <c r="AK126" s="263">
        <f t="shared" si="88"/>
        <v>0</v>
      </c>
      <c r="AL126" s="263">
        <f t="shared" si="88"/>
        <v>0</v>
      </c>
      <c r="AM126" s="263">
        <f t="shared" si="88"/>
        <v>0</v>
      </c>
      <c r="AN126" s="263">
        <f t="shared" si="88"/>
        <v>0</v>
      </c>
      <c r="AO126" s="263">
        <f t="shared" si="88"/>
        <v>0</v>
      </c>
      <c r="AP126" s="263">
        <f t="shared" si="88"/>
        <v>0</v>
      </c>
      <c r="AQ126" s="263">
        <f t="shared" si="88"/>
        <v>0</v>
      </c>
      <c r="AR126" s="263">
        <f t="shared" ref="AR126:BS126" si="89">-IF(AND((AR135+AQ126)&lt;0,AR108=0),AR135,IF(AND(AR135&lt;0,AR108&lt;-AR135),AR135+AR108,0))</f>
        <v>0</v>
      </c>
      <c r="AS126" s="263">
        <f t="shared" si="89"/>
        <v>0</v>
      </c>
      <c r="AT126" s="263">
        <f t="shared" si="89"/>
        <v>0</v>
      </c>
      <c r="AU126" s="263">
        <f t="shared" si="89"/>
        <v>0</v>
      </c>
      <c r="AV126" s="263">
        <f t="shared" si="89"/>
        <v>0</v>
      </c>
      <c r="AW126" s="263">
        <f t="shared" si="89"/>
        <v>0</v>
      </c>
      <c r="AX126" s="263">
        <f t="shared" si="89"/>
        <v>0</v>
      </c>
      <c r="AY126" s="263">
        <f t="shared" si="89"/>
        <v>0</v>
      </c>
      <c r="AZ126" s="263">
        <f t="shared" si="89"/>
        <v>0</v>
      </c>
      <c r="BA126" s="263">
        <f t="shared" si="89"/>
        <v>0</v>
      </c>
      <c r="BB126" s="263">
        <f t="shared" si="89"/>
        <v>0</v>
      </c>
      <c r="BC126" s="263">
        <f t="shared" si="89"/>
        <v>0</v>
      </c>
      <c r="BD126" s="263">
        <f t="shared" si="89"/>
        <v>0</v>
      </c>
      <c r="BE126" s="263">
        <f t="shared" si="89"/>
        <v>0</v>
      </c>
      <c r="BF126" s="263">
        <f t="shared" si="89"/>
        <v>0</v>
      </c>
      <c r="BG126" s="263">
        <f t="shared" si="89"/>
        <v>0</v>
      </c>
      <c r="BH126" s="263">
        <f t="shared" si="89"/>
        <v>0</v>
      </c>
      <c r="BI126" s="263">
        <f t="shared" si="89"/>
        <v>0</v>
      </c>
      <c r="BJ126" s="263">
        <f t="shared" si="89"/>
        <v>0</v>
      </c>
      <c r="BK126" s="263">
        <f t="shared" si="89"/>
        <v>0</v>
      </c>
      <c r="BL126" s="263">
        <f t="shared" si="89"/>
        <v>0</v>
      </c>
      <c r="BM126" s="263">
        <f t="shared" si="89"/>
        <v>0</v>
      </c>
      <c r="BN126" s="263">
        <f t="shared" si="89"/>
        <v>0</v>
      </c>
      <c r="BO126" s="263">
        <f t="shared" si="89"/>
        <v>0</v>
      </c>
      <c r="BP126" s="263">
        <f t="shared" si="89"/>
        <v>0</v>
      </c>
      <c r="BQ126" s="263">
        <f t="shared" si="89"/>
        <v>0</v>
      </c>
      <c r="BR126" s="263">
        <f t="shared" si="89"/>
        <v>0</v>
      </c>
      <c r="BS126" s="263">
        <f t="shared" si="89"/>
        <v>0</v>
      </c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</row>
    <row r="127" spans="1:256" ht="14.25" customHeight="1" x14ac:dyDescent="0.2">
      <c r="A127" s="26"/>
      <c r="B127" s="427" t="s">
        <v>402</v>
      </c>
      <c r="C127" s="62" t="s">
        <v>411</v>
      </c>
      <c r="D127" s="516" t="s">
        <v>60</v>
      </c>
      <c r="E127" s="422">
        <f>SUM(F127:J127)</f>
        <v>0</v>
      </c>
      <c r="F127" s="263">
        <f>SUMIF(Отчетность!$L$6:$BS$6,Отчетность!F$6,$L127:$BS127)</f>
        <v>0</v>
      </c>
      <c r="G127" s="263">
        <f>SUMIF(Отчетность!$L$6:$BS$6,Отчетность!G$6,$L127:$BS127)</f>
        <v>0</v>
      </c>
      <c r="H127" s="263">
        <f>SUMIF(Отчетность!$L$6:$BS$6,Отчетность!H$6,$L127:$BS127)</f>
        <v>0</v>
      </c>
      <c r="I127" s="505">
        <f>SUMIF(Отчетность!$L$6:$BS$6,Отчетность!I$6,$L127:$BS127)</f>
        <v>0</v>
      </c>
      <c r="J127" s="505">
        <f>SUMIF(Отчетность!$L$6:$BS$6,Отчетность!J$6,$L127:$BS127)</f>
        <v>0</v>
      </c>
      <c r="K127" s="51"/>
      <c r="L127" s="263">
        <f>IF('Cashflow  инвестора'!$F$4=2,'Cashflow  инвестора'!M45/Вводные!$F$307,0)</f>
        <v>0</v>
      </c>
      <c r="M127" s="263">
        <f>IF('Cashflow  инвестора'!$F$4=2,'Cashflow  инвестора'!N45/Вводные!$F$307,0)</f>
        <v>0</v>
      </c>
      <c r="N127" s="263">
        <f>IF('Cashflow  инвестора'!$F$4=2,'Cashflow  инвестора'!O45/Вводные!$F$307,0)</f>
        <v>0</v>
      </c>
      <c r="O127" s="263">
        <f>IF('Cashflow  инвестора'!$F$4=2,'Cashflow  инвестора'!P45/Вводные!$F$307,0)</f>
        <v>0</v>
      </c>
      <c r="P127" s="263">
        <f>IF('Cashflow  инвестора'!$F$4=2,'Cashflow  инвестора'!Q45/Вводные!$F$307,0)</f>
        <v>0</v>
      </c>
      <c r="Q127" s="263">
        <f>IF('Cashflow  инвестора'!$F$4=2,'Cashflow  инвестора'!R45/Вводные!$F$307,0)</f>
        <v>0</v>
      </c>
      <c r="R127" s="263">
        <f>IF('Cashflow  инвестора'!$F$4=2,'Cashflow  инвестора'!S45/Вводные!$F$307,0)</f>
        <v>0</v>
      </c>
      <c r="S127" s="263">
        <f>IF('Cashflow  инвестора'!$F$4=2,'Cashflow  инвестора'!T45/Вводные!$F$307,0)</f>
        <v>0</v>
      </c>
      <c r="T127" s="263">
        <f>IF('Cashflow  инвестора'!$F$4=2,'Cashflow  инвестора'!U45/Вводные!$F$307,0)</f>
        <v>0</v>
      </c>
      <c r="U127" s="263">
        <f>IF('Cashflow  инвестора'!$F$4=2,'Cashflow  инвестора'!V45/Вводные!$F$307,0)</f>
        <v>0</v>
      </c>
      <c r="V127" s="263">
        <f>IF('Cashflow  инвестора'!$F$4=2,'Cashflow  инвестора'!W45/Вводные!$F$307,0)</f>
        <v>0</v>
      </c>
      <c r="W127" s="263">
        <f>IF('Cashflow  инвестора'!$F$4=2,'Cashflow  инвестора'!X45/Вводные!$F$307,0)</f>
        <v>0</v>
      </c>
      <c r="X127" s="263">
        <f>IF('Cashflow  инвестора'!$F$4=2,'Cashflow  инвестора'!Y45/Вводные!$F$307,0)</f>
        <v>0</v>
      </c>
      <c r="Y127" s="263">
        <f>IF('Cashflow  инвестора'!$F$4=2,'Cashflow  инвестора'!Z45/Вводные!$F$307,0)</f>
        <v>0</v>
      </c>
      <c r="Z127" s="263">
        <f>IF('Cashflow  инвестора'!$F$4=2,'Cashflow  инвестора'!AA45/Вводные!$F$307,0)</f>
        <v>0</v>
      </c>
      <c r="AA127" s="263">
        <f>IF('Cashflow  инвестора'!$F$4=2,'Cashflow  инвестора'!AB45/Вводные!$F$307,0)</f>
        <v>0</v>
      </c>
      <c r="AB127" s="263">
        <f>IF('Cashflow  инвестора'!$F$4=2,'Cashflow  инвестора'!AC45/Вводные!$F$307,0)</f>
        <v>0</v>
      </c>
      <c r="AC127" s="263">
        <f>IF('Cashflow  инвестора'!$F$4=2,'Cashflow  инвестора'!AD45/Вводные!$F$307,0)</f>
        <v>0</v>
      </c>
      <c r="AD127" s="263">
        <f>IF('Cashflow  инвестора'!$F$4=2,'Cashflow  инвестора'!AE45/Вводные!$F$307,0)</f>
        <v>0</v>
      </c>
      <c r="AE127" s="263">
        <f>IF('Cashflow  инвестора'!$F$4=2,'Cashflow  инвестора'!AF45/Вводные!$F$307,0)</f>
        <v>0</v>
      </c>
      <c r="AF127" s="263">
        <f>IF('Cashflow  инвестора'!$F$4=2,'Cashflow  инвестора'!AG45/Вводные!$F$307,0)</f>
        <v>0</v>
      </c>
      <c r="AG127" s="263">
        <f>IF('Cashflow  инвестора'!$F$4=2,'Cashflow  инвестора'!AH45/Вводные!$F$307,0)</f>
        <v>0</v>
      </c>
      <c r="AH127" s="263">
        <f>IF('Cashflow  инвестора'!$F$4=2,'Cashflow  инвестора'!AI45/Вводные!$F$307,0)</f>
        <v>0</v>
      </c>
      <c r="AI127" s="263">
        <f>IF('Cashflow  инвестора'!$F$4=2,'Cashflow  инвестора'!AJ45/Вводные!$F$307,0)</f>
        <v>0</v>
      </c>
      <c r="AJ127" s="263">
        <f>IF('Cashflow  инвестора'!$F$4=2,'Cashflow  инвестора'!AK45/Вводные!$F$307,0)</f>
        <v>0</v>
      </c>
      <c r="AK127" s="263">
        <f>IF('Cashflow  инвестора'!$F$4=2,'Cashflow  инвестора'!AL45/Вводные!$F$307,0)</f>
        <v>0</v>
      </c>
      <c r="AL127" s="263">
        <f>IF('Cashflow  инвестора'!$F$4=2,'Cashflow  инвестора'!AM45/Вводные!$F$307,0)</f>
        <v>0</v>
      </c>
      <c r="AM127" s="263">
        <f>IF('Cashflow  инвестора'!$F$4=2,'Cashflow  инвестора'!AN45/Вводные!$F$307,0)</f>
        <v>0</v>
      </c>
      <c r="AN127" s="263">
        <f>IF('Cashflow  инвестора'!$F$4=2,'Cashflow  инвестора'!AO45/Вводные!$F$307,0)</f>
        <v>0</v>
      </c>
      <c r="AO127" s="263">
        <f>IF('Cashflow  инвестора'!$F$4=2,'Cashflow  инвестора'!AP45/Вводные!$F$307,0)</f>
        <v>0</v>
      </c>
      <c r="AP127" s="263">
        <f>IF('Cashflow  инвестора'!$F$4=2,'Cashflow  инвестора'!AQ45/Вводные!$F$307,0)</f>
        <v>0</v>
      </c>
      <c r="AQ127" s="263">
        <f>IF('Cashflow  инвестора'!$F$4=2,'Cashflow  инвестора'!AR45/Вводные!$F$307,0)</f>
        <v>0</v>
      </c>
      <c r="AR127" s="263">
        <f>IF('Cashflow  инвестора'!$F$4=2,'Cashflow  инвестора'!AS45/Вводные!$F$307,0)</f>
        <v>0</v>
      </c>
      <c r="AS127" s="263">
        <f>IF('Cashflow  инвестора'!$F$4=2,'Cashflow  инвестора'!AT45/Вводные!$F$307,0)</f>
        <v>0</v>
      </c>
      <c r="AT127" s="263">
        <f>IF('Cashflow  инвестора'!$F$4=2,'Cashflow  инвестора'!AU45/Вводные!$F$307,0)</f>
        <v>0</v>
      </c>
      <c r="AU127" s="263">
        <f>IF('Cashflow  инвестора'!$F$4=2,'Cashflow  инвестора'!AV45/Вводные!$F$307,0)</f>
        <v>0</v>
      </c>
      <c r="AV127" s="263">
        <f>IF('Cashflow  инвестора'!$F$4=2,'Cashflow  инвестора'!AW45/Вводные!$F$307,0)</f>
        <v>0</v>
      </c>
      <c r="AW127" s="263">
        <f>IF('Cashflow  инвестора'!$F$4=2,'Cashflow  инвестора'!AX45/Вводные!$F$307,0)</f>
        <v>0</v>
      </c>
      <c r="AX127" s="263">
        <f>IF('Cashflow  инвестора'!$F$4=2,'Cashflow  инвестора'!AY45/Вводные!$F$307,0)</f>
        <v>0</v>
      </c>
      <c r="AY127" s="263">
        <f>IF('Cashflow  инвестора'!$F$4=2,'Cashflow  инвестора'!AZ45/Вводные!$F$307,0)</f>
        <v>0</v>
      </c>
      <c r="AZ127" s="263">
        <f>IF('Cashflow  инвестора'!$F$4=2,'Cashflow  инвестора'!BA45/Вводные!$F$307,0)</f>
        <v>0</v>
      </c>
      <c r="BA127" s="263">
        <f>IF('Cashflow  инвестора'!$F$4=2,'Cashflow  инвестора'!BB45/Вводные!$F$307,0)</f>
        <v>0</v>
      </c>
      <c r="BB127" s="263">
        <f>IF('Cashflow  инвестора'!$F$4=2,'Cashflow  инвестора'!BC45/Вводные!$F$307,0)</f>
        <v>0</v>
      </c>
      <c r="BC127" s="263">
        <f>IF('Cashflow  инвестора'!$F$4=2,'Cashflow  инвестора'!BD45/Вводные!$F$307,0)</f>
        <v>0</v>
      </c>
      <c r="BD127" s="263">
        <f>IF('Cashflow  инвестора'!$F$4=2,'Cashflow  инвестора'!BE45/Вводные!$F$307,0)</f>
        <v>0</v>
      </c>
      <c r="BE127" s="263">
        <f>IF('Cashflow  инвестора'!$F$4=2,'Cashflow  инвестора'!BF45/Вводные!$F$307,0)</f>
        <v>0</v>
      </c>
      <c r="BF127" s="263">
        <f>IF('Cashflow  инвестора'!$F$4=2,'Cashflow  инвестора'!BG45/Вводные!$F$307,0)</f>
        <v>0</v>
      </c>
      <c r="BG127" s="263">
        <f>IF('Cashflow  инвестора'!$F$4=2,'Cashflow  инвестора'!BH45/Вводные!$F$307,0)</f>
        <v>0</v>
      </c>
      <c r="BH127" s="263">
        <f>IF('Cashflow  инвестора'!$F$4=2,'Cashflow  инвестора'!BI45/Вводные!$F$307,0)</f>
        <v>0</v>
      </c>
      <c r="BI127" s="263">
        <f>IF('Cashflow  инвестора'!$F$4=2,'Cashflow  инвестора'!BJ45/Вводные!$F$307,0)</f>
        <v>0</v>
      </c>
      <c r="BJ127" s="263">
        <f>IF('Cashflow  инвестора'!$F$4=2,'Cashflow  инвестора'!BK45/Вводные!$F$307,0)</f>
        <v>0</v>
      </c>
      <c r="BK127" s="263">
        <f>IF('Cashflow  инвестора'!$F$4=2,'Cashflow  инвестора'!BL45/Вводные!$F$307,0)</f>
        <v>0</v>
      </c>
      <c r="BL127" s="263">
        <f>IF('Cashflow  инвестора'!$F$4=2,'Cashflow  инвестора'!BM45/Вводные!$F$307,0)</f>
        <v>0</v>
      </c>
      <c r="BM127" s="263">
        <f>IF('Cashflow  инвестора'!$F$4=2,'Cashflow  инвестора'!BN45/Вводные!$F$307,0)</f>
        <v>0</v>
      </c>
      <c r="BN127" s="263">
        <f>IF('Cashflow  инвестора'!$F$4=2,'Cashflow  инвестора'!BO45/Вводные!$F$307,0)</f>
        <v>0</v>
      </c>
      <c r="BO127" s="263">
        <f>IF('Cashflow  инвестора'!$F$4=2,'Cashflow  инвестора'!BP45/Вводные!$F$307,0)</f>
        <v>0</v>
      </c>
      <c r="BP127" s="263">
        <f>IF('Cashflow  инвестора'!$F$4=2,'Cashflow  инвестора'!BQ45/Вводные!$F$307,0)</f>
        <v>0</v>
      </c>
      <c r="BQ127" s="263">
        <f>IF('Cashflow  инвестора'!$F$4=2,'Cashflow  инвестора'!BR45/Вводные!$F$307,0)</f>
        <v>0</v>
      </c>
      <c r="BR127" s="263">
        <f>IF('Cashflow  инвестора'!$F$4=2,'Cashflow  инвестора'!BS45/Вводные!$F$307,0)</f>
        <v>0</v>
      </c>
      <c r="BS127" s="263">
        <f>IF('Cashflow  инвестора'!$F$4=2,'Cashflow  инвестора'!BT45/Вводные!$F$307,0)</f>
        <v>0</v>
      </c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</row>
    <row r="128" spans="1:256" ht="14.25" customHeight="1" x14ac:dyDescent="0.2">
      <c r="A128" s="26"/>
      <c r="B128" s="427"/>
      <c r="C128" s="428"/>
      <c r="D128" s="516"/>
      <c r="E128" s="334"/>
      <c r="F128" s="195"/>
      <c r="G128" s="195"/>
      <c r="H128" s="195"/>
      <c r="I128" s="195"/>
      <c r="J128" s="195"/>
      <c r="K128" s="51"/>
      <c r="L128" s="195"/>
      <c r="M128" s="195"/>
      <c r="N128" s="195"/>
      <c r="O128" s="195"/>
      <c r="P128" s="195"/>
      <c r="Q128" s="195"/>
      <c r="R128" s="195"/>
      <c r="S128" s="195"/>
      <c r="T128" s="195"/>
      <c r="U128" s="195"/>
      <c r="V128" s="195"/>
      <c r="W128" s="195"/>
      <c r="X128" s="195"/>
      <c r="Y128" s="195"/>
      <c r="Z128" s="195"/>
      <c r="AA128" s="195"/>
      <c r="AB128" s="195"/>
      <c r="AC128" s="195"/>
      <c r="AD128" s="195"/>
      <c r="AE128" s="195"/>
      <c r="AF128" s="195"/>
      <c r="AG128" s="195"/>
      <c r="AH128" s="195"/>
      <c r="AI128" s="195"/>
      <c r="AJ128" s="195"/>
      <c r="AK128" s="195"/>
      <c r="AL128" s="195"/>
      <c r="AM128" s="195"/>
      <c r="AN128" s="195"/>
      <c r="AO128" s="195"/>
      <c r="AP128" s="195"/>
      <c r="AQ128" s="195"/>
      <c r="AR128" s="195"/>
      <c r="AS128" s="195"/>
      <c r="AT128" s="195"/>
      <c r="AU128" s="195"/>
      <c r="AV128" s="195"/>
      <c r="AW128" s="195"/>
      <c r="AX128" s="195"/>
      <c r="AY128" s="195"/>
      <c r="AZ128" s="195"/>
      <c r="BA128" s="195"/>
      <c r="BB128" s="195"/>
      <c r="BC128" s="195"/>
      <c r="BD128" s="195"/>
      <c r="BE128" s="195"/>
      <c r="BF128" s="195"/>
      <c r="BG128" s="195"/>
      <c r="BH128" s="195"/>
      <c r="BI128" s="195"/>
      <c r="BJ128" s="195"/>
      <c r="BK128" s="195"/>
      <c r="BL128" s="195"/>
      <c r="BM128" s="195"/>
      <c r="BN128" s="195"/>
      <c r="BO128" s="195"/>
      <c r="BP128" s="195"/>
      <c r="BQ128" s="195"/>
      <c r="BR128" s="195"/>
      <c r="BS128" s="195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</row>
    <row r="129" spans="1:256" ht="14.25" customHeight="1" x14ac:dyDescent="0.2">
      <c r="A129" s="26"/>
      <c r="B129" s="212"/>
      <c r="C129" s="63" t="s">
        <v>378</v>
      </c>
      <c r="D129" s="524" t="s">
        <v>60</v>
      </c>
      <c r="E129" s="429">
        <f>SUM(F129:J129)</f>
        <v>1532271.3391624745</v>
      </c>
      <c r="F129" s="277">
        <f>SUMIF(Отчетность!$L$6:$BS$6,Отчетность!F$6,$L$129:$BS$129)</f>
        <v>0</v>
      </c>
      <c r="G129" s="277">
        <f>SUMIF(Отчетность!$L$6:$BS$6,Отчетность!G$6,$L$129:$BS$129)</f>
        <v>17438.907808711218</v>
      </c>
      <c r="H129" s="277">
        <f>SUMIF(Отчетность!$L$6:$BS$6,Отчетность!H$6,$L$129:$BS$129)</f>
        <v>168884.80950008947</v>
      </c>
      <c r="I129" s="277">
        <f>SUMIF(Отчетность!$L$6:$BS$6,Отчетность!I$6,$L$129:$BS$129)</f>
        <v>416153.7977013691</v>
      </c>
      <c r="J129" s="277">
        <f>SUMIF(Отчетность!$L$6:$BS$6,Отчетность!J$6,$L$129:$BS$129)</f>
        <v>929793.82415230467</v>
      </c>
      <c r="K129" s="51"/>
      <c r="L129" s="277">
        <f>L110+L119+L123</f>
        <v>0</v>
      </c>
      <c r="M129" s="277">
        <f t="shared" ref="M129:AQ129" si="90">M110+M119+M123</f>
        <v>0</v>
      </c>
      <c r="N129" s="277">
        <f t="shared" si="90"/>
        <v>0</v>
      </c>
      <c r="O129" s="277">
        <f t="shared" si="90"/>
        <v>0</v>
      </c>
      <c r="P129" s="277">
        <f t="shared" si="90"/>
        <v>0</v>
      </c>
      <c r="Q129" s="277">
        <f t="shared" si="90"/>
        <v>0</v>
      </c>
      <c r="R129" s="277">
        <f t="shared" si="90"/>
        <v>0</v>
      </c>
      <c r="S129" s="277">
        <f t="shared" si="90"/>
        <v>0</v>
      </c>
      <c r="T129" s="277">
        <f t="shared" si="90"/>
        <v>0</v>
      </c>
      <c r="U129" s="277">
        <f t="shared" si="90"/>
        <v>0</v>
      </c>
      <c r="V129" s="277">
        <f t="shared" si="90"/>
        <v>0</v>
      </c>
      <c r="W129" s="277">
        <f t="shared" si="90"/>
        <v>0</v>
      </c>
      <c r="X129" s="277">
        <f t="shared" si="90"/>
        <v>0</v>
      </c>
      <c r="Y129" s="277">
        <f t="shared" si="90"/>
        <v>2201.568270570403</v>
      </c>
      <c r="Z129" s="277">
        <f t="shared" si="90"/>
        <v>1772.0179535704037</v>
      </c>
      <c r="AA129" s="277">
        <f t="shared" si="90"/>
        <v>2209.8370205704032</v>
      </c>
      <c r="AB129" s="277">
        <f t="shared" si="90"/>
        <v>2168.0302205704033</v>
      </c>
      <c r="AC129" s="277">
        <f t="shared" si="90"/>
        <v>1008.9340445704042</v>
      </c>
      <c r="AD129" s="277">
        <f t="shared" si="90"/>
        <v>2314.1224955704029</v>
      </c>
      <c r="AE129" s="277">
        <f t="shared" si="90"/>
        <v>1792.6898285704037</v>
      </c>
      <c r="AF129" s="277">
        <f t="shared" si="90"/>
        <v>2230.5088955704032</v>
      </c>
      <c r="AG129" s="277">
        <f t="shared" si="90"/>
        <v>1267.0661647772995</v>
      </c>
      <c r="AH129" s="277">
        <f t="shared" si="90"/>
        <v>904.04661108764367</v>
      </c>
      <c r="AI129" s="277">
        <f t="shared" si="90"/>
        <v>-429.91369671695338</v>
      </c>
      <c r="AJ129" s="277">
        <f t="shared" si="90"/>
        <v>-17438.907808711218</v>
      </c>
      <c r="AK129" s="277">
        <f t="shared" si="90"/>
        <v>17997.401832656866</v>
      </c>
      <c r="AL129" s="277">
        <f t="shared" si="90"/>
        <v>16813.090387976863</v>
      </c>
      <c r="AM129" s="277">
        <f t="shared" si="90"/>
        <v>18006.001332656862</v>
      </c>
      <c r="AN129" s="277">
        <f t="shared" si="90"/>
        <v>17863.92039365687</v>
      </c>
      <c r="AO129" s="277">
        <f t="shared" si="90"/>
        <v>14741.528626616862</v>
      </c>
      <c r="AP129" s="277">
        <f t="shared" si="90"/>
        <v>18218.23078824308</v>
      </c>
      <c r="AQ129" s="277">
        <f t="shared" si="90"/>
        <v>16741.15796556307</v>
      </c>
      <c r="AR129" s="277">
        <f t="shared" ref="AR129:BS129" si="91">AR110+AR119+AR123</f>
        <v>17934.068910243073</v>
      </c>
      <c r="AS129" s="277">
        <f t="shared" si="91"/>
        <v>16189.170431080314</v>
      </c>
      <c r="AT129" s="277">
        <f t="shared" si="91"/>
        <v>16541.200824036187</v>
      </c>
      <c r="AU129" s="277">
        <f t="shared" si="91"/>
        <v>15277.945816070654</v>
      </c>
      <c r="AV129" s="277">
        <f t="shared" si="91"/>
        <v>-55643.702202354354</v>
      </c>
      <c r="AW129" s="277">
        <f t="shared" si="91"/>
        <v>44651.454916830131</v>
      </c>
      <c r="AX129" s="277">
        <f t="shared" si="91"/>
        <v>42133.528628469001</v>
      </c>
      <c r="AY129" s="277">
        <f t="shared" si="91"/>
        <v>44660.398396830133</v>
      </c>
      <c r="AZ129" s="277">
        <f t="shared" si="91"/>
        <v>44354.229985554113</v>
      </c>
      <c r="BA129" s="277">
        <f t="shared" si="91"/>
        <v>37723.428094298761</v>
      </c>
      <c r="BB129" s="277">
        <f t="shared" si="91"/>
        <v>45295.09391938214</v>
      </c>
      <c r="BC129" s="277">
        <f t="shared" si="91"/>
        <v>42155.887328468998</v>
      </c>
      <c r="BD129" s="277">
        <f t="shared" si="91"/>
        <v>44584.654365795643</v>
      </c>
      <c r="BE129" s="277">
        <f t="shared" si="91"/>
        <v>41478.111691227612</v>
      </c>
      <c r="BF129" s="277">
        <f t="shared" si="91"/>
        <v>43122.056880278404</v>
      </c>
      <c r="BG129" s="277">
        <f t="shared" si="91"/>
        <v>41638.65569658859</v>
      </c>
      <c r="BH129" s="277">
        <f t="shared" si="91"/>
        <v>-58819.406727595648</v>
      </c>
      <c r="BI129" s="277">
        <f t="shared" si="91"/>
        <v>91921.592830289475</v>
      </c>
      <c r="BJ129" s="277">
        <f t="shared" si="91"/>
        <v>87370.228683632653</v>
      </c>
      <c r="BK129" s="277">
        <f t="shared" si="91"/>
        <v>91930.894049489492</v>
      </c>
      <c r="BL129" s="277">
        <f t="shared" si="91"/>
        <v>91374.459097974061</v>
      </c>
      <c r="BM129" s="277">
        <f t="shared" si="91"/>
        <v>83389.251317291477</v>
      </c>
      <c r="BN129" s="277">
        <f t="shared" si="91"/>
        <v>92505.931439404783</v>
      </c>
      <c r="BO129" s="277">
        <f t="shared" si="91"/>
        <v>87393.48173163271</v>
      </c>
      <c r="BP129" s="277">
        <f t="shared" si="91"/>
        <v>91954.147097489418</v>
      </c>
      <c r="BQ129" s="277">
        <f t="shared" si="91"/>
        <v>87402.782950832712</v>
      </c>
      <c r="BR129" s="277">
        <f t="shared" si="91"/>
        <v>91963.448316689493</v>
      </c>
      <c r="BS129" s="277">
        <f t="shared" si="91"/>
        <v>91407.013365174062</v>
      </c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</row>
    <row r="130" spans="1:256" s="484" customFormat="1" ht="14.25" customHeight="1" x14ac:dyDescent="0.2">
      <c r="A130" s="245"/>
      <c r="B130" s="210"/>
      <c r="C130" s="210" t="s">
        <v>379</v>
      </c>
      <c r="D130" s="555" t="s">
        <v>60</v>
      </c>
      <c r="E130" s="506">
        <f>J130</f>
        <v>1532271.3391624745</v>
      </c>
      <c r="F130" s="507">
        <f>F108+F129</f>
        <v>0</v>
      </c>
      <c r="G130" s="507">
        <f>G108+G129</f>
        <v>17438.907808711218</v>
      </c>
      <c r="H130" s="507">
        <f>H108+H129</f>
        <v>186323.7173088007</v>
      </c>
      <c r="I130" s="507">
        <f>I108+I129</f>
        <v>602477.51501016982</v>
      </c>
      <c r="J130" s="507">
        <f>J108+J129</f>
        <v>1532271.3391624745</v>
      </c>
      <c r="K130" s="402"/>
      <c r="L130" s="507">
        <f t="shared" ref="L130:AQ130" si="92">L108+L129</f>
        <v>0</v>
      </c>
      <c r="M130" s="507">
        <f t="shared" si="92"/>
        <v>0</v>
      </c>
      <c r="N130" s="507">
        <f t="shared" si="92"/>
        <v>0</v>
      </c>
      <c r="O130" s="507">
        <f t="shared" si="92"/>
        <v>0</v>
      </c>
      <c r="P130" s="507">
        <f t="shared" si="92"/>
        <v>0</v>
      </c>
      <c r="Q130" s="507">
        <f t="shared" si="92"/>
        <v>0</v>
      </c>
      <c r="R130" s="507">
        <f t="shared" si="92"/>
        <v>0</v>
      </c>
      <c r="S130" s="507">
        <f t="shared" si="92"/>
        <v>0</v>
      </c>
      <c r="T130" s="507">
        <f t="shared" si="92"/>
        <v>0</v>
      </c>
      <c r="U130" s="507">
        <f t="shared" si="92"/>
        <v>0</v>
      </c>
      <c r="V130" s="507">
        <f t="shared" si="92"/>
        <v>0</v>
      </c>
      <c r="W130" s="507">
        <f t="shared" si="92"/>
        <v>0</v>
      </c>
      <c r="X130" s="507">
        <f t="shared" si="92"/>
        <v>0</v>
      </c>
      <c r="Y130" s="507">
        <f t="shared" si="92"/>
        <v>2201.568270570403</v>
      </c>
      <c r="Z130" s="507">
        <f t="shared" si="92"/>
        <v>3973.5862241408067</v>
      </c>
      <c r="AA130" s="507">
        <f t="shared" si="92"/>
        <v>6183.4232447112099</v>
      </c>
      <c r="AB130" s="507">
        <f t="shared" si="92"/>
        <v>8351.4534652816128</v>
      </c>
      <c r="AC130" s="507">
        <f t="shared" si="92"/>
        <v>9360.3875098520166</v>
      </c>
      <c r="AD130" s="507">
        <f t="shared" si="92"/>
        <v>11674.51000542242</v>
      </c>
      <c r="AE130" s="507">
        <f t="shared" si="92"/>
        <v>13467.199833992825</v>
      </c>
      <c r="AF130" s="507">
        <f t="shared" si="92"/>
        <v>15697.708729563228</v>
      </c>
      <c r="AG130" s="507">
        <f t="shared" si="92"/>
        <v>16964.774894340528</v>
      </c>
      <c r="AH130" s="507">
        <f t="shared" si="92"/>
        <v>17868.821505428172</v>
      </c>
      <c r="AI130" s="507">
        <f t="shared" si="92"/>
        <v>17438.907808711218</v>
      </c>
      <c r="AJ130" s="507">
        <f t="shared" si="92"/>
        <v>0</v>
      </c>
      <c r="AK130" s="507">
        <f t="shared" si="92"/>
        <v>17997.401832656866</v>
      </c>
      <c r="AL130" s="507">
        <f t="shared" si="92"/>
        <v>34810.492220633729</v>
      </c>
      <c r="AM130" s="507">
        <f t="shared" si="92"/>
        <v>52816.493553290595</v>
      </c>
      <c r="AN130" s="507">
        <f t="shared" si="92"/>
        <v>70680.413946947461</v>
      </c>
      <c r="AO130" s="507">
        <f t="shared" si="92"/>
        <v>85421.942573564331</v>
      </c>
      <c r="AP130" s="507">
        <f t="shared" si="92"/>
        <v>103640.17336180741</v>
      </c>
      <c r="AQ130" s="507">
        <f t="shared" si="92"/>
        <v>120381.33132737048</v>
      </c>
      <c r="AR130" s="507">
        <f t="shared" ref="AR130:BS130" si="93">AR108+AR129</f>
        <v>138315.40023761356</v>
      </c>
      <c r="AS130" s="507">
        <f t="shared" si="93"/>
        <v>154504.57066869386</v>
      </c>
      <c r="AT130" s="507">
        <f t="shared" si="93"/>
        <v>171045.77149273004</v>
      </c>
      <c r="AU130" s="507">
        <f t="shared" si="93"/>
        <v>186323.7173088007</v>
      </c>
      <c r="AV130" s="507">
        <f t="shared" si="93"/>
        <v>130680.01510644634</v>
      </c>
      <c r="AW130" s="507">
        <f t="shared" si="93"/>
        <v>175331.47002327646</v>
      </c>
      <c r="AX130" s="507">
        <f t="shared" si="93"/>
        <v>217464.99865174547</v>
      </c>
      <c r="AY130" s="507">
        <f t="shared" si="93"/>
        <v>262125.3970485756</v>
      </c>
      <c r="AZ130" s="507">
        <f t="shared" si="93"/>
        <v>306479.62703412969</v>
      </c>
      <c r="BA130" s="507">
        <f t="shared" si="93"/>
        <v>344203.05512842844</v>
      </c>
      <c r="BB130" s="507">
        <f t="shared" si="93"/>
        <v>389498.14904781058</v>
      </c>
      <c r="BC130" s="507">
        <f t="shared" si="93"/>
        <v>431654.0363762796</v>
      </c>
      <c r="BD130" s="507">
        <f t="shared" si="93"/>
        <v>476238.69074207527</v>
      </c>
      <c r="BE130" s="507">
        <f t="shared" si="93"/>
        <v>517716.80243330286</v>
      </c>
      <c r="BF130" s="507">
        <f t="shared" si="93"/>
        <v>560838.85931358126</v>
      </c>
      <c r="BG130" s="507">
        <f t="shared" si="93"/>
        <v>602477.51501016982</v>
      </c>
      <c r="BH130" s="507">
        <f t="shared" si="93"/>
        <v>543658.10828257422</v>
      </c>
      <c r="BI130" s="507">
        <f t="shared" si="93"/>
        <v>635579.70111286372</v>
      </c>
      <c r="BJ130" s="507">
        <f t="shared" si="93"/>
        <v>722949.92979649641</v>
      </c>
      <c r="BK130" s="507">
        <f t="shared" si="93"/>
        <v>814880.82384598593</v>
      </c>
      <c r="BL130" s="507">
        <f t="shared" si="93"/>
        <v>906255.28294396005</v>
      </c>
      <c r="BM130" s="507">
        <f t="shared" si="93"/>
        <v>989644.53426125157</v>
      </c>
      <c r="BN130" s="507">
        <f t="shared" si="93"/>
        <v>1082150.4657006564</v>
      </c>
      <c r="BO130" s="507">
        <f t="shared" si="93"/>
        <v>1169543.9474322891</v>
      </c>
      <c r="BP130" s="507">
        <f t="shared" si="93"/>
        <v>1261498.0945297785</v>
      </c>
      <c r="BQ130" s="507">
        <f t="shared" si="93"/>
        <v>1348900.8774806112</v>
      </c>
      <c r="BR130" s="507">
        <f t="shared" si="93"/>
        <v>1440864.3257973008</v>
      </c>
      <c r="BS130" s="507">
        <f t="shared" si="93"/>
        <v>1532271.339162475</v>
      </c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483"/>
      <c r="CH130" s="483"/>
      <c r="CI130" s="483"/>
      <c r="CJ130" s="483"/>
      <c r="CK130" s="483"/>
      <c r="CL130" s="483"/>
      <c r="CM130" s="483"/>
      <c r="CN130" s="483"/>
      <c r="CO130" s="483"/>
      <c r="CP130" s="483"/>
      <c r="CQ130" s="483"/>
      <c r="CR130" s="483"/>
      <c r="CS130" s="483"/>
      <c r="CT130" s="483"/>
      <c r="CU130" s="483"/>
      <c r="CV130" s="483"/>
      <c r="CW130" s="483"/>
      <c r="CX130" s="483"/>
      <c r="CY130" s="483"/>
      <c r="CZ130" s="483"/>
      <c r="DA130" s="483"/>
      <c r="DB130" s="483"/>
      <c r="DC130" s="483"/>
      <c r="DD130" s="483"/>
      <c r="DE130" s="483"/>
      <c r="DF130" s="483"/>
      <c r="DG130" s="483"/>
      <c r="DH130" s="483"/>
      <c r="DI130" s="483"/>
      <c r="DJ130" s="483"/>
      <c r="DK130" s="483"/>
      <c r="DL130" s="483"/>
      <c r="DM130" s="483"/>
      <c r="DN130" s="483"/>
      <c r="DO130" s="483"/>
      <c r="DP130" s="483"/>
      <c r="DQ130" s="483"/>
      <c r="DR130" s="483"/>
      <c r="DS130" s="483"/>
      <c r="DT130" s="483"/>
      <c r="DU130" s="483"/>
      <c r="DV130" s="483"/>
      <c r="DW130" s="483"/>
      <c r="DX130" s="483"/>
      <c r="DY130" s="483"/>
      <c r="DZ130" s="483"/>
      <c r="EA130" s="483"/>
      <c r="EB130" s="483"/>
      <c r="EC130" s="483"/>
      <c r="ED130" s="483"/>
      <c r="EE130" s="483"/>
      <c r="EF130" s="483"/>
      <c r="EG130" s="483"/>
      <c r="EH130" s="483"/>
      <c r="EI130" s="483"/>
      <c r="EJ130" s="483"/>
      <c r="EK130" s="483"/>
      <c r="EL130" s="483"/>
      <c r="EM130" s="483"/>
      <c r="EN130" s="483"/>
      <c r="EO130" s="483"/>
      <c r="EP130" s="483"/>
      <c r="EQ130" s="483"/>
      <c r="ER130" s="483"/>
      <c r="ES130" s="483"/>
      <c r="ET130" s="483"/>
      <c r="EU130" s="483"/>
      <c r="EV130" s="483"/>
      <c r="EW130" s="483"/>
      <c r="EX130" s="483"/>
      <c r="EY130" s="483"/>
      <c r="EZ130" s="483"/>
      <c r="FA130" s="483"/>
      <c r="FB130" s="483"/>
      <c r="FC130" s="483"/>
      <c r="FD130" s="483"/>
      <c r="FE130" s="483"/>
      <c r="FF130" s="483"/>
      <c r="FG130" s="483"/>
      <c r="FH130" s="483"/>
      <c r="FI130" s="483"/>
      <c r="FJ130" s="483"/>
      <c r="FK130" s="483"/>
      <c r="FL130" s="483"/>
      <c r="FM130" s="483"/>
      <c r="FN130" s="483"/>
      <c r="FO130" s="483"/>
      <c r="FP130" s="483"/>
      <c r="FQ130" s="483"/>
      <c r="FR130" s="483"/>
      <c r="FS130" s="483"/>
      <c r="FT130" s="483"/>
      <c r="FU130" s="483"/>
      <c r="FV130" s="483"/>
      <c r="FW130" s="483"/>
      <c r="FX130" s="483"/>
      <c r="FY130" s="483"/>
      <c r="FZ130" s="483"/>
      <c r="GA130" s="483"/>
      <c r="GB130" s="483"/>
      <c r="GC130" s="483"/>
      <c r="GD130" s="483"/>
      <c r="GE130" s="483"/>
      <c r="GF130" s="483"/>
      <c r="GG130" s="483"/>
      <c r="GH130" s="483"/>
      <c r="GI130" s="483"/>
      <c r="GJ130" s="483"/>
      <c r="GK130" s="483"/>
      <c r="GL130" s="483"/>
      <c r="GM130" s="483"/>
      <c r="GN130" s="483"/>
      <c r="GO130" s="483"/>
      <c r="GP130" s="483"/>
      <c r="GQ130" s="483"/>
      <c r="GR130" s="483"/>
      <c r="GS130" s="483"/>
      <c r="GT130" s="483"/>
      <c r="GU130" s="483"/>
      <c r="GV130" s="483"/>
      <c r="GW130" s="483"/>
      <c r="GX130" s="483"/>
      <c r="GY130" s="483"/>
      <c r="GZ130" s="483"/>
      <c r="HA130" s="483"/>
      <c r="HB130" s="483"/>
      <c r="HC130" s="483"/>
      <c r="HD130" s="483"/>
      <c r="HE130" s="483"/>
      <c r="HF130" s="483"/>
      <c r="HG130" s="483"/>
      <c r="HH130" s="483"/>
      <c r="HI130" s="483"/>
      <c r="HJ130" s="483"/>
      <c r="HK130" s="483"/>
      <c r="HL130" s="483"/>
      <c r="HM130" s="483"/>
      <c r="HN130" s="483"/>
      <c r="HO130" s="483"/>
      <c r="HP130" s="483"/>
      <c r="HQ130" s="483"/>
      <c r="HR130" s="483"/>
      <c r="HS130" s="483"/>
      <c r="HT130" s="483"/>
      <c r="HU130" s="483"/>
      <c r="HV130" s="483"/>
      <c r="HW130" s="483"/>
      <c r="HX130" s="483"/>
      <c r="HY130" s="483"/>
      <c r="HZ130" s="483"/>
      <c r="IA130" s="483"/>
      <c r="IB130" s="483"/>
      <c r="IC130" s="483"/>
      <c r="ID130" s="483"/>
      <c r="IE130" s="483"/>
      <c r="IF130" s="483"/>
      <c r="IG130" s="483"/>
      <c r="IH130" s="483"/>
      <c r="II130" s="483"/>
      <c r="IJ130" s="483"/>
      <c r="IK130" s="483"/>
      <c r="IL130" s="483"/>
      <c r="IM130" s="483"/>
      <c r="IN130" s="483"/>
      <c r="IO130" s="483"/>
      <c r="IP130" s="483"/>
      <c r="IQ130" s="483"/>
      <c r="IR130" s="483"/>
      <c r="IS130" s="483"/>
      <c r="IT130" s="483"/>
      <c r="IU130" s="483"/>
      <c r="IV130" s="483"/>
    </row>
    <row r="131" spans="1:256" ht="14.25" customHeight="1" x14ac:dyDescent="0.2">
      <c r="A131" s="26"/>
      <c r="B131" s="62"/>
      <c r="C131" s="62"/>
      <c r="D131" s="516"/>
      <c r="E131" s="334"/>
      <c r="F131" s="195"/>
      <c r="G131" s="195"/>
      <c r="H131" s="195"/>
      <c r="I131" s="195"/>
      <c r="J131" s="195"/>
      <c r="K131" s="51"/>
      <c r="L131" s="195"/>
      <c r="M131" s="195"/>
      <c r="N131" s="195"/>
      <c r="O131" s="195"/>
      <c r="P131" s="195"/>
      <c r="Q131" s="195"/>
      <c r="R131" s="195"/>
      <c r="S131" s="195"/>
      <c r="T131" s="195"/>
      <c r="U131" s="195"/>
      <c r="V131" s="195"/>
      <c r="W131" s="195"/>
      <c r="X131" s="195"/>
      <c r="Y131" s="195"/>
      <c r="Z131" s="195"/>
      <c r="AA131" s="195"/>
      <c r="AB131" s="195"/>
      <c r="AC131" s="195"/>
      <c r="AD131" s="195"/>
      <c r="AE131" s="195"/>
      <c r="AF131" s="195"/>
      <c r="AG131" s="195"/>
      <c r="AH131" s="195"/>
      <c r="AI131" s="195"/>
      <c r="AJ131" s="195"/>
      <c r="AK131" s="195"/>
      <c r="AL131" s="195"/>
      <c r="AM131" s="195"/>
      <c r="AN131" s="195"/>
      <c r="AO131" s="195"/>
      <c r="AP131" s="195"/>
      <c r="AQ131" s="195"/>
      <c r="AR131" s="195"/>
      <c r="AS131" s="195"/>
      <c r="AT131" s="195"/>
      <c r="AU131" s="195"/>
      <c r="AV131" s="195"/>
      <c r="AW131" s="195"/>
      <c r="AX131" s="195"/>
      <c r="AY131" s="195"/>
      <c r="AZ131" s="195"/>
      <c r="BA131" s="195"/>
      <c r="BB131" s="195"/>
      <c r="BC131" s="195"/>
      <c r="BD131" s="195"/>
      <c r="BE131" s="195"/>
      <c r="BF131" s="195"/>
      <c r="BG131" s="195"/>
      <c r="BH131" s="195"/>
      <c r="BI131" s="195"/>
      <c r="BJ131" s="195"/>
      <c r="BK131" s="195"/>
      <c r="BL131" s="195"/>
      <c r="BM131" s="195"/>
      <c r="BN131" s="195"/>
      <c r="BO131" s="195"/>
      <c r="BP131" s="195"/>
      <c r="BQ131" s="195"/>
      <c r="BR131" s="195"/>
      <c r="BS131" s="195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</row>
    <row r="132" spans="1:256" ht="14.25" customHeight="1" x14ac:dyDescent="0.2">
      <c r="A132" s="26"/>
      <c r="B132" s="62"/>
      <c r="C132" s="62"/>
      <c r="D132" s="516"/>
      <c r="E132" s="334"/>
      <c r="F132" s="195"/>
      <c r="G132" s="195"/>
      <c r="H132" s="195"/>
      <c r="I132" s="195"/>
      <c r="J132" s="195"/>
      <c r="K132" s="51"/>
      <c r="L132" s="195"/>
      <c r="M132" s="195"/>
      <c r="N132" s="195"/>
      <c r="O132" s="195"/>
      <c r="P132" s="195"/>
      <c r="Q132" s="195"/>
      <c r="R132" s="195"/>
      <c r="S132" s="195"/>
      <c r="T132" s="195"/>
      <c r="U132" s="195"/>
      <c r="V132" s="195"/>
      <c r="W132" s="195"/>
      <c r="X132" s="195"/>
      <c r="Y132" s="195"/>
      <c r="Z132" s="195"/>
      <c r="AA132" s="195"/>
      <c r="AB132" s="195"/>
      <c r="AC132" s="195"/>
      <c r="AD132" s="195"/>
      <c r="AE132" s="195"/>
      <c r="AF132" s="195"/>
      <c r="AG132" s="195"/>
      <c r="AH132" s="195"/>
      <c r="AI132" s="195"/>
      <c r="AJ132" s="195"/>
      <c r="AK132" s="195"/>
      <c r="AL132" s="195"/>
      <c r="AM132" s="195"/>
      <c r="AN132" s="195"/>
      <c r="AO132" s="195"/>
      <c r="AP132" s="195"/>
      <c r="AQ132" s="195"/>
      <c r="AR132" s="195"/>
      <c r="AS132" s="195"/>
      <c r="AT132" s="195"/>
      <c r="AU132" s="195"/>
      <c r="AV132" s="195"/>
      <c r="AW132" s="195"/>
      <c r="AX132" s="195"/>
      <c r="AY132" s="195"/>
      <c r="AZ132" s="195"/>
      <c r="BA132" s="195"/>
      <c r="BB132" s="195"/>
      <c r="BC132" s="195"/>
      <c r="BD132" s="195"/>
      <c r="BE132" s="195"/>
      <c r="BF132" s="195"/>
      <c r="BG132" s="195"/>
      <c r="BH132" s="195"/>
      <c r="BI132" s="195"/>
      <c r="BJ132" s="195"/>
      <c r="BK132" s="195"/>
      <c r="BL132" s="195"/>
      <c r="BM132" s="195"/>
      <c r="BN132" s="195"/>
      <c r="BO132" s="195"/>
      <c r="BP132" s="195"/>
      <c r="BQ132" s="195"/>
      <c r="BR132" s="195"/>
      <c r="BS132" s="195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</row>
    <row r="133" spans="1:256" ht="13.5" customHeight="1" x14ac:dyDescent="0.2">
      <c r="A133" s="26"/>
      <c r="B133" s="212"/>
      <c r="C133" s="430" t="s">
        <v>412</v>
      </c>
      <c r="D133" s="524" t="s">
        <v>60</v>
      </c>
      <c r="E133" s="429">
        <f>SUM(F133:J133)</f>
        <v>1421712.2975596639</v>
      </c>
      <c r="F133" s="277">
        <f>F110+F119</f>
        <v>-74250.482758620696</v>
      </c>
      <c r="G133" s="277">
        <f>G110+G119</f>
        <v>-8547.4654420287225</v>
      </c>
      <c r="H133" s="277">
        <f>H110+H119</f>
        <v>158562.62390663964</v>
      </c>
      <c r="I133" s="277">
        <f>I110+I119</f>
        <v>416153.79770136904</v>
      </c>
      <c r="J133" s="277">
        <f>J110+J119</f>
        <v>929793.82415230467</v>
      </c>
      <c r="K133" s="51"/>
      <c r="L133" s="277">
        <f t="shared" ref="L133:AQ133" si="94">L110+L119</f>
        <v>-12575.833333333334</v>
      </c>
      <c r="M133" s="277">
        <f t="shared" si="94"/>
        <v>-3125.8333333333335</v>
      </c>
      <c r="N133" s="277">
        <f t="shared" si="94"/>
        <v>-3125.8333333333335</v>
      </c>
      <c r="O133" s="277">
        <f t="shared" si="94"/>
        <v>-3125.8333333333335</v>
      </c>
      <c r="P133" s="277">
        <f t="shared" si="94"/>
        <v>-5310.6609195402298</v>
      </c>
      <c r="Q133" s="277">
        <f t="shared" si="94"/>
        <v>-5668.1781609195396</v>
      </c>
      <c r="R133" s="277">
        <f t="shared" si="94"/>
        <v>-5800.5919540229879</v>
      </c>
      <c r="S133" s="277">
        <f t="shared" si="94"/>
        <v>-5800.5919540229879</v>
      </c>
      <c r="T133" s="277">
        <f t="shared" si="94"/>
        <v>-6873.14367816092</v>
      </c>
      <c r="U133" s="277">
        <f t="shared" si="94"/>
        <v>-7190.9367816091963</v>
      </c>
      <c r="V133" s="277">
        <f t="shared" si="94"/>
        <v>-7508.7298850574716</v>
      </c>
      <c r="W133" s="277">
        <f t="shared" si="94"/>
        <v>-8144.3160919540242</v>
      </c>
      <c r="X133" s="277">
        <f t="shared" si="94"/>
        <v>-25986.37325073994</v>
      </c>
      <c r="Y133" s="277">
        <f t="shared" si="94"/>
        <v>2201.568270570403</v>
      </c>
      <c r="Z133" s="277">
        <f t="shared" si="94"/>
        <v>1772.0179535704037</v>
      </c>
      <c r="AA133" s="277">
        <f t="shared" si="94"/>
        <v>2209.8370205704032</v>
      </c>
      <c r="AB133" s="277">
        <f t="shared" si="94"/>
        <v>2168.0302205704033</v>
      </c>
      <c r="AC133" s="277">
        <f t="shared" si="94"/>
        <v>1008.9340445704042</v>
      </c>
      <c r="AD133" s="277">
        <f t="shared" si="94"/>
        <v>2314.1224955704029</v>
      </c>
      <c r="AE133" s="277">
        <f t="shared" si="94"/>
        <v>1792.6898285704037</v>
      </c>
      <c r="AF133" s="277">
        <f t="shared" si="94"/>
        <v>2230.5088955704032</v>
      </c>
      <c r="AG133" s="277">
        <f t="shared" si="94"/>
        <v>1267.0661647772995</v>
      </c>
      <c r="AH133" s="277">
        <f t="shared" si="94"/>
        <v>904.04661108764367</v>
      </c>
      <c r="AI133" s="277">
        <f t="shared" si="94"/>
        <v>-429.91369671695338</v>
      </c>
      <c r="AJ133" s="277">
        <f t="shared" si="94"/>
        <v>-27761.093402161063</v>
      </c>
      <c r="AK133" s="277">
        <f t="shared" si="94"/>
        <v>17997.401832656866</v>
      </c>
      <c r="AL133" s="277">
        <f t="shared" si="94"/>
        <v>16813.090387976863</v>
      </c>
      <c r="AM133" s="277">
        <f t="shared" si="94"/>
        <v>18006.001332656862</v>
      </c>
      <c r="AN133" s="277">
        <f t="shared" si="94"/>
        <v>17863.92039365687</v>
      </c>
      <c r="AO133" s="277">
        <f t="shared" si="94"/>
        <v>14741.528626616862</v>
      </c>
      <c r="AP133" s="277">
        <f t="shared" si="94"/>
        <v>18218.23078824308</v>
      </c>
      <c r="AQ133" s="277">
        <f t="shared" si="94"/>
        <v>16741.15796556307</v>
      </c>
      <c r="AR133" s="277">
        <f t="shared" ref="AR133:BS133" si="95">AR110+AR119</f>
        <v>17934.068910243073</v>
      </c>
      <c r="AS133" s="277">
        <f t="shared" si="95"/>
        <v>16189.170431080314</v>
      </c>
      <c r="AT133" s="277">
        <f t="shared" si="95"/>
        <v>16541.200824036187</v>
      </c>
      <c r="AU133" s="277">
        <f t="shared" si="95"/>
        <v>15277.945816070654</v>
      </c>
      <c r="AV133" s="277">
        <f t="shared" si="95"/>
        <v>-55643.702202354354</v>
      </c>
      <c r="AW133" s="277">
        <f t="shared" si="95"/>
        <v>44651.454916830131</v>
      </c>
      <c r="AX133" s="277">
        <f t="shared" si="95"/>
        <v>42133.528628469001</v>
      </c>
      <c r="AY133" s="277">
        <f t="shared" si="95"/>
        <v>44660.398396830133</v>
      </c>
      <c r="AZ133" s="277">
        <f t="shared" si="95"/>
        <v>44354.229985554113</v>
      </c>
      <c r="BA133" s="277">
        <f t="shared" si="95"/>
        <v>37723.428094298761</v>
      </c>
      <c r="BB133" s="277">
        <f t="shared" si="95"/>
        <v>45295.09391938214</v>
      </c>
      <c r="BC133" s="277">
        <f t="shared" si="95"/>
        <v>42155.887328468998</v>
      </c>
      <c r="BD133" s="277">
        <f t="shared" si="95"/>
        <v>44584.654365795643</v>
      </c>
      <c r="BE133" s="277">
        <f t="shared" si="95"/>
        <v>41478.111691227612</v>
      </c>
      <c r="BF133" s="277">
        <f t="shared" si="95"/>
        <v>43122.056880278404</v>
      </c>
      <c r="BG133" s="277">
        <f t="shared" si="95"/>
        <v>41638.65569658859</v>
      </c>
      <c r="BH133" s="277">
        <f t="shared" si="95"/>
        <v>-58819.406727595648</v>
      </c>
      <c r="BI133" s="277">
        <f t="shared" si="95"/>
        <v>91921.592830289475</v>
      </c>
      <c r="BJ133" s="277">
        <f t="shared" si="95"/>
        <v>87370.228683632653</v>
      </c>
      <c r="BK133" s="277">
        <f t="shared" si="95"/>
        <v>91930.894049489492</v>
      </c>
      <c r="BL133" s="277">
        <f t="shared" si="95"/>
        <v>91374.459097974061</v>
      </c>
      <c r="BM133" s="277">
        <f t="shared" si="95"/>
        <v>83389.251317291477</v>
      </c>
      <c r="BN133" s="277">
        <f t="shared" si="95"/>
        <v>92505.931439404783</v>
      </c>
      <c r="BO133" s="277">
        <f t="shared" si="95"/>
        <v>87393.48173163271</v>
      </c>
      <c r="BP133" s="277">
        <f t="shared" si="95"/>
        <v>91954.147097489418</v>
      </c>
      <c r="BQ133" s="277">
        <f t="shared" si="95"/>
        <v>87402.782950832712</v>
      </c>
      <c r="BR133" s="277">
        <f t="shared" si="95"/>
        <v>91963.448316689493</v>
      </c>
      <c r="BS133" s="277">
        <f t="shared" si="95"/>
        <v>91407.013365174062</v>
      </c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</row>
    <row r="134" spans="1:256" ht="13.5" customHeight="1" x14ac:dyDescent="0.2">
      <c r="A134" s="26"/>
      <c r="B134" s="212"/>
      <c r="C134" s="430" t="s">
        <v>413</v>
      </c>
      <c r="D134" s="524" t="s">
        <v>60</v>
      </c>
      <c r="E134" s="429">
        <f>J134</f>
        <v>1421712.2975596639</v>
      </c>
      <c r="F134" s="277">
        <f>F133</f>
        <v>-74250.482758620696</v>
      </c>
      <c r="G134" s="277">
        <f>F134+G133</f>
        <v>-82797.948200649422</v>
      </c>
      <c r="H134" s="277">
        <f>G134+H133</f>
        <v>75764.675705990216</v>
      </c>
      <c r="I134" s="277">
        <f>H134+I133</f>
        <v>491918.47340735927</v>
      </c>
      <c r="J134" s="277">
        <f>I134+J133</f>
        <v>1421712.2975596639</v>
      </c>
      <c r="K134" s="393"/>
      <c r="L134" s="277">
        <f>L133+K134+Резюме!D11</f>
        <v>-22575.833333333336</v>
      </c>
      <c r="M134" s="277">
        <f t="shared" ref="M134:AQ134" si="96">M133+L134</f>
        <v>-25701.666666666668</v>
      </c>
      <c r="N134" s="277">
        <f t="shared" si="96"/>
        <v>-28827.5</v>
      </c>
      <c r="O134" s="277">
        <f t="shared" si="96"/>
        <v>-31953.333333333332</v>
      </c>
      <c r="P134" s="277">
        <f t="shared" si="96"/>
        <v>-37263.994252873563</v>
      </c>
      <c r="Q134" s="277">
        <f t="shared" si="96"/>
        <v>-42932.172413793101</v>
      </c>
      <c r="R134" s="277">
        <f t="shared" si="96"/>
        <v>-48732.764367816089</v>
      </c>
      <c r="S134" s="277">
        <f t="shared" si="96"/>
        <v>-54533.356321839077</v>
      </c>
      <c r="T134" s="277">
        <f t="shared" si="96"/>
        <v>-61406.5</v>
      </c>
      <c r="U134" s="277">
        <f t="shared" si="96"/>
        <v>-68597.436781609198</v>
      </c>
      <c r="V134" s="277">
        <f t="shared" si="96"/>
        <v>-76106.166666666672</v>
      </c>
      <c r="W134" s="277">
        <f t="shared" si="96"/>
        <v>-84250.482758620696</v>
      </c>
      <c r="X134" s="277">
        <f t="shared" si="96"/>
        <v>-110236.85600936064</v>
      </c>
      <c r="Y134" s="277">
        <f t="shared" si="96"/>
        <v>-108035.28773879023</v>
      </c>
      <c r="Z134" s="277">
        <f t="shared" si="96"/>
        <v>-106263.26978521982</v>
      </c>
      <c r="AA134" s="277">
        <f t="shared" si="96"/>
        <v>-104053.43276464942</v>
      </c>
      <c r="AB134" s="277">
        <f t="shared" si="96"/>
        <v>-101885.40254407901</v>
      </c>
      <c r="AC134" s="277">
        <f t="shared" si="96"/>
        <v>-100876.46849950861</v>
      </c>
      <c r="AD134" s="277">
        <f t="shared" si="96"/>
        <v>-98562.346003938204</v>
      </c>
      <c r="AE134" s="277">
        <f t="shared" si="96"/>
        <v>-96769.656175367796</v>
      </c>
      <c r="AF134" s="277">
        <f t="shared" si="96"/>
        <v>-94539.147279797398</v>
      </c>
      <c r="AG134" s="277">
        <f t="shared" si="96"/>
        <v>-93272.081115020104</v>
      </c>
      <c r="AH134" s="277">
        <f t="shared" si="96"/>
        <v>-92368.03450393246</v>
      </c>
      <c r="AI134" s="277">
        <f t="shared" si="96"/>
        <v>-92797.948200649407</v>
      </c>
      <c r="AJ134" s="277">
        <f t="shared" si="96"/>
        <v>-120559.04160281047</v>
      </c>
      <c r="AK134" s="277">
        <f t="shared" si="96"/>
        <v>-102561.6397701536</v>
      </c>
      <c r="AL134" s="277">
        <f t="shared" si="96"/>
        <v>-85748.549382176745</v>
      </c>
      <c r="AM134" s="277">
        <f t="shared" si="96"/>
        <v>-67742.548049519886</v>
      </c>
      <c r="AN134" s="277">
        <f t="shared" si="96"/>
        <v>-49878.62765586302</v>
      </c>
      <c r="AO134" s="277">
        <f t="shared" si="96"/>
        <v>-35137.099029246157</v>
      </c>
      <c r="AP134" s="277">
        <f t="shared" si="96"/>
        <v>-16918.868241003078</v>
      </c>
      <c r="AQ134" s="277">
        <f t="shared" si="96"/>
        <v>-177.71027544000754</v>
      </c>
      <c r="AR134" s="277">
        <f t="shared" ref="AR134:BS134" si="97">AR133+AQ134</f>
        <v>17756.358634803066</v>
      </c>
      <c r="AS134" s="277">
        <f t="shared" si="97"/>
        <v>33945.529065883384</v>
      </c>
      <c r="AT134" s="277">
        <f t="shared" si="97"/>
        <v>50486.729889919574</v>
      </c>
      <c r="AU134" s="277">
        <f t="shared" si="97"/>
        <v>65764.67570599023</v>
      </c>
      <c r="AV134" s="277">
        <f t="shared" si="97"/>
        <v>10120.973503635876</v>
      </c>
      <c r="AW134" s="277">
        <f t="shared" si="97"/>
        <v>54772.428420466007</v>
      </c>
      <c r="AX134" s="277">
        <f t="shared" si="97"/>
        <v>96905.957048935001</v>
      </c>
      <c r="AY134" s="277">
        <f t="shared" si="97"/>
        <v>141566.35544576513</v>
      </c>
      <c r="AZ134" s="277">
        <f t="shared" si="97"/>
        <v>185920.58543131925</v>
      </c>
      <c r="BA134" s="277">
        <f t="shared" si="97"/>
        <v>223644.01352561801</v>
      </c>
      <c r="BB134" s="277">
        <f t="shared" si="97"/>
        <v>268939.10744500015</v>
      </c>
      <c r="BC134" s="277">
        <f t="shared" si="97"/>
        <v>311094.99477346917</v>
      </c>
      <c r="BD134" s="277">
        <f t="shared" si="97"/>
        <v>355679.64913926483</v>
      </c>
      <c r="BE134" s="277">
        <f t="shared" si="97"/>
        <v>397157.76083049242</v>
      </c>
      <c r="BF134" s="277">
        <f t="shared" si="97"/>
        <v>440279.81771077082</v>
      </c>
      <c r="BG134" s="277">
        <f t="shared" si="97"/>
        <v>481918.47340735939</v>
      </c>
      <c r="BH134" s="277">
        <f t="shared" si="97"/>
        <v>423099.06667976372</v>
      </c>
      <c r="BI134" s="277">
        <f t="shared" si="97"/>
        <v>515020.65951005323</v>
      </c>
      <c r="BJ134" s="277">
        <f t="shared" si="97"/>
        <v>602390.88819368591</v>
      </c>
      <c r="BK134" s="277">
        <f t="shared" si="97"/>
        <v>694321.78224317543</v>
      </c>
      <c r="BL134" s="277">
        <f t="shared" si="97"/>
        <v>785696.24134114943</v>
      </c>
      <c r="BM134" s="277">
        <f t="shared" si="97"/>
        <v>869085.49265844095</v>
      </c>
      <c r="BN134" s="277">
        <f t="shared" si="97"/>
        <v>961591.4240978458</v>
      </c>
      <c r="BO134" s="277">
        <f t="shared" si="97"/>
        <v>1048984.9058294785</v>
      </c>
      <c r="BP134" s="277">
        <f t="shared" si="97"/>
        <v>1140939.0529269679</v>
      </c>
      <c r="BQ134" s="277">
        <f t="shared" si="97"/>
        <v>1228341.8358778006</v>
      </c>
      <c r="BR134" s="277">
        <f t="shared" si="97"/>
        <v>1320305.2841944902</v>
      </c>
      <c r="BS134" s="277">
        <f t="shared" si="97"/>
        <v>1411712.2975596641</v>
      </c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</row>
    <row r="135" spans="1:256" ht="13.5" customHeight="1" x14ac:dyDescent="0.2">
      <c r="A135" s="26"/>
      <c r="B135" s="212"/>
      <c r="C135" s="430" t="s">
        <v>414</v>
      </c>
      <c r="D135" s="524" t="s">
        <v>60</v>
      </c>
      <c r="E135" s="431">
        <f>SUM(F135:J135)</f>
        <v>1421712.2975596639</v>
      </c>
      <c r="F135" s="277">
        <f>F133+F124-F125</f>
        <v>-74250.482758620696</v>
      </c>
      <c r="G135" s="277">
        <f>G133+G124-G125</f>
        <v>-8547.4654420287225</v>
      </c>
      <c r="H135" s="277">
        <f>H133+H124-H125</f>
        <v>158562.62390663964</v>
      </c>
      <c r="I135" s="277">
        <f>I133+I124-I125</f>
        <v>416153.79770136904</v>
      </c>
      <c r="J135" s="277">
        <f>J133+J124-J125</f>
        <v>929793.82415230467</v>
      </c>
      <c r="K135" s="51"/>
      <c r="L135" s="277">
        <f>L133+L124-L125</f>
        <v>-12575.833333333334</v>
      </c>
      <c r="M135" s="277">
        <f t="shared" ref="M135:AQ135" si="98">M133+M124-M125</f>
        <v>-3125.8333333333335</v>
      </c>
      <c r="N135" s="277">
        <f t="shared" si="98"/>
        <v>-3125.8333333333335</v>
      </c>
      <c r="O135" s="277">
        <f t="shared" si="98"/>
        <v>-3125.8333333333335</v>
      </c>
      <c r="P135" s="277">
        <f t="shared" si="98"/>
        <v>-5310.6609195402298</v>
      </c>
      <c r="Q135" s="277">
        <f t="shared" si="98"/>
        <v>-5668.1781609195396</v>
      </c>
      <c r="R135" s="277">
        <f t="shared" si="98"/>
        <v>-5800.5919540229879</v>
      </c>
      <c r="S135" s="277">
        <f t="shared" si="98"/>
        <v>-5800.5919540229879</v>
      </c>
      <c r="T135" s="277">
        <f t="shared" si="98"/>
        <v>-6873.14367816092</v>
      </c>
      <c r="U135" s="277">
        <f t="shared" si="98"/>
        <v>-7190.9367816091963</v>
      </c>
      <c r="V135" s="277">
        <f t="shared" si="98"/>
        <v>-7508.7298850574716</v>
      </c>
      <c r="W135" s="277">
        <f t="shared" si="98"/>
        <v>-8144.3160919540242</v>
      </c>
      <c r="X135" s="277">
        <f t="shared" si="98"/>
        <v>-25986.37325073994</v>
      </c>
      <c r="Y135" s="277">
        <f t="shared" si="98"/>
        <v>2201.568270570403</v>
      </c>
      <c r="Z135" s="277">
        <f t="shared" si="98"/>
        <v>1772.0179535704037</v>
      </c>
      <c r="AA135" s="277">
        <f t="shared" si="98"/>
        <v>2209.8370205704032</v>
      </c>
      <c r="AB135" s="277">
        <f t="shared" si="98"/>
        <v>2168.0302205704033</v>
      </c>
      <c r="AC135" s="277">
        <f t="shared" si="98"/>
        <v>1008.9340445704042</v>
      </c>
      <c r="AD135" s="277">
        <f t="shared" si="98"/>
        <v>2314.1224955704029</v>
      </c>
      <c r="AE135" s="277">
        <f t="shared" si="98"/>
        <v>1792.6898285704037</v>
      </c>
      <c r="AF135" s="277">
        <f t="shared" si="98"/>
        <v>2230.5088955704032</v>
      </c>
      <c r="AG135" s="277">
        <f t="shared" si="98"/>
        <v>1267.0661647772995</v>
      </c>
      <c r="AH135" s="277">
        <f t="shared" si="98"/>
        <v>904.04661108764367</v>
      </c>
      <c r="AI135" s="277">
        <f t="shared" si="98"/>
        <v>-429.91369671695338</v>
      </c>
      <c r="AJ135" s="277">
        <f t="shared" si="98"/>
        <v>-27761.093402161063</v>
      </c>
      <c r="AK135" s="277">
        <f t="shared" si="98"/>
        <v>17997.401832656866</v>
      </c>
      <c r="AL135" s="277">
        <f t="shared" si="98"/>
        <v>16813.090387976863</v>
      </c>
      <c r="AM135" s="277">
        <f t="shared" si="98"/>
        <v>18006.001332656862</v>
      </c>
      <c r="AN135" s="277">
        <f t="shared" si="98"/>
        <v>17863.92039365687</v>
      </c>
      <c r="AO135" s="277">
        <f t="shared" si="98"/>
        <v>14741.528626616862</v>
      </c>
      <c r="AP135" s="277">
        <f t="shared" si="98"/>
        <v>18218.23078824308</v>
      </c>
      <c r="AQ135" s="277">
        <f t="shared" si="98"/>
        <v>16741.15796556307</v>
      </c>
      <c r="AR135" s="277">
        <f t="shared" ref="AR135:BS135" si="99">AR133+AR124-AR125</f>
        <v>17934.068910243073</v>
      </c>
      <c r="AS135" s="277">
        <f t="shared" si="99"/>
        <v>16189.170431080314</v>
      </c>
      <c r="AT135" s="277">
        <f t="shared" si="99"/>
        <v>16541.200824036187</v>
      </c>
      <c r="AU135" s="277">
        <f t="shared" si="99"/>
        <v>15277.945816070654</v>
      </c>
      <c r="AV135" s="277">
        <f t="shared" si="99"/>
        <v>-55643.702202354354</v>
      </c>
      <c r="AW135" s="277">
        <f t="shared" si="99"/>
        <v>44651.454916830131</v>
      </c>
      <c r="AX135" s="277">
        <f t="shared" si="99"/>
        <v>42133.528628469001</v>
      </c>
      <c r="AY135" s="277">
        <f t="shared" si="99"/>
        <v>44660.398396830133</v>
      </c>
      <c r="AZ135" s="277">
        <f t="shared" si="99"/>
        <v>44354.229985554113</v>
      </c>
      <c r="BA135" s="277">
        <f t="shared" si="99"/>
        <v>37723.428094298761</v>
      </c>
      <c r="BB135" s="277">
        <f t="shared" si="99"/>
        <v>45295.09391938214</v>
      </c>
      <c r="BC135" s="277">
        <f t="shared" si="99"/>
        <v>42155.887328468998</v>
      </c>
      <c r="BD135" s="277">
        <f t="shared" si="99"/>
        <v>44584.654365795643</v>
      </c>
      <c r="BE135" s="277">
        <f t="shared" si="99"/>
        <v>41478.111691227612</v>
      </c>
      <c r="BF135" s="277">
        <f t="shared" si="99"/>
        <v>43122.056880278404</v>
      </c>
      <c r="BG135" s="277">
        <f t="shared" si="99"/>
        <v>41638.65569658859</v>
      </c>
      <c r="BH135" s="277">
        <f t="shared" si="99"/>
        <v>-58819.406727595648</v>
      </c>
      <c r="BI135" s="277">
        <f t="shared" si="99"/>
        <v>91921.592830289475</v>
      </c>
      <c r="BJ135" s="277">
        <f t="shared" si="99"/>
        <v>87370.228683632653</v>
      </c>
      <c r="BK135" s="277">
        <f t="shared" si="99"/>
        <v>91930.894049489492</v>
      </c>
      <c r="BL135" s="277">
        <f t="shared" si="99"/>
        <v>91374.459097974061</v>
      </c>
      <c r="BM135" s="277">
        <f t="shared" si="99"/>
        <v>83389.251317291477</v>
      </c>
      <c r="BN135" s="277">
        <f t="shared" si="99"/>
        <v>92505.931439404783</v>
      </c>
      <c r="BO135" s="277">
        <f t="shared" si="99"/>
        <v>87393.48173163271</v>
      </c>
      <c r="BP135" s="277">
        <f t="shared" si="99"/>
        <v>91954.147097489418</v>
      </c>
      <c r="BQ135" s="277">
        <f t="shared" si="99"/>
        <v>87402.782950832712</v>
      </c>
      <c r="BR135" s="277">
        <f t="shared" si="99"/>
        <v>91963.448316689493</v>
      </c>
      <c r="BS135" s="277">
        <f t="shared" si="99"/>
        <v>91407.013365174062</v>
      </c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</row>
    <row r="136" spans="1:256" ht="14.25" customHeight="1" x14ac:dyDescent="0.2">
      <c r="A136" s="26"/>
      <c r="B136" s="212"/>
      <c r="C136" s="430"/>
      <c r="D136" s="524"/>
      <c r="E136" s="277"/>
      <c r="F136" s="277"/>
      <c r="G136" s="277"/>
      <c r="H136" s="277"/>
      <c r="I136" s="277"/>
      <c r="J136" s="277"/>
      <c r="K136" s="26"/>
      <c r="L136" s="277"/>
      <c r="M136" s="277"/>
      <c r="N136" s="277"/>
      <c r="O136" s="277"/>
      <c r="P136" s="277"/>
      <c r="Q136" s="277"/>
      <c r="R136" s="277"/>
      <c r="S136" s="277"/>
      <c r="T136" s="277"/>
      <c r="U136" s="277"/>
      <c r="V136" s="277"/>
      <c r="W136" s="277"/>
      <c r="X136" s="277"/>
      <c r="Y136" s="277"/>
      <c r="Z136" s="277"/>
      <c r="AA136" s="277"/>
      <c r="AB136" s="277"/>
      <c r="AC136" s="277"/>
      <c r="AD136" s="277"/>
      <c r="AE136" s="277"/>
      <c r="AF136" s="277"/>
      <c r="AG136" s="277"/>
      <c r="AH136" s="277"/>
      <c r="AI136" s="277"/>
      <c r="AJ136" s="277"/>
      <c r="AK136" s="277"/>
      <c r="AL136" s="277"/>
      <c r="AM136" s="277"/>
      <c r="AN136" s="277"/>
      <c r="AO136" s="277"/>
      <c r="AP136" s="277"/>
      <c r="AQ136" s="277"/>
      <c r="AR136" s="277"/>
      <c r="AS136" s="277"/>
      <c r="AT136" s="277"/>
      <c r="AU136" s="277"/>
      <c r="AV136" s="277"/>
      <c r="AW136" s="277"/>
      <c r="AX136" s="277"/>
      <c r="AY136" s="277"/>
      <c r="AZ136" s="277"/>
      <c r="BA136" s="277"/>
      <c r="BB136" s="277"/>
      <c r="BC136" s="277"/>
      <c r="BD136" s="277"/>
      <c r="BE136" s="277"/>
      <c r="BF136" s="277"/>
      <c r="BG136" s="277"/>
      <c r="BH136" s="277"/>
      <c r="BI136" s="277"/>
      <c r="BJ136" s="277"/>
      <c r="BK136" s="277"/>
      <c r="BL136" s="277"/>
      <c r="BM136" s="277"/>
      <c r="BN136" s="277"/>
      <c r="BO136" s="277"/>
      <c r="BP136" s="277"/>
      <c r="BQ136" s="277"/>
      <c r="BR136" s="277"/>
      <c r="BS136" s="277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</row>
    <row r="137" spans="1:256" ht="14.25" customHeight="1" outlineLevel="1" x14ac:dyDescent="0.2">
      <c r="A137" s="432"/>
      <c r="B137" s="433"/>
      <c r="C137" s="433" t="s">
        <v>415</v>
      </c>
      <c r="D137" s="558"/>
      <c r="E137" s="434"/>
      <c r="F137" s="434"/>
      <c r="G137" s="434"/>
      <c r="H137" s="434"/>
      <c r="I137" s="434"/>
      <c r="J137" s="434"/>
      <c r="K137" s="432"/>
      <c r="L137" s="434">
        <f>IF(L134&lt;0,1,IF(K134&lt;0,(1-L134/L133),0))</f>
        <v>1</v>
      </c>
      <c r="M137" s="434">
        <f t="shared" ref="M137:AQ137" si="100">IF(M134&lt;0,1,IF(L134&lt;0,(1-M134/M133),0))</f>
        <v>1</v>
      </c>
      <c r="N137" s="434">
        <f t="shared" si="100"/>
        <v>1</v>
      </c>
      <c r="O137" s="434">
        <f t="shared" si="100"/>
        <v>1</v>
      </c>
      <c r="P137" s="434">
        <f t="shared" si="100"/>
        <v>1</v>
      </c>
      <c r="Q137" s="434">
        <f t="shared" si="100"/>
        <v>1</v>
      </c>
      <c r="R137" s="434">
        <f t="shared" si="100"/>
        <v>1</v>
      </c>
      <c r="S137" s="434">
        <f t="shared" si="100"/>
        <v>1</v>
      </c>
      <c r="T137" s="434">
        <f t="shared" si="100"/>
        <v>1</v>
      </c>
      <c r="U137" s="434">
        <f t="shared" si="100"/>
        <v>1</v>
      </c>
      <c r="V137" s="434">
        <f t="shared" si="100"/>
        <v>1</v>
      </c>
      <c r="W137" s="434">
        <f t="shared" si="100"/>
        <v>1</v>
      </c>
      <c r="X137" s="434">
        <f t="shared" si="100"/>
        <v>1</v>
      </c>
      <c r="Y137" s="434">
        <f t="shared" si="100"/>
        <v>1</v>
      </c>
      <c r="Z137" s="434">
        <f t="shared" si="100"/>
        <v>1</v>
      </c>
      <c r="AA137" s="434">
        <f t="shared" si="100"/>
        <v>1</v>
      </c>
      <c r="AB137" s="434">
        <f t="shared" si="100"/>
        <v>1</v>
      </c>
      <c r="AC137" s="434">
        <f t="shared" si="100"/>
        <v>1</v>
      </c>
      <c r="AD137" s="434">
        <f t="shared" si="100"/>
        <v>1</v>
      </c>
      <c r="AE137" s="434">
        <f t="shared" si="100"/>
        <v>1</v>
      </c>
      <c r="AF137" s="434">
        <f t="shared" si="100"/>
        <v>1</v>
      </c>
      <c r="AG137" s="434">
        <f t="shared" si="100"/>
        <v>1</v>
      </c>
      <c r="AH137" s="434">
        <f t="shared" si="100"/>
        <v>1</v>
      </c>
      <c r="AI137" s="434">
        <f t="shared" si="100"/>
        <v>1</v>
      </c>
      <c r="AJ137" s="434">
        <f t="shared" si="100"/>
        <v>1</v>
      </c>
      <c r="AK137" s="434">
        <f t="shared" si="100"/>
        <v>1</v>
      </c>
      <c r="AL137" s="434">
        <f t="shared" si="100"/>
        <v>1</v>
      </c>
      <c r="AM137" s="434">
        <f t="shared" si="100"/>
        <v>1</v>
      </c>
      <c r="AN137" s="434">
        <f t="shared" si="100"/>
        <v>1</v>
      </c>
      <c r="AO137" s="434">
        <f t="shared" si="100"/>
        <v>1</v>
      </c>
      <c r="AP137" s="434">
        <f t="shared" si="100"/>
        <v>1</v>
      </c>
      <c r="AQ137" s="434">
        <f t="shared" si="100"/>
        <v>1</v>
      </c>
      <c r="AR137" s="434">
        <f t="shared" ref="AR137:BS137" si="101">IF(AR134&lt;0,1,IF(AQ134&lt;0,(1-AR134/AR133),0))</f>
        <v>9.9090884689591041E-3</v>
      </c>
      <c r="AS137" s="434">
        <f t="shared" si="101"/>
        <v>0</v>
      </c>
      <c r="AT137" s="434">
        <f t="shared" si="101"/>
        <v>0</v>
      </c>
      <c r="AU137" s="434">
        <f t="shared" si="101"/>
        <v>0</v>
      </c>
      <c r="AV137" s="434">
        <f t="shared" si="101"/>
        <v>0</v>
      </c>
      <c r="AW137" s="434">
        <f t="shared" si="101"/>
        <v>0</v>
      </c>
      <c r="AX137" s="434">
        <f t="shared" si="101"/>
        <v>0</v>
      </c>
      <c r="AY137" s="434">
        <f t="shared" si="101"/>
        <v>0</v>
      </c>
      <c r="AZ137" s="434">
        <f t="shared" si="101"/>
        <v>0</v>
      </c>
      <c r="BA137" s="434">
        <f t="shared" si="101"/>
        <v>0</v>
      </c>
      <c r="BB137" s="434">
        <f t="shared" si="101"/>
        <v>0</v>
      </c>
      <c r="BC137" s="434">
        <f t="shared" si="101"/>
        <v>0</v>
      </c>
      <c r="BD137" s="434">
        <f t="shared" si="101"/>
        <v>0</v>
      </c>
      <c r="BE137" s="434">
        <f t="shared" si="101"/>
        <v>0</v>
      </c>
      <c r="BF137" s="434">
        <f t="shared" si="101"/>
        <v>0</v>
      </c>
      <c r="BG137" s="434">
        <f t="shared" si="101"/>
        <v>0</v>
      </c>
      <c r="BH137" s="434">
        <f t="shared" si="101"/>
        <v>0</v>
      </c>
      <c r="BI137" s="434">
        <f t="shared" si="101"/>
        <v>0</v>
      </c>
      <c r="BJ137" s="434">
        <f t="shared" si="101"/>
        <v>0</v>
      </c>
      <c r="BK137" s="434">
        <f t="shared" si="101"/>
        <v>0</v>
      </c>
      <c r="BL137" s="434">
        <f t="shared" si="101"/>
        <v>0</v>
      </c>
      <c r="BM137" s="434">
        <f t="shared" si="101"/>
        <v>0</v>
      </c>
      <c r="BN137" s="434">
        <f t="shared" si="101"/>
        <v>0</v>
      </c>
      <c r="BO137" s="434">
        <f t="shared" si="101"/>
        <v>0</v>
      </c>
      <c r="BP137" s="434">
        <f t="shared" si="101"/>
        <v>0</v>
      </c>
      <c r="BQ137" s="434">
        <f t="shared" si="101"/>
        <v>0</v>
      </c>
      <c r="BR137" s="434">
        <f t="shared" si="101"/>
        <v>0</v>
      </c>
      <c r="BS137" s="434">
        <f t="shared" si="101"/>
        <v>0</v>
      </c>
      <c r="BT137" s="432"/>
      <c r="BU137" s="432"/>
      <c r="BV137" s="432"/>
      <c r="BW137" s="432"/>
      <c r="BX137" s="432"/>
      <c r="BY137" s="432"/>
      <c r="BZ137" s="432"/>
      <c r="CA137" s="432"/>
      <c r="CB137" s="432"/>
      <c r="CC137" s="432"/>
      <c r="CD137" s="432"/>
      <c r="CE137" s="432"/>
      <c r="CF137" s="432"/>
    </row>
    <row r="138" spans="1:256" ht="14.25" customHeight="1" outlineLevel="1" x14ac:dyDescent="0.2">
      <c r="A138" s="25"/>
      <c r="B138" s="435"/>
      <c r="C138" s="435"/>
      <c r="E138" s="254"/>
      <c r="F138" s="254"/>
      <c r="G138" s="254"/>
      <c r="H138" s="254"/>
      <c r="I138" s="254"/>
      <c r="J138" s="254"/>
      <c r="K138" s="25"/>
      <c r="L138" s="254"/>
      <c r="M138" s="254"/>
      <c r="N138" s="254"/>
      <c r="O138" s="254"/>
      <c r="P138" s="254"/>
      <c r="Q138" s="254"/>
      <c r="R138" s="254"/>
      <c r="S138" s="254"/>
      <c r="T138" s="254"/>
      <c r="U138" s="254"/>
      <c r="V138" s="254"/>
      <c r="W138" s="254"/>
      <c r="X138" s="254"/>
      <c r="Y138" s="254"/>
      <c r="Z138" s="254"/>
      <c r="AA138" s="254"/>
      <c r="AB138" s="254"/>
      <c r="AC138" s="254"/>
      <c r="AD138" s="254"/>
      <c r="AE138" s="254"/>
      <c r="AF138" s="254"/>
      <c r="AG138" s="254"/>
      <c r="AH138" s="254"/>
      <c r="AI138" s="254"/>
      <c r="AJ138" s="254"/>
      <c r="AK138" s="254"/>
      <c r="AL138" s="254"/>
      <c r="AM138" s="254"/>
      <c r="AN138" s="254"/>
      <c r="AO138" s="254"/>
      <c r="AP138" s="254"/>
      <c r="AQ138" s="254"/>
      <c r="AR138" s="254"/>
      <c r="AS138" s="254"/>
      <c r="AT138" s="254"/>
      <c r="AU138" s="254"/>
      <c r="AV138" s="254"/>
      <c r="AW138" s="254"/>
      <c r="AX138" s="254"/>
      <c r="AY138" s="254"/>
      <c r="AZ138" s="254"/>
      <c r="BA138" s="254"/>
      <c r="BB138" s="254"/>
      <c r="BC138" s="254"/>
      <c r="BD138" s="254"/>
      <c r="BE138" s="254"/>
      <c r="BF138" s="254"/>
      <c r="BG138" s="254"/>
      <c r="BH138" s="254"/>
      <c r="BI138" s="254"/>
      <c r="BJ138" s="254"/>
      <c r="BK138" s="254"/>
      <c r="BL138" s="254"/>
      <c r="BM138" s="254"/>
      <c r="BN138" s="254"/>
      <c r="BO138" s="254"/>
      <c r="BP138" s="254"/>
      <c r="BQ138" s="254"/>
      <c r="BR138" s="254"/>
      <c r="BS138" s="254"/>
      <c r="BT138" s="25"/>
      <c r="BU138" s="25"/>
      <c r="BV138" s="25"/>
      <c r="BW138" s="25"/>
      <c r="BX138" s="25"/>
      <c r="BY138" s="25"/>
      <c r="BZ138" s="25"/>
      <c r="CA138" s="25"/>
      <c r="CB138" s="25"/>
      <c r="CC138" s="25"/>
      <c r="CD138" s="25"/>
      <c r="CE138" s="25"/>
      <c r="CF138" s="25"/>
    </row>
    <row r="139" spans="1:256" ht="15.75" customHeight="1" x14ac:dyDescent="0.2">
      <c r="A139" s="25"/>
      <c r="B139" s="25"/>
      <c r="C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25"/>
      <c r="BC139" s="25"/>
      <c r="BD139" s="25"/>
      <c r="BE139" s="25"/>
      <c r="BF139" s="25"/>
      <c r="BG139" s="25"/>
      <c r="BH139" s="25"/>
      <c r="BI139" s="25"/>
      <c r="BJ139" s="25"/>
      <c r="BK139" s="25"/>
      <c r="BL139" s="25"/>
      <c r="BM139" s="25"/>
      <c r="BN139" s="25"/>
      <c r="BO139" s="25"/>
      <c r="BP139" s="25"/>
      <c r="BQ139" s="25"/>
      <c r="BR139" s="25"/>
      <c r="BS139" s="25"/>
      <c r="BT139" s="25"/>
      <c r="BU139" s="25"/>
      <c r="BV139" s="25"/>
      <c r="BW139" s="25"/>
      <c r="BX139" s="25"/>
      <c r="BY139" s="25"/>
      <c r="BZ139" s="25"/>
      <c r="CA139" s="25"/>
      <c r="CB139" s="25"/>
      <c r="CC139" s="25"/>
      <c r="CD139" s="25"/>
      <c r="CE139" s="25"/>
      <c r="CF139" s="25"/>
    </row>
    <row r="140" spans="1:256" ht="15.75" customHeight="1" x14ac:dyDescent="0.2">
      <c r="A140" s="25"/>
      <c r="B140" s="25"/>
      <c r="C140" s="25"/>
      <c r="E140" s="25"/>
      <c r="F140" s="25"/>
      <c r="G140" s="25"/>
      <c r="H140" s="25"/>
      <c r="I140" s="25"/>
      <c r="J140" s="504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  <c r="BF140" s="25"/>
      <c r="BG140" s="25"/>
      <c r="BH140" s="25"/>
      <c r="BI140" s="25"/>
      <c r="BJ140" s="25"/>
      <c r="BK140" s="25"/>
      <c r="BL140" s="25"/>
      <c r="BM140" s="25"/>
      <c r="BN140" s="25"/>
      <c r="BO140" s="25"/>
      <c r="BP140" s="25"/>
      <c r="BQ140" s="25"/>
      <c r="BR140" s="25"/>
      <c r="BS140" s="25"/>
      <c r="BT140" s="25"/>
      <c r="BU140" s="25"/>
      <c r="BV140" s="25"/>
      <c r="BW140" s="25"/>
      <c r="BX140" s="25"/>
      <c r="BY140" s="25"/>
      <c r="BZ140" s="25"/>
      <c r="CA140" s="25"/>
      <c r="CB140" s="25"/>
      <c r="CC140" s="25"/>
      <c r="CD140" s="25"/>
      <c r="CE140" s="25"/>
      <c r="CF140" s="25"/>
    </row>
    <row r="141" spans="1:256" ht="15.75" customHeight="1" x14ac:dyDescent="0.2">
      <c r="A141" s="25"/>
      <c r="B141" s="25"/>
      <c r="C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  <c r="BF141" s="25"/>
      <c r="BG141" s="25"/>
      <c r="BH141" s="25"/>
      <c r="BI141" s="25"/>
      <c r="BJ141" s="25"/>
      <c r="BK141" s="25"/>
      <c r="BL141" s="25"/>
      <c r="BM141" s="25"/>
      <c r="BN141" s="25"/>
      <c r="BO141" s="25"/>
      <c r="BP141" s="25"/>
      <c r="BQ141" s="25"/>
      <c r="BR141" s="25"/>
      <c r="BS141" s="25"/>
      <c r="BT141" s="25"/>
      <c r="BU141" s="25"/>
      <c r="BV141" s="25"/>
      <c r="BW141" s="25"/>
      <c r="BX141" s="25"/>
      <c r="BY141" s="25"/>
      <c r="BZ141" s="25"/>
      <c r="CA141" s="25"/>
      <c r="CB141" s="25"/>
      <c r="CC141" s="25"/>
      <c r="CD141" s="25"/>
      <c r="CE141" s="25"/>
      <c r="CF141" s="25"/>
    </row>
    <row r="142" spans="1:256" ht="15.75" customHeight="1" x14ac:dyDescent="0.2">
      <c r="A142" s="25"/>
      <c r="B142" s="25"/>
      <c r="C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  <c r="AT142" s="25"/>
      <c r="AU142" s="25"/>
      <c r="AV142" s="25"/>
      <c r="AW142" s="25"/>
      <c r="AX142" s="25"/>
      <c r="AY142" s="25"/>
      <c r="AZ142" s="25"/>
      <c r="BA142" s="25"/>
      <c r="BB142" s="25"/>
      <c r="BC142" s="25"/>
      <c r="BD142" s="25"/>
      <c r="BE142" s="25"/>
      <c r="BF142" s="25"/>
      <c r="BG142" s="25"/>
      <c r="BH142" s="25"/>
      <c r="BI142" s="25"/>
      <c r="BJ142" s="25"/>
      <c r="BK142" s="25"/>
      <c r="BL142" s="25"/>
      <c r="BM142" s="25"/>
      <c r="BN142" s="25"/>
      <c r="BO142" s="25"/>
      <c r="BP142" s="25"/>
      <c r="BQ142" s="25"/>
      <c r="BR142" s="25"/>
      <c r="BS142" s="25"/>
      <c r="BT142" s="25"/>
      <c r="BU142" s="25"/>
      <c r="BV142" s="25"/>
      <c r="BW142" s="25"/>
      <c r="BX142" s="25"/>
      <c r="BY142" s="25"/>
      <c r="BZ142" s="25"/>
      <c r="CA142" s="25"/>
      <c r="CB142" s="25"/>
      <c r="CC142" s="25"/>
      <c r="CD142" s="25"/>
      <c r="CE142" s="25"/>
      <c r="CF142" s="25"/>
    </row>
    <row r="143" spans="1:256" ht="15.75" customHeight="1" x14ac:dyDescent="0.2">
      <c r="A143" s="25"/>
      <c r="B143" s="25"/>
      <c r="C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5"/>
      <c r="AZ143" s="25"/>
      <c r="BA143" s="25"/>
      <c r="BB143" s="25"/>
      <c r="BC143" s="25"/>
      <c r="BD143" s="25"/>
      <c r="BE143" s="25"/>
      <c r="BF143" s="25"/>
      <c r="BG143" s="25"/>
      <c r="BH143" s="25"/>
      <c r="BI143" s="25"/>
      <c r="BJ143" s="25"/>
      <c r="BK143" s="25"/>
      <c r="BL143" s="25"/>
      <c r="BM143" s="25"/>
      <c r="BN143" s="25"/>
      <c r="BO143" s="25"/>
      <c r="BP143" s="25"/>
      <c r="BQ143" s="25"/>
      <c r="BR143" s="25"/>
      <c r="BS143" s="25"/>
      <c r="BT143" s="25"/>
      <c r="BU143" s="25"/>
      <c r="BV143" s="25"/>
      <c r="BW143" s="25"/>
      <c r="BX143" s="25"/>
      <c r="BY143" s="25"/>
      <c r="BZ143" s="25"/>
      <c r="CA143" s="25"/>
      <c r="CB143" s="25"/>
      <c r="CC143" s="25"/>
      <c r="CD143" s="25"/>
      <c r="CE143" s="25"/>
      <c r="CF143" s="25"/>
    </row>
    <row r="144" spans="1:256" ht="15.75" customHeight="1" x14ac:dyDescent="0.2">
      <c r="A144" s="25"/>
      <c r="B144" s="25"/>
      <c r="C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  <c r="BB144" s="25"/>
      <c r="BC144" s="25"/>
      <c r="BD144" s="25"/>
      <c r="BE144" s="25"/>
      <c r="BF144" s="25"/>
      <c r="BG144" s="25"/>
      <c r="BH144" s="25"/>
      <c r="BI144" s="25"/>
      <c r="BJ144" s="25"/>
      <c r="BK144" s="25"/>
      <c r="BL144" s="25"/>
      <c r="BM144" s="25"/>
      <c r="BN144" s="25"/>
      <c r="BO144" s="25"/>
      <c r="BP144" s="25"/>
      <c r="BQ144" s="25"/>
      <c r="BR144" s="25"/>
      <c r="BS144" s="25"/>
      <c r="BT144" s="25"/>
      <c r="BU144" s="25"/>
      <c r="BV144" s="25"/>
      <c r="BW144" s="25"/>
      <c r="BX144" s="25"/>
      <c r="BY144" s="25"/>
      <c r="BZ144" s="25"/>
      <c r="CA144" s="25"/>
      <c r="CB144" s="25"/>
      <c r="CC144" s="25"/>
      <c r="CD144" s="25"/>
      <c r="CE144" s="25"/>
      <c r="CF144" s="25"/>
    </row>
    <row r="145" spans="1:84" ht="15.75" customHeight="1" x14ac:dyDescent="0.2">
      <c r="A145" s="25"/>
      <c r="B145" s="25"/>
      <c r="C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5"/>
      <c r="AX145" s="25"/>
      <c r="AY145" s="25"/>
      <c r="AZ145" s="25"/>
      <c r="BA145" s="25"/>
      <c r="BB145" s="25"/>
      <c r="BC145" s="25"/>
      <c r="BD145" s="25"/>
      <c r="BE145" s="25"/>
      <c r="BF145" s="25"/>
      <c r="BG145" s="25"/>
      <c r="BH145" s="25"/>
      <c r="BI145" s="25"/>
      <c r="BJ145" s="25"/>
      <c r="BK145" s="25"/>
      <c r="BL145" s="25"/>
      <c r="BM145" s="25"/>
      <c r="BN145" s="25"/>
      <c r="BO145" s="25"/>
      <c r="BP145" s="25"/>
      <c r="BQ145" s="25"/>
      <c r="BR145" s="25"/>
      <c r="BS145" s="25"/>
      <c r="BT145" s="25"/>
      <c r="BU145" s="25"/>
      <c r="BV145" s="25"/>
      <c r="BW145" s="25"/>
      <c r="BX145" s="25"/>
      <c r="BY145" s="25"/>
      <c r="BZ145" s="25"/>
      <c r="CA145" s="25"/>
      <c r="CB145" s="25"/>
      <c r="CC145" s="25"/>
      <c r="CD145" s="25"/>
      <c r="CE145" s="25"/>
      <c r="CF145" s="25"/>
    </row>
    <row r="146" spans="1:84" ht="14.45" customHeight="1" x14ac:dyDescent="0.2">
      <c r="A146" s="25"/>
      <c r="B146" s="25"/>
      <c r="C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  <c r="AW146" s="25"/>
      <c r="AX146" s="25"/>
      <c r="AY146" s="25"/>
      <c r="AZ146" s="25"/>
      <c r="BA146" s="25"/>
      <c r="BB146" s="25"/>
      <c r="BC146" s="25"/>
      <c r="BD146" s="25"/>
      <c r="BE146" s="25"/>
      <c r="BF146" s="25"/>
      <c r="BG146" s="25"/>
      <c r="BH146" s="25"/>
      <c r="BI146" s="25"/>
      <c r="BJ146" s="25"/>
      <c r="BK146" s="25"/>
      <c r="BL146" s="25"/>
      <c r="BM146" s="25"/>
      <c r="BN146" s="25"/>
      <c r="BO146" s="25"/>
      <c r="BP146" s="25"/>
      <c r="BQ146" s="25"/>
      <c r="BR146" s="25"/>
      <c r="BS146" s="25"/>
      <c r="BT146" s="25"/>
      <c r="BU146" s="25"/>
      <c r="BV146" s="25"/>
      <c r="BW146" s="25"/>
      <c r="BX146" s="25"/>
      <c r="BY146" s="25"/>
      <c r="BZ146" s="25"/>
      <c r="CA146" s="25"/>
      <c r="CB146" s="25"/>
      <c r="CC146" s="25"/>
      <c r="CD146" s="25"/>
      <c r="CE146" s="25"/>
      <c r="CF146" s="25"/>
    </row>
    <row r="147" spans="1:84" ht="14.45" customHeight="1" x14ac:dyDescent="0.2">
      <c r="A147" s="25"/>
      <c r="B147" s="25"/>
      <c r="C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5"/>
      <c r="AX147" s="25"/>
      <c r="AY147" s="25"/>
      <c r="AZ147" s="25"/>
      <c r="BA147" s="25"/>
      <c r="BB147" s="25"/>
      <c r="BC147" s="25"/>
      <c r="BD147" s="25"/>
      <c r="BE147" s="25"/>
      <c r="BF147" s="25"/>
      <c r="BG147" s="25"/>
      <c r="BH147" s="25"/>
      <c r="BI147" s="25"/>
      <c r="BJ147" s="25"/>
      <c r="BK147" s="25"/>
      <c r="BL147" s="25"/>
      <c r="BM147" s="25"/>
      <c r="BN147" s="25"/>
      <c r="BO147" s="25"/>
      <c r="BP147" s="25"/>
      <c r="BQ147" s="25"/>
      <c r="BR147" s="25"/>
      <c r="BS147" s="25"/>
      <c r="BT147" s="25"/>
      <c r="BU147" s="25"/>
      <c r="BV147" s="25"/>
      <c r="BW147" s="25"/>
      <c r="BX147" s="25"/>
      <c r="BY147" s="25"/>
      <c r="BZ147" s="25"/>
      <c r="CA147" s="25"/>
      <c r="CB147" s="25"/>
      <c r="CC147" s="25"/>
      <c r="CD147" s="25"/>
      <c r="CE147" s="25"/>
      <c r="CF147" s="25"/>
    </row>
    <row r="148" spans="1:84" ht="14.45" customHeight="1" x14ac:dyDescent="0.2">
      <c r="A148" s="25"/>
      <c r="B148" s="25"/>
      <c r="C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25"/>
      <c r="BP148" s="25"/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5"/>
      <c r="CF148" s="25"/>
    </row>
    <row r="149" spans="1:84" ht="14.45" customHeight="1" x14ac:dyDescent="0.2">
      <c r="A149" s="25"/>
      <c r="B149" s="25"/>
      <c r="C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  <c r="BL149" s="25"/>
      <c r="BM149" s="25"/>
      <c r="BN149" s="25"/>
      <c r="BO149" s="25"/>
      <c r="BP149" s="25"/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5"/>
      <c r="CF149" s="25"/>
    </row>
    <row r="150" spans="1:84" ht="14.45" customHeight="1" x14ac:dyDescent="0.2">
      <c r="A150" s="25"/>
      <c r="B150" s="25"/>
      <c r="C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  <c r="BN150" s="25"/>
      <c r="BO150" s="25"/>
      <c r="BP150" s="25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</row>
    <row r="151" spans="1:84" ht="14.45" customHeight="1" x14ac:dyDescent="0.2">
      <c r="A151" s="25"/>
      <c r="B151" s="25"/>
      <c r="C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  <c r="BL151" s="25"/>
      <c r="BM151" s="25"/>
      <c r="BN151" s="25"/>
      <c r="BO151" s="25"/>
      <c r="BP151" s="25"/>
      <c r="BQ151" s="25"/>
      <c r="BR151" s="25"/>
      <c r="BS151" s="25"/>
      <c r="BT151" s="25"/>
      <c r="BU151" s="25"/>
      <c r="BV151" s="25"/>
      <c r="BW151" s="25"/>
      <c r="BX151" s="25"/>
      <c r="BY151" s="25"/>
      <c r="BZ151" s="25"/>
      <c r="CA151" s="25"/>
      <c r="CB151" s="25"/>
      <c r="CC151" s="25"/>
      <c r="CD151" s="25"/>
      <c r="CE151" s="25"/>
      <c r="CF151" s="25"/>
    </row>
    <row r="152" spans="1:84" ht="14.45" customHeight="1" x14ac:dyDescent="0.2">
      <c r="A152" s="25"/>
      <c r="B152" s="25"/>
      <c r="C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5"/>
      <c r="BP152" s="25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</row>
    <row r="153" spans="1:84" ht="14.45" customHeight="1" x14ac:dyDescent="0.2">
      <c r="A153" s="25"/>
      <c r="B153" s="25"/>
      <c r="C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  <c r="BL153" s="25"/>
      <c r="BM153" s="25"/>
      <c r="BN153" s="25"/>
      <c r="BO153" s="25"/>
      <c r="BP153" s="25"/>
      <c r="BQ153" s="25"/>
      <c r="BR153" s="25"/>
      <c r="BS153" s="25"/>
      <c r="BT153" s="25"/>
      <c r="BU153" s="25"/>
      <c r="BV153" s="25"/>
      <c r="BW153" s="25"/>
      <c r="BX153" s="25"/>
      <c r="BY153" s="25"/>
      <c r="BZ153" s="25"/>
      <c r="CA153" s="25"/>
      <c r="CB153" s="25"/>
      <c r="CC153" s="25"/>
      <c r="CD153" s="25"/>
      <c r="CE153" s="25"/>
      <c r="CF153" s="25"/>
    </row>
    <row r="154" spans="1:84" ht="14.45" customHeight="1" x14ac:dyDescent="0.2">
      <c r="A154" s="25"/>
      <c r="B154" s="25"/>
      <c r="C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N154" s="25"/>
      <c r="BO154" s="25"/>
      <c r="BP154" s="25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25"/>
      <c r="CE154" s="25"/>
      <c r="CF154" s="25"/>
    </row>
    <row r="155" spans="1:84" ht="14.45" customHeight="1" x14ac:dyDescent="0.2">
      <c r="A155" s="25"/>
      <c r="B155" s="25"/>
      <c r="C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</row>
    <row r="156" spans="1:84" ht="14.45" customHeight="1" x14ac:dyDescent="0.2">
      <c r="A156" s="25"/>
      <c r="B156" s="25"/>
      <c r="C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N156" s="25"/>
      <c r="BO156" s="25"/>
      <c r="BP156" s="25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</row>
    <row r="157" spans="1:84" ht="14.45" customHeight="1" x14ac:dyDescent="0.2">
      <c r="A157" s="25"/>
      <c r="B157" s="25"/>
      <c r="C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  <c r="BF157" s="25"/>
      <c r="BG157" s="25"/>
      <c r="BH157" s="25"/>
      <c r="BI157" s="25"/>
      <c r="BJ157" s="25"/>
      <c r="BK157" s="25"/>
      <c r="BL157" s="25"/>
      <c r="BM157" s="25"/>
      <c r="BN157" s="25"/>
      <c r="BO157" s="25"/>
      <c r="BP157" s="25"/>
      <c r="BQ157" s="25"/>
      <c r="BR157" s="25"/>
      <c r="BS157" s="25"/>
      <c r="BT157" s="25"/>
      <c r="BU157" s="25"/>
      <c r="BV157" s="25"/>
      <c r="BW157" s="25"/>
      <c r="BX157" s="25"/>
      <c r="BY157" s="25"/>
      <c r="BZ157" s="25"/>
      <c r="CA157" s="25"/>
      <c r="CB157" s="25"/>
      <c r="CC157" s="25"/>
      <c r="CD157" s="25"/>
      <c r="CE157" s="25"/>
      <c r="CF157" s="25"/>
    </row>
    <row r="158" spans="1:84" ht="14.45" customHeight="1" x14ac:dyDescent="0.2">
      <c r="A158" s="25"/>
      <c r="B158" s="25"/>
      <c r="C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  <c r="BF158" s="25"/>
      <c r="BG158" s="25"/>
      <c r="BH158" s="25"/>
      <c r="BI158" s="25"/>
      <c r="BJ158" s="25"/>
      <c r="BK158" s="25"/>
      <c r="BL158" s="25"/>
      <c r="BM158" s="25"/>
      <c r="BN158" s="25"/>
      <c r="BO158" s="25"/>
      <c r="BP158" s="25"/>
      <c r="BQ158" s="25"/>
      <c r="BR158" s="25"/>
      <c r="BS158" s="25"/>
      <c r="BT158" s="25"/>
      <c r="BU158" s="25"/>
      <c r="BV158" s="25"/>
      <c r="BW158" s="25"/>
      <c r="BX158" s="25"/>
      <c r="BY158" s="25"/>
      <c r="BZ158" s="25"/>
      <c r="CA158" s="25"/>
      <c r="CB158" s="25"/>
      <c r="CC158" s="25"/>
      <c r="CD158" s="25"/>
      <c r="CE158" s="25"/>
      <c r="CF158" s="25"/>
    </row>
    <row r="159" spans="1:84" ht="14.45" customHeight="1" x14ac:dyDescent="0.2">
      <c r="A159" s="25"/>
      <c r="B159" s="25"/>
      <c r="C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A159" s="25"/>
      <c r="BB159" s="25"/>
      <c r="BC159" s="25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25"/>
      <c r="BO159" s="25"/>
      <c r="BP159" s="25"/>
      <c r="BQ159" s="25"/>
      <c r="BR159" s="25"/>
      <c r="BS159" s="25"/>
      <c r="BT159" s="25"/>
      <c r="BU159" s="25"/>
      <c r="BV159" s="25"/>
      <c r="BW159" s="25"/>
      <c r="BX159" s="25"/>
      <c r="BY159" s="25"/>
      <c r="BZ159" s="25"/>
      <c r="CA159" s="25"/>
      <c r="CB159" s="25"/>
      <c r="CC159" s="25"/>
      <c r="CD159" s="25"/>
      <c r="CE159" s="25"/>
      <c r="CF159" s="25"/>
    </row>
    <row r="160" spans="1:84" ht="14.45" customHeight="1" x14ac:dyDescent="0.2">
      <c r="A160" s="25"/>
      <c r="B160" s="25"/>
      <c r="C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5"/>
      <c r="BO160" s="25"/>
      <c r="BP160" s="25"/>
      <c r="BQ160" s="25"/>
      <c r="BR160" s="25"/>
      <c r="BS160" s="25"/>
      <c r="BT160" s="25"/>
      <c r="BU160" s="25"/>
      <c r="BV160" s="25"/>
      <c r="BW160" s="25"/>
      <c r="BX160" s="25"/>
      <c r="BY160" s="25"/>
      <c r="BZ160" s="25"/>
      <c r="CA160" s="25"/>
      <c r="CB160" s="25"/>
      <c r="CC160" s="25"/>
      <c r="CD160" s="25"/>
      <c r="CE160" s="25"/>
      <c r="CF160" s="25"/>
    </row>
    <row r="161" spans="1:84" ht="14.45" customHeight="1" x14ac:dyDescent="0.2">
      <c r="A161" s="25"/>
      <c r="B161" s="25"/>
      <c r="C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25"/>
      <c r="AY161" s="25"/>
      <c r="AZ161" s="25"/>
      <c r="BA161" s="25"/>
      <c r="BB161" s="25"/>
      <c r="BC161" s="25"/>
      <c r="BD161" s="25"/>
      <c r="BE161" s="25"/>
      <c r="BF161" s="25"/>
      <c r="BG161" s="25"/>
      <c r="BH161" s="25"/>
      <c r="BI161" s="25"/>
      <c r="BJ161" s="25"/>
      <c r="BK161" s="25"/>
      <c r="BL161" s="25"/>
      <c r="BM161" s="25"/>
      <c r="BN161" s="25"/>
      <c r="BO161" s="25"/>
      <c r="BP161" s="25"/>
      <c r="BQ161" s="25"/>
      <c r="BR161" s="25"/>
      <c r="BS161" s="25"/>
      <c r="BT161" s="25"/>
      <c r="BU161" s="25"/>
      <c r="BV161" s="25"/>
      <c r="BW161" s="25"/>
      <c r="BX161" s="25"/>
      <c r="BY161" s="25"/>
      <c r="BZ161" s="25"/>
      <c r="CA161" s="25"/>
      <c r="CB161" s="25"/>
      <c r="CC161" s="25"/>
      <c r="CD161" s="25"/>
      <c r="CE161" s="25"/>
      <c r="CF161" s="25"/>
    </row>
    <row r="162" spans="1:84" ht="14.45" customHeight="1" x14ac:dyDescent="0.2">
      <c r="A162" s="25"/>
      <c r="B162" s="25"/>
      <c r="C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</row>
    <row r="163" spans="1:84" ht="14.45" customHeight="1" x14ac:dyDescent="0.2">
      <c r="A163" s="25"/>
      <c r="B163" s="25"/>
      <c r="C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5"/>
      <c r="BB163" s="25"/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  <c r="BN163" s="25"/>
      <c r="BO163" s="25"/>
      <c r="BP163" s="25"/>
      <c r="BQ163" s="25"/>
      <c r="BR163" s="25"/>
      <c r="BS163" s="25"/>
      <c r="BT163" s="25"/>
      <c r="BU163" s="25"/>
      <c r="BV163" s="25"/>
      <c r="BW163" s="25"/>
      <c r="BX163" s="25"/>
      <c r="BY163" s="25"/>
      <c r="BZ163" s="25"/>
      <c r="CA163" s="25"/>
      <c r="CB163" s="25"/>
      <c r="CC163" s="25"/>
      <c r="CD163" s="25"/>
      <c r="CE163" s="25"/>
      <c r="CF163" s="25"/>
    </row>
    <row r="164" spans="1:84" ht="14.45" customHeight="1" x14ac:dyDescent="0.2">
      <c r="A164" s="25"/>
      <c r="B164" s="25"/>
      <c r="C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  <c r="BB164" s="25"/>
      <c r="BC164" s="25"/>
      <c r="BD164" s="25"/>
      <c r="BE164" s="25"/>
      <c r="BF164" s="25"/>
      <c r="BG164" s="25"/>
      <c r="BH164" s="25"/>
      <c r="BI164" s="25"/>
      <c r="BJ164" s="25"/>
      <c r="BK164" s="25"/>
      <c r="BL164" s="25"/>
      <c r="BM164" s="25"/>
      <c r="BN164" s="25"/>
      <c r="BO164" s="25"/>
      <c r="BP164" s="25"/>
      <c r="BQ164" s="25"/>
      <c r="BR164" s="25"/>
      <c r="BS164" s="25"/>
      <c r="BT164" s="25"/>
      <c r="BU164" s="25"/>
      <c r="BV164" s="25"/>
      <c r="BW164" s="25"/>
      <c r="BX164" s="25"/>
      <c r="BY164" s="25"/>
      <c r="BZ164" s="25"/>
      <c r="CA164" s="25"/>
      <c r="CB164" s="25"/>
      <c r="CC164" s="25"/>
      <c r="CD164" s="25"/>
      <c r="CE164" s="25"/>
      <c r="CF164" s="25"/>
    </row>
    <row r="165" spans="1:84" ht="14.45" customHeight="1" x14ac:dyDescent="0.2">
      <c r="A165" s="25"/>
      <c r="B165" s="25"/>
      <c r="C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5"/>
      <c r="BB165" s="25"/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N165" s="25"/>
      <c r="BO165" s="25"/>
      <c r="BP165" s="25"/>
      <c r="BQ165" s="25"/>
      <c r="BR165" s="25"/>
      <c r="BS165" s="25"/>
      <c r="BT165" s="25"/>
      <c r="BU165" s="25"/>
      <c r="BV165" s="25"/>
      <c r="BW165" s="25"/>
      <c r="BX165" s="25"/>
      <c r="BY165" s="25"/>
      <c r="BZ165" s="25"/>
      <c r="CA165" s="25"/>
      <c r="CB165" s="25"/>
      <c r="CC165" s="25"/>
      <c r="CD165" s="25"/>
      <c r="CE165" s="25"/>
      <c r="CF165" s="25"/>
    </row>
    <row r="166" spans="1:84" ht="14.45" customHeight="1" x14ac:dyDescent="0.2">
      <c r="A166" s="25"/>
      <c r="B166" s="25"/>
      <c r="C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5"/>
      <c r="BB166" s="25"/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  <c r="BN166" s="25"/>
      <c r="BO166" s="25"/>
      <c r="BP166" s="25"/>
      <c r="BQ166" s="25"/>
      <c r="BR166" s="25"/>
      <c r="BS166" s="25"/>
      <c r="BT166" s="25"/>
      <c r="BU166" s="25"/>
      <c r="BV166" s="25"/>
      <c r="BW166" s="25"/>
      <c r="BX166" s="25"/>
      <c r="BY166" s="25"/>
      <c r="BZ166" s="25"/>
      <c r="CA166" s="25"/>
      <c r="CB166" s="25"/>
      <c r="CC166" s="25"/>
      <c r="CD166" s="25"/>
      <c r="CE166" s="25"/>
      <c r="CF166" s="25"/>
    </row>
    <row r="167" spans="1:84" ht="14.45" customHeight="1" x14ac:dyDescent="0.2">
      <c r="A167" s="25"/>
      <c r="B167" s="25"/>
      <c r="C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5"/>
      <c r="BB167" s="25"/>
      <c r="BC167" s="25"/>
      <c r="BD167" s="25"/>
      <c r="BE167" s="25"/>
      <c r="BF167" s="25"/>
      <c r="BG167" s="25"/>
      <c r="BH167" s="25"/>
      <c r="BI167" s="25"/>
      <c r="BJ167" s="25"/>
      <c r="BK167" s="25"/>
      <c r="BL167" s="25"/>
      <c r="BM167" s="25"/>
      <c r="BN167" s="25"/>
      <c r="BO167" s="25"/>
      <c r="BP167" s="25"/>
      <c r="BQ167" s="25"/>
      <c r="BR167" s="25"/>
      <c r="BS167" s="25"/>
      <c r="BT167" s="25"/>
      <c r="BU167" s="25"/>
      <c r="BV167" s="25"/>
      <c r="BW167" s="25"/>
      <c r="BX167" s="25"/>
      <c r="BY167" s="25"/>
      <c r="BZ167" s="25"/>
      <c r="CA167" s="25"/>
      <c r="CB167" s="25"/>
      <c r="CC167" s="25"/>
      <c r="CD167" s="25"/>
      <c r="CE167" s="25"/>
      <c r="CF167" s="25"/>
    </row>
    <row r="168" spans="1:84" ht="14.45" customHeight="1" x14ac:dyDescent="0.2">
      <c r="A168" s="25"/>
      <c r="B168" s="25"/>
      <c r="C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5"/>
      <c r="BB168" s="25"/>
      <c r="BC168" s="25"/>
      <c r="BD168" s="25"/>
      <c r="BE168" s="25"/>
      <c r="BF168" s="25"/>
      <c r="BG168" s="25"/>
      <c r="BH168" s="25"/>
      <c r="BI168" s="25"/>
      <c r="BJ168" s="25"/>
      <c r="BK168" s="25"/>
      <c r="BL168" s="25"/>
      <c r="BM168" s="25"/>
      <c r="BN168" s="25"/>
      <c r="BO168" s="25"/>
      <c r="BP168" s="25"/>
      <c r="BQ168" s="25"/>
      <c r="BR168" s="25"/>
      <c r="BS168" s="25"/>
      <c r="BT168" s="25"/>
      <c r="BU168" s="25"/>
      <c r="BV168" s="25"/>
      <c r="BW168" s="25"/>
      <c r="BX168" s="25"/>
      <c r="BY168" s="25"/>
      <c r="BZ168" s="25"/>
      <c r="CA168" s="25"/>
      <c r="CB168" s="25"/>
      <c r="CC168" s="25"/>
      <c r="CD168" s="25"/>
      <c r="CE168" s="25"/>
      <c r="CF168" s="25"/>
    </row>
    <row r="169" spans="1:84" ht="14.45" customHeight="1" x14ac:dyDescent="0.2">
      <c r="A169" s="25"/>
      <c r="B169" s="25"/>
      <c r="C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25"/>
      <c r="BE169" s="25"/>
      <c r="BF169" s="25"/>
      <c r="BG169" s="25"/>
      <c r="BH169" s="25"/>
      <c r="BI169" s="25"/>
      <c r="BJ169" s="25"/>
      <c r="BK169" s="25"/>
      <c r="BL169" s="25"/>
      <c r="BM169" s="25"/>
      <c r="BN169" s="25"/>
      <c r="BO169" s="25"/>
      <c r="BP169" s="25"/>
      <c r="BQ169" s="25"/>
      <c r="BR169" s="25"/>
      <c r="BS169" s="25"/>
      <c r="BT169" s="25"/>
      <c r="BU169" s="25"/>
      <c r="BV169" s="25"/>
      <c r="BW169" s="25"/>
      <c r="BX169" s="25"/>
      <c r="BY169" s="25"/>
      <c r="BZ169" s="25"/>
      <c r="CA169" s="25"/>
      <c r="CB169" s="25"/>
      <c r="CC169" s="25"/>
      <c r="CD169" s="25"/>
      <c r="CE169" s="25"/>
      <c r="CF169" s="25"/>
    </row>
    <row r="170" spans="1:84" ht="14.45" customHeight="1" x14ac:dyDescent="0.2">
      <c r="A170" s="25"/>
      <c r="B170" s="25"/>
      <c r="C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25"/>
      <c r="BE170" s="25"/>
      <c r="BF170" s="25"/>
      <c r="BG170" s="25"/>
      <c r="BH170" s="25"/>
      <c r="BI170" s="25"/>
      <c r="BJ170" s="25"/>
      <c r="BK170" s="25"/>
      <c r="BL170" s="25"/>
      <c r="BM170" s="25"/>
      <c r="BN170" s="25"/>
      <c r="BO170" s="25"/>
      <c r="BP170" s="25"/>
      <c r="BQ170" s="25"/>
      <c r="BR170" s="25"/>
      <c r="BS170" s="25"/>
      <c r="BT170" s="25"/>
      <c r="BU170" s="25"/>
      <c r="BV170" s="25"/>
      <c r="BW170" s="25"/>
      <c r="BX170" s="25"/>
      <c r="BY170" s="25"/>
      <c r="BZ170" s="25"/>
      <c r="CA170" s="25"/>
      <c r="CB170" s="25"/>
      <c r="CC170" s="25"/>
      <c r="CD170" s="25"/>
      <c r="CE170" s="25"/>
      <c r="CF170" s="25"/>
    </row>
    <row r="171" spans="1:84" ht="14.45" customHeight="1" x14ac:dyDescent="0.2">
      <c r="A171" s="25"/>
      <c r="B171" s="25"/>
      <c r="C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  <c r="BL171" s="25"/>
      <c r="BM171" s="25"/>
      <c r="BN171" s="25"/>
      <c r="BO171" s="25"/>
      <c r="BP171" s="25"/>
      <c r="BQ171" s="25"/>
      <c r="BR171" s="25"/>
      <c r="BS171" s="25"/>
      <c r="BT171" s="25"/>
      <c r="BU171" s="25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</row>
    <row r="172" spans="1:84" ht="14.45" customHeight="1" x14ac:dyDescent="0.2">
      <c r="A172" s="25"/>
      <c r="B172" s="25"/>
      <c r="C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5"/>
      <c r="BC172" s="25"/>
      <c r="BD172" s="25"/>
      <c r="BE172" s="25"/>
      <c r="BF172" s="25"/>
      <c r="BG172" s="25"/>
      <c r="BH172" s="25"/>
      <c r="BI172" s="25"/>
      <c r="BJ172" s="25"/>
      <c r="BK172" s="25"/>
      <c r="BL172" s="25"/>
      <c r="BM172" s="25"/>
      <c r="BN172" s="25"/>
      <c r="BO172" s="25"/>
      <c r="BP172" s="25"/>
      <c r="BQ172" s="25"/>
      <c r="BR172" s="25"/>
      <c r="BS172" s="25"/>
      <c r="BT172" s="25"/>
      <c r="BU172" s="25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</row>
    <row r="173" spans="1:84" ht="14.45" customHeight="1" x14ac:dyDescent="0.2">
      <c r="A173" s="25"/>
      <c r="B173" s="25"/>
      <c r="C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5"/>
      <c r="BC173" s="25"/>
      <c r="BD173" s="25"/>
      <c r="BE173" s="25"/>
      <c r="BF173" s="25"/>
      <c r="BG173" s="25"/>
      <c r="BH173" s="25"/>
      <c r="BI173" s="25"/>
      <c r="BJ173" s="25"/>
      <c r="BK173" s="25"/>
      <c r="BL173" s="25"/>
      <c r="BM173" s="25"/>
      <c r="BN173" s="25"/>
      <c r="BO173" s="25"/>
      <c r="BP173" s="25"/>
      <c r="BQ173" s="25"/>
      <c r="BR173" s="25"/>
      <c r="BS173" s="25"/>
      <c r="BT173" s="25"/>
      <c r="BU173" s="25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</row>
    <row r="174" spans="1:84" ht="14.45" customHeight="1" x14ac:dyDescent="0.2">
      <c r="A174" s="25"/>
      <c r="B174" s="25"/>
      <c r="C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5"/>
      <c r="BC174" s="25"/>
      <c r="BD174" s="25"/>
      <c r="BE174" s="25"/>
      <c r="BF174" s="25"/>
      <c r="BG174" s="25"/>
      <c r="BH174" s="25"/>
      <c r="BI174" s="25"/>
      <c r="BJ174" s="25"/>
      <c r="BK174" s="25"/>
      <c r="BL174" s="25"/>
      <c r="BM174" s="25"/>
      <c r="BN174" s="25"/>
      <c r="BO174" s="25"/>
      <c r="BP174" s="25"/>
      <c r="BQ174" s="25"/>
      <c r="BR174" s="25"/>
      <c r="BS174" s="25"/>
      <c r="BT174" s="25"/>
      <c r="BU174" s="25"/>
      <c r="BV174" s="25"/>
      <c r="BW174" s="25"/>
      <c r="BX174" s="25"/>
      <c r="BY174" s="25"/>
      <c r="BZ174" s="25"/>
      <c r="CA174" s="25"/>
      <c r="CB174" s="25"/>
      <c r="CC174" s="25"/>
      <c r="CD174" s="25"/>
      <c r="CE174" s="25"/>
      <c r="CF174" s="25"/>
    </row>
    <row r="175" spans="1:84" ht="14.45" customHeight="1" x14ac:dyDescent="0.2">
      <c r="A175" s="25"/>
      <c r="B175" s="25"/>
      <c r="C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  <c r="BB175" s="25"/>
      <c r="BC175" s="25"/>
      <c r="BD175" s="25"/>
      <c r="BE175" s="25"/>
      <c r="BF175" s="25"/>
      <c r="BG175" s="25"/>
      <c r="BH175" s="25"/>
      <c r="BI175" s="25"/>
      <c r="BJ175" s="25"/>
      <c r="BK175" s="25"/>
      <c r="BL175" s="25"/>
      <c r="BM175" s="25"/>
      <c r="BN175" s="25"/>
      <c r="BO175" s="25"/>
      <c r="BP175" s="25"/>
      <c r="BQ175" s="25"/>
      <c r="BR175" s="25"/>
      <c r="BS175" s="25"/>
      <c r="BT175" s="25"/>
      <c r="BU175" s="25"/>
      <c r="BV175" s="25"/>
      <c r="BW175" s="25"/>
      <c r="BX175" s="25"/>
      <c r="BY175" s="25"/>
      <c r="BZ175" s="25"/>
      <c r="CA175" s="25"/>
      <c r="CB175" s="25"/>
      <c r="CC175" s="25"/>
      <c r="CD175" s="25"/>
      <c r="CE175" s="25"/>
      <c r="CF175" s="25"/>
    </row>
    <row r="176" spans="1:84" ht="14.45" customHeight="1" x14ac:dyDescent="0.2">
      <c r="A176" s="25"/>
      <c r="B176" s="25"/>
      <c r="C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  <c r="BP176" s="25"/>
      <c r="BQ176" s="25"/>
      <c r="BR176" s="25"/>
      <c r="BS176" s="25"/>
      <c r="BT176" s="25"/>
      <c r="BU176" s="25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</row>
    <row r="177" spans="1:84" ht="14.45" customHeight="1" x14ac:dyDescent="0.2">
      <c r="A177" s="25"/>
      <c r="B177" s="25"/>
      <c r="C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5"/>
      <c r="BC177" s="25"/>
      <c r="BD177" s="25"/>
      <c r="BE177" s="25"/>
      <c r="BF177" s="25"/>
      <c r="BG177" s="25"/>
      <c r="BH177" s="25"/>
      <c r="BI177" s="25"/>
      <c r="BJ177" s="25"/>
      <c r="BK177" s="25"/>
      <c r="BL177" s="25"/>
      <c r="BM177" s="25"/>
      <c r="BN177" s="25"/>
      <c r="BO177" s="25"/>
      <c r="BP177" s="25"/>
      <c r="BQ177" s="25"/>
      <c r="BR177" s="25"/>
      <c r="BS177" s="25"/>
      <c r="BT177" s="25"/>
      <c r="BU177" s="25"/>
      <c r="BV177" s="25"/>
      <c r="BW177" s="25"/>
      <c r="BX177" s="25"/>
      <c r="BY177" s="25"/>
      <c r="BZ177" s="25"/>
      <c r="CA177" s="25"/>
      <c r="CB177" s="25"/>
      <c r="CC177" s="25"/>
      <c r="CD177" s="25"/>
      <c r="CE177" s="25"/>
      <c r="CF177" s="25"/>
    </row>
    <row r="178" spans="1:84" ht="14.45" customHeight="1" x14ac:dyDescent="0.2">
      <c r="A178" s="25"/>
      <c r="B178" s="25"/>
      <c r="C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5"/>
      <c r="BC178" s="25"/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  <c r="BN178" s="25"/>
      <c r="BO178" s="25"/>
      <c r="BP178" s="25"/>
      <c r="BQ178" s="25"/>
      <c r="BR178" s="25"/>
      <c r="BS178" s="25"/>
      <c r="BT178" s="25"/>
      <c r="BU178" s="25"/>
      <c r="BV178" s="25"/>
      <c r="BW178" s="25"/>
      <c r="BX178" s="25"/>
      <c r="BY178" s="25"/>
      <c r="BZ178" s="25"/>
      <c r="CA178" s="25"/>
      <c r="CB178" s="25"/>
      <c r="CC178" s="25"/>
      <c r="CD178" s="25"/>
      <c r="CE178" s="25"/>
      <c r="CF178" s="25"/>
    </row>
    <row r="179" spans="1:84" ht="14.45" customHeight="1" x14ac:dyDescent="0.2">
      <c r="A179" s="25"/>
      <c r="B179" s="25"/>
      <c r="C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5"/>
      <c r="BC179" s="25"/>
      <c r="BD179" s="25"/>
      <c r="BE179" s="25"/>
      <c r="BF179" s="25"/>
      <c r="BG179" s="25"/>
      <c r="BH179" s="25"/>
      <c r="BI179" s="25"/>
      <c r="BJ179" s="25"/>
      <c r="BK179" s="25"/>
      <c r="BL179" s="25"/>
      <c r="BM179" s="25"/>
      <c r="BN179" s="25"/>
      <c r="BO179" s="25"/>
      <c r="BP179" s="25"/>
      <c r="BQ179" s="25"/>
      <c r="BR179" s="25"/>
      <c r="BS179" s="25"/>
      <c r="BT179" s="25"/>
      <c r="BU179" s="25"/>
      <c r="BV179" s="25"/>
      <c r="BW179" s="25"/>
      <c r="BX179" s="25"/>
      <c r="BY179" s="25"/>
      <c r="BZ179" s="25"/>
      <c r="CA179" s="25"/>
      <c r="CB179" s="25"/>
      <c r="CC179" s="25"/>
      <c r="CD179" s="25"/>
      <c r="CE179" s="25"/>
      <c r="CF179" s="25"/>
    </row>
    <row r="180" spans="1:84" ht="14.45" customHeight="1" x14ac:dyDescent="0.2">
      <c r="A180" s="25"/>
      <c r="B180" s="25"/>
      <c r="C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N180" s="25"/>
      <c r="BO180" s="25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</row>
    <row r="181" spans="1:84" ht="14.45" customHeight="1" x14ac:dyDescent="0.2">
      <c r="A181" s="25"/>
      <c r="B181" s="25"/>
      <c r="C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  <c r="BN181" s="25"/>
      <c r="BO181" s="25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</row>
    <row r="182" spans="1:84" ht="14.45" customHeight="1" x14ac:dyDescent="0.2">
      <c r="A182" s="25"/>
      <c r="B182" s="25"/>
      <c r="C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5"/>
      <c r="AZ182" s="25"/>
      <c r="BA182" s="25"/>
      <c r="BB182" s="25"/>
      <c r="BC182" s="25"/>
      <c r="BD182" s="25"/>
      <c r="BE182" s="25"/>
      <c r="BF182" s="25"/>
      <c r="BG182" s="25"/>
      <c r="BH182" s="25"/>
      <c r="BI182" s="25"/>
      <c r="BJ182" s="25"/>
      <c r="BK182" s="25"/>
      <c r="BL182" s="25"/>
      <c r="BM182" s="25"/>
      <c r="BN182" s="25"/>
      <c r="BO182" s="25"/>
      <c r="BP182" s="25"/>
      <c r="BQ182" s="25"/>
      <c r="BR182" s="25"/>
      <c r="BS182" s="25"/>
      <c r="BT182" s="25"/>
      <c r="BU182" s="25"/>
      <c r="BV182" s="25"/>
      <c r="BW182" s="25"/>
      <c r="BX182" s="25"/>
      <c r="BY182" s="25"/>
      <c r="BZ182" s="25"/>
      <c r="CA182" s="25"/>
      <c r="CB182" s="25"/>
      <c r="CC182" s="25"/>
      <c r="CD182" s="25"/>
      <c r="CE182" s="25"/>
      <c r="CF182" s="25"/>
    </row>
    <row r="183" spans="1:84" ht="14.45" customHeight="1" x14ac:dyDescent="0.2">
      <c r="A183" s="25"/>
      <c r="B183" s="25"/>
      <c r="C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  <c r="BF183" s="25"/>
      <c r="BG183" s="25"/>
      <c r="BH183" s="25"/>
      <c r="BI183" s="25"/>
      <c r="BJ183" s="25"/>
      <c r="BK183" s="25"/>
      <c r="BL183" s="25"/>
      <c r="BM183" s="25"/>
      <c r="BN183" s="25"/>
      <c r="BO183" s="25"/>
      <c r="BP183" s="25"/>
      <c r="BQ183" s="25"/>
      <c r="BR183" s="25"/>
      <c r="BS183" s="25"/>
      <c r="BT183" s="25"/>
      <c r="BU183" s="25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</row>
    <row r="184" spans="1:84" ht="14.45" customHeight="1" x14ac:dyDescent="0.2">
      <c r="A184" s="25"/>
      <c r="B184" s="25"/>
      <c r="C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N184" s="25"/>
      <c r="BO184" s="25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</row>
    <row r="185" spans="1:84" ht="14.45" customHeight="1" x14ac:dyDescent="0.2">
      <c r="A185" s="25"/>
      <c r="B185" s="25"/>
      <c r="C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5"/>
      <c r="BB185" s="25"/>
      <c r="BC185" s="25"/>
      <c r="BD185" s="25"/>
      <c r="BE185" s="25"/>
      <c r="BF185" s="25"/>
      <c r="BG185" s="25"/>
      <c r="BH185" s="25"/>
      <c r="BI185" s="25"/>
      <c r="BJ185" s="25"/>
      <c r="BK185" s="25"/>
      <c r="BL185" s="25"/>
      <c r="BM185" s="25"/>
      <c r="BN185" s="25"/>
      <c r="BO185" s="25"/>
      <c r="BP185" s="25"/>
      <c r="BQ185" s="25"/>
      <c r="BR185" s="25"/>
      <c r="BS185" s="25"/>
      <c r="BT185" s="25"/>
      <c r="BU185" s="25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</row>
    <row r="186" spans="1:84" ht="14.45" customHeight="1" x14ac:dyDescent="0.2">
      <c r="A186" s="25"/>
      <c r="B186" s="25"/>
      <c r="C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N186" s="25"/>
      <c r="BO186" s="25"/>
      <c r="BP186" s="25"/>
      <c r="BQ186" s="25"/>
      <c r="BR186" s="25"/>
      <c r="BS186" s="25"/>
      <c r="BT186" s="25"/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</row>
    <row r="187" spans="1:84" ht="14.45" customHeight="1" x14ac:dyDescent="0.2">
      <c r="A187" s="25"/>
      <c r="B187" s="25"/>
      <c r="C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5"/>
      <c r="BB187" s="25"/>
      <c r="BC187" s="25"/>
      <c r="BD187" s="25"/>
      <c r="BE187" s="25"/>
      <c r="BF187" s="25"/>
      <c r="BG187" s="25"/>
      <c r="BH187" s="25"/>
      <c r="BI187" s="25"/>
      <c r="BJ187" s="25"/>
      <c r="BK187" s="25"/>
      <c r="BL187" s="25"/>
      <c r="BM187" s="25"/>
      <c r="BN187" s="25"/>
      <c r="BO187" s="25"/>
      <c r="BP187" s="25"/>
      <c r="BQ187" s="25"/>
      <c r="BR187" s="25"/>
      <c r="BS187" s="25"/>
      <c r="BT187" s="25"/>
      <c r="BU187" s="25"/>
      <c r="BV187" s="25"/>
      <c r="BW187" s="25"/>
      <c r="BX187" s="25"/>
      <c r="BY187" s="25"/>
      <c r="BZ187" s="25"/>
      <c r="CA187" s="25"/>
      <c r="CB187" s="25"/>
      <c r="CC187" s="25"/>
      <c r="CD187" s="25"/>
      <c r="CE187" s="25"/>
      <c r="CF187" s="25"/>
    </row>
    <row r="188" spans="1:84" ht="14.45" customHeight="1" x14ac:dyDescent="0.2">
      <c r="A188" s="25"/>
      <c r="B188" s="25"/>
      <c r="C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  <c r="AT188" s="25"/>
      <c r="AU188" s="25"/>
      <c r="AV188" s="25"/>
      <c r="AW188" s="25"/>
      <c r="AX188" s="25"/>
      <c r="AY188" s="25"/>
      <c r="AZ188" s="25"/>
      <c r="BA188" s="25"/>
      <c r="BB188" s="25"/>
      <c r="BC188" s="25"/>
      <c r="BD188" s="25"/>
      <c r="BE188" s="25"/>
      <c r="BF188" s="25"/>
      <c r="BG188" s="25"/>
      <c r="BH188" s="25"/>
      <c r="BI188" s="25"/>
      <c r="BJ188" s="25"/>
      <c r="BK188" s="25"/>
      <c r="BL188" s="25"/>
      <c r="BM188" s="25"/>
      <c r="BN188" s="25"/>
      <c r="BO188" s="25"/>
      <c r="BP188" s="25"/>
      <c r="BQ188" s="25"/>
      <c r="BR188" s="25"/>
      <c r="BS188" s="25"/>
      <c r="BT188" s="25"/>
      <c r="BU188" s="25"/>
      <c r="BV188" s="25"/>
      <c r="BW188" s="25"/>
      <c r="BX188" s="25"/>
      <c r="BY188" s="25"/>
      <c r="BZ188" s="25"/>
      <c r="CA188" s="25"/>
      <c r="CB188" s="25"/>
      <c r="CC188" s="25"/>
      <c r="CD188" s="25"/>
      <c r="CE188" s="25"/>
      <c r="CF188" s="25"/>
    </row>
    <row r="189" spans="1:84" ht="14.45" customHeight="1" x14ac:dyDescent="0.2">
      <c r="A189" s="25"/>
      <c r="B189" s="25"/>
      <c r="C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  <c r="AT189" s="25"/>
      <c r="AU189" s="25"/>
      <c r="AV189" s="25"/>
      <c r="AW189" s="25"/>
      <c r="AX189" s="25"/>
      <c r="AY189" s="25"/>
      <c r="AZ189" s="25"/>
      <c r="BA189" s="25"/>
      <c r="BB189" s="25"/>
      <c r="BC189" s="25"/>
      <c r="BD189" s="25"/>
      <c r="BE189" s="25"/>
      <c r="BF189" s="25"/>
      <c r="BG189" s="25"/>
      <c r="BH189" s="25"/>
      <c r="BI189" s="25"/>
      <c r="BJ189" s="25"/>
      <c r="BK189" s="25"/>
      <c r="BL189" s="25"/>
      <c r="BM189" s="25"/>
      <c r="BN189" s="25"/>
      <c r="BO189" s="25"/>
      <c r="BP189" s="25"/>
      <c r="BQ189" s="25"/>
      <c r="BR189" s="25"/>
      <c r="BS189" s="25"/>
      <c r="BT189" s="25"/>
      <c r="BU189" s="25"/>
      <c r="BV189" s="25"/>
      <c r="BW189" s="25"/>
      <c r="BX189" s="25"/>
      <c r="BY189" s="25"/>
      <c r="BZ189" s="25"/>
      <c r="CA189" s="25"/>
      <c r="CB189" s="25"/>
      <c r="CC189" s="25"/>
      <c r="CD189" s="25"/>
      <c r="CE189" s="25"/>
      <c r="CF189" s="25"/>
    </row>
    <row r="190" spans="1:84" ht="14.45" customHeight="1" x14ac:dyDescent="0.2">
      <c r="A190" s="25"/>
      <c r="B190" s="25"/>
      <c r="C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  <c r="BF190" s="25"/>
      <c r="BG190" s="25"/>
      <c r="BH190" s="25"/>
      <c r="BI190" s="25"/>
      <c r="BJ190" s="25"/>
      <c r="BK190" s="25"/>
      <c r="BL190" s="25"/>
      <c r="BM190" s="25"/>
      <c r="BN190" s="25"/>
      <c r="BO190" s="25"/>
      <c r="BP190" s="25"/>
      <c r="BQ190" s="25"/>
      <c r="BR190" s="25"/>
      <c r="BS190" s="25"/>
      <c r="BT190" s="25"/>
      <c r="BU190" s="25"/>
      <c r="BV190" s="25"/>
      <c r="BW190" s="25"/>
      <c r="BX190" s="25"/>
      <c r="BY190" s="25"/>
      <c r="BZ190" s="25"/>
      <c r="CA190" s="25"/>
      <c r="CB190" s="25"/>
      <c r="CC190" s="25"/>
      <c r="CD190" s="25"/>
      <c r="CE190" s="25"/>
      <c r="CF190" s="25"/>
    </row>
    <row r="191" spans="1:84" ht="14.45" customHeight="1" x14ac:dyDescent="0.2">
      <c r="A191" s="25"/>
      <c r="B191" s="25"/>
      <c r="C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  <c r="BF191" s="25"/>
      <c r="BG191" s="25"/>
      <c r="BH191" s="25"/>
      <c r="BI191" s="25"/>
      <c r="BJ191" s="25"/>
      <c r="BK191" s="25"/>
      <c r="BL191" s="25"/>
      <c r="BM191" s="25"/>
      <c r="BN191" s="25"/>
      <c r="BO191" s="25"/>
      <c r="BP191" s="25"/>
      <c r="BQ191" s="25"/>
      <c r="BR191" s="25"/>
      <c r="BS191" s="25"/>
      <c r="BT191" s="25"/>
      <c r="BU191" s="25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</row>
    <row r="192" spans="1:84" ht="14.45" customHeight="1" x14ac:dyDescent="0.2">
      <c r="A192" s="25"/>
      <c r="B192" s="25"/>
      <c r="C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</row>
    <row r="193" spans="1:84" ht="14.45" customHeight="1" x14ac:dyDescent="0.2">
      <c r="A193" s="25"/>
      <c r="B193" s="25"/>
      <c r="C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25"/>
      <c r="BE193" s="25"/>
      <c r="BF193" s="25"/>
      <c r="BG193" s="25"/>
      <c r="BH193" s="25"/>
      <c r="BI193" s="25"/>
      <c r="BJ193" s="25"/>
      <c r="BK193" s="25"/>
      <c r="BL193" s="25"/>
      <c r="BM193" s="25"/>
      <c r="BN193" s="25"/>
      <c r="BO193" s="25"/>
      <c r="BP193" s="25"/>
      <c r="BQ193" s="25"/>
      <c r="BR193" s="25"/>
      <c r="BS193" s="25"/>
      <c r="BT193" s="25"/>
      <c r="BU193" s="25"/>
      <c r="BV193" s="25"/>
      <c r="BW193" s="25"/>
      <c r="BX193" s="25"/>
      <c r="BY193" s="25"/>
      <c r="BZ193" s="25"/>
      <c r="CA193" s="25"/>
      <c r="CB193" s="25"/>
      <c r="CC193" s="25"/>
      <c r="CD193" s="25"/>
      <c r="CE193" s="25"/>
      <c r="CF193" s="25"/>
    </row>
    <row r="194" spans="1:84" ht="14.45" customHeight="1" x14ac:dyDescent="0.2">
      <c r="A194" s="25"/>
      <c r="B194" s="25"/>
      <c r="C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</row>
    <row r="195" spans="1:84" ht="14.45" customHeight="1" x14ac:dyDescent="0.2">
      <c r="A195" s="25"/>
      <c r="B195" s="25"/>
      <c r="C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5"/>
      <c r="BC195" s="25"/>
      <c r="BD195" s="25"/>
      <c r="BE195" s="25"/>
      <c r="BF195" s="25"/>
      <c r="BG195" s="25"/>
      <c r="BH195" s="25"/>
      <c r="BI195" s="25"/>
      <c r="BJ195" s="25"/>
      <c r="BK195" s="25"/>
      <c r="BL195" s="25"/>
      <c r="BM195" s="25"/>
      <c r="BN195" s="25"/>
      <c r="BO195" s="25"/>
      <c r="BP195" s="25"/>
      <c r="BQ195" s="25"/>
      <c r="BR195" s="25"/>
      <c r="BS195" s="25"/>
      <c r="BT195" s="25"/>
      <c r="BU195" s="25"/>
      <c r="BV195" s="25"/>
      <c r="BW195" s="25"/>
      <c r="BX195" s="25"/>
      <c r="BY195" s="25"/>
      <c r="BZ195" s="25"/>
      <c r="CA195" s="25"/>
      <c r="CB195" s="25"/>
      <c r="CC195" s="25"/>
      <c r="CD195" s="25"/>
      <c r="CE195" s="25"/>
      <c r="CF195" s="25"/>
    </row>
    <row r="196" spans="1:84" ht="14.45" customHeight="1" x14ac:dyDescent="0.2">
      <c r="A196" s="25"/>
      <c r="B196" s="25"/>
      <c r="C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25"/>
      <c r="BC196" s="25"/>
      <c r="BD196" s="25"/>
      <c r="BE196" s="25"/>
      <c r="BF196" s="25"/>
      <c r="BG196" s="25"/>
      <c r="BH196" s="25"/>
      <c r="BI196" s="25"/>
      <c r="BJ196" s="25"/>
      <c r="BK196" s="25"/>
      <c r="BL196" s="25"/>
      <c r="BM196" s="25"/>
      <c r="BN196" s="25"/>
      <c r="BO196" s="25"/>
      <c r="BP196" s="25"/>
      <c r="BQ196" s="25"/>
      <c r="BR196" s="25"/>
      <c r="BS196" s="25"/>
      <c r="BT196" s="25"/>
      <c r="BU196" s="25"/>
      <c r="BV196" s="25"/>
      <c r="BW196" s="25"/>
      <c r="BX196" s="25"/>
      <c r="BY196" s="25"/>
      <c r="BZ196" s="25"/>
      <c r="CA196" s="25"/>
      <c r="CB196" s="25"/>
      <c r="CC196" s="25"/>
      <c r="CD196" s="25"/>
      <c r="CE196" s="25"/>
      <c r="CF196" s="25"/>
    </row>
    <row r="197" spans="1:84" ht="14.45" customHeight="1" x14ac:dyDescent="0.2">
      <c r="A197" s="25"/>
      <c r="B197" s="25"/>
      <c r="C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</row>
    <row r="198" spans="1:84" ht="14.45" customHeight="1" x14ac:dyDescent="0.2">
      <c r="A198" s="25"/>
      <c r="B198" s="25"/>
      <c r="C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  <c r="AT198" s="25"/>
      <c r="AU198" s="25"/>
      <c r="AV198" s="25"/>
      <c r="AW198" s="25"/>
      <c r="AX198" s="25"/>
      <c r="AY198" s="25"/>
      <c r="AZ198" s="25"/>
      <c r="BA198" s="25"/>
      <c r="BB198" s="25"/>
      <c r="BC198" s="25"/>
      <c r="BD198" s="25"/>
      <c r="BE198" s="25"/>
      <c r="BF198" s="25"/>
      <c r="BG198" s="25"/>
      <c r="BH198" s="25"/>
      <c r="BI198" s="25"/>
      <c r="BJ198" s="25"/>
      <c r="BK198" s="25"/>
      <c r="BL198" s="25"/>
      <c r="BM198" s="25"/>
      <c r="BN198" s="25"/>
      <c r="BO198" s="25"/>
      <c r="BP198" s="25"/>
      <c r="BQ198" s="25"/>
      <c r="BR198" s="25"/>
      <c r="BS198" s="25"/>
      <c r="BT198" s="25"/>
      <c r="BU198" s="25"/>
      <c r="BV198" s="25"/>
      <c r="BW198" s="25"/>
      <c r="BX198" s="25"/>
      <c r="BY198" s="25"/>
      <c r="BZ198" s="25"/>
      <c r="CA198" s="25"/>
      <c r="CB198" s="25"/>
      <c r="CC198" s="25"/>
      <c r="CD198" s="25"/>
      <c r="CE198" s="25"/>
      <c r="CF198" s="25"/>
    </row>
    <row r="199" spans="1:84" ht="14.45" customHeight="1" x14ac:dyDescent="0.2">
      <c r="A199" s="25"/>
      <c r="B199" s="25"/>
      <c r="C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  <c r="BM199" s="25"/>
      <c r="BN199" s="25"/>
      <c r="BO199" s="25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</row>
    <row r="200" spans="1:84" ht="14.45" customHeight="1" x14ac:dyDescent="0.2">
      <c r="A200" s="25"/>
      <c r="B200" s="25"/>
      <c r="C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25"/>
      <c r="BC200" s="25"/>
      <c r="BD200" s="25"/>
      <c r="BE200" s="25"/>
      <c r="BF200" s="25"/>
      <c r="BG200" s="25"/>
      <c r="BH200" s="25"/>
      <c r="BI200" s="25"/>
      <c r="BJ200" s="25"/>
      <c r="BK200" s="25"/>
      <c r="BL200" s="25"/>
      <c r="BM200" s="25"/>
      <c r="BN200" s="25"/>
      <c r="BO200" s="25"/>
      <c r="BP200" s="25"/>
      <c r="BQ200" s="25"/>
      <c r="BR200" s="25"/>
      <c r="BS200" s="25"/>
      <c r="BT200" s="25"/>
      <c r="BU200" s="25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</row>
    <row r="201" spans="1:84" ht="14.45" customHeight="1" x14ac:dyDescent="0.2">
      <c r="A201" s="25"/>
      <c r="B201" s="25"/>
      <c r="C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  <c r="AM201" s="25"/>
      <c r="AN201" s="25"/>
      <c r="AO201" s="25"/>
      <c r="AP201" s="25"/>
      <c r="AQ201" s="25"/>
      <c r="AR201" s="25"/>
      <c r="AS201" s="25"/>
      <c r="AT201" s="25"/>
      <c r="AU201" s="25"/>
      <c r="AV201" s="25"/>
      <c r="AW201" s="25"/>
      <c r="AX201" s="25"/>
      <c r="AY201" s="25"/>
      <c r="AZ201" s="25"/>
      <c r="BA201" s="25"/>
      <c r="BB201" s="25"/>
      <c r="BC201" s="25"/>
      <c r="BD201" s="25"/>
      <c r="BE201" s="25"/>
      <c r="BF201" s="25"/>
      <c r="BG201" s="25"/>
      <c r="BH201" s="25"/>
      <c r="BI201" s="25"/>
      <c r="BJ201" s="25"/>
      <c r="BK201" s="25"/>
      <c r="BL201" s="25"/>
      <c r="BM201" s="25"/>
      <c r="BN201" s="25"/>
      <c r="BO201" s="25"/>
      <c r="BP201" s="25"/>
      <c r="BQ201" s="25"/>
      <c r="BR201" s="25"/>
      <c r="BS201" s="25"/>
      <c r="BT201" s="25"/>
      <c r="BU201" s="25"/>
      <c r="BV201" s="25"/>
      <c r="BW201" s="25"/>
      <c r="BX201" s="25"/>
      <c r="BY201" s="25"/>
      <c r="BZ201" s="25"/>
      <c r="CA201" s="25"/>
      <c r="CB201" s="25"/>
      <c r="CC201" s="25"/>
      <c r="CD201" s="25"/>
      <c r="CE201" s="25"/>
      <c r="CF201" s="25"/>
    </row>
    <row r="202" spans="1:84" ht="14.45" customHeight="1" x14ac:dyDescent="0.2">
      <c r="A202" s="25"/>
      <c r="B202" s="25"/>
      <c r="C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5"/>
      <c r="BC202" s="25"/>
      <c r="BD202" s="25"/>
      <c r="BE202" s="25"/>
      <c r="BF202" s="25"/>
      <c r="BG202" s="25"/>
      <c r="BH202" s="25"/>
      <c r="BI202" s="25"/>
      <c r="BJ202" s="25"/>
      <c r="BK202" s="25"/>
      <c r="BL202" s="25"/>
      <c r="BM202" s="25"/>
      <c r="BN202" s="25"/>
      <c r="BO202" s="25"/>
      <c r="BP202" s="25"/>
      <c r="BQ202" s="25"/>
      <c r="BR202" s="25"/>
      <c r="BS202" s="25"/>
      <c r="BT202" s="25"/>
      <c r="BU202" s="25"/>
      <c r="BV202" s="25"/>
      <c r="BW202" s="25"/>
      <c r="BX202" s="25"/>
      <c r="BY202" s="25"/>
      <c r="BZ202" s="25"/>
      <c r="CA202" s="25"/>
      <c r="CB202" s="25"/>
      <c r="CC202" s="25"/>
      <c r="CD202" s="25"/>
      <c r="CE202" s="25"/>
      <c r="CF202" s="25"/>
    </row>
    <row r="203" spans="1:84" ht="14.45" customHeight="1" x14ac:dyDescent="0.2">
      <c r="A203" s="25"/>
      <c r="B203" s="25"/>
      <c r="C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  <c r="AY203" s="25"/>
      <c r="AZ203" s="25"/>
      <c r="BA203" s="25"/>
      <c r="BB203" s="25"/>
      <c r="BC203" s="25"/>
      <c r="BD203" s="25"/>
      <c r="BE203" s="25"/>
      <c r="BF203" s="25"/>
      <c r="BG203" s="25"/>
      <c r="BH203" s="25"/>
      <c r="BI203" s="25"/>
      <c r="BJ203" s="25"/>
      <c r="BK203" s="25"/>
      <c r="BL203" s="25"/>
      <c r="BM203" s="25"/>
      <c r="BN203" s="25"/>
      <c r="BO203" s="25"/>
      <c r="BP203" s="25"/>
      <c r="BQ203" s="25"/>
      <c r="BR203" s="25"/>
      <c r="BS203" s="25"/>
      <c r="BT203" s="25"/>
      <c r="BU203" s="25"/>
      <c r="BV203" s="25"/>
      <c r="BW203" s="25"/>
      <c r="BX203" s="25"/>
      <c r="BY203" s="25"/>
      <c r="BZ203" s="25"/>
      <c r="CA203" s="25"/>
      <c r="CB203" s="25"/>
      <c r="CC203" s="25"/>
      <c r="CD203" s="25"/>
      <c r="CE203" s="25"/>
      <c r="CF203" s="25"/>
    </row>
    <row r="204" spans="1:84" ht="14.45" customHeight="1" x14ac:dyDescent="0.2">
      <c r="A204" s="25"/>
      <c r="B204" s="25"/>
      <c r="C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  <c r="AP204" s="25"/>
      <c r="AQ204" s="25"/>
      <c r="AR204" s="25"/>
      <c r="AS204" s="25"/>
      <c r="AT204" s="25"/>
      <c r="AU204" s="25"/>
      <c r="AV204" s="25"/>
      <c r="AW204" s="25"/>
      <c r="AX204" s="25"/>
      <c r="AY204" s="25"/>
      <c r="AZ204" s="25"/>
      <c r="BA204" s="25"/>
      <c r="BB204" s="25"/>
      <c r="BC204" s="25"/>
      <c r="BD204" s="25"/>
      <c r="BE204" s="25"/>
      <c r="BF204" s="25"/>
      <c r="BG204" s="25"/>
      <c r="BH204" s="25"/>
      <c r="BI204" s="25"/>
      <c r="BJ204" s="25"/>
      <c r="BK204" s="25"/>
      <c r="BL204" s="25"/>
      <c r="BM204" s="25"/>
      <c r="BN204" s="25"/>
      <c r="BO204" s="25"/>
      <c r="BP204" s="25"/>
      <c r="BQ204" s="25"/>
      <c r="BR204" s="25"/>
      <c r="BS204" s="25"/>
      <c r="BT204" s="25"/>
      <c r="BU204" s="25"/>
      <c r="BV204" s="25"/>
      <c r="BW204" s="25"/>
      <c r="BX204" s="25"/>
      <c r="BY204" s="25"/>
      <c r="BZ204" s="25"/>
      <c r="CA204" s="25"/>
      <c r="CB204" s="25"/>
      <c r="CC204" s="25"/>
      <c r="CD204" s="25"/>
      <c r="CE204" s="25"/>
      <c r="CF204" s="25"/>
    </row>
    <row r="205" spans="1:84" ht="14.45" customHeight="1" x14ac:dyDescent="0.2">
      <c r="A205" s="25"/>
      <c r="B205" s="25"/>
      <c r="C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N205" s="25"/>
      <c r="BO205" s="25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</row>
    <row r="206" spans="1:84" ht="14.45" customHeight="1" x14ac:dyDescent="0.2">
      <c r="A206" s="25"/>
      <c r="B206" s="25"/>
      <c r="C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</row>
    <row r="207" spans="1:84" ht="14.45" customHeight="1" x14ac:dyDescent="0.2">
      <c r="A207" s="25"/>
      <c r="B207" s="25"/>
      <c r="C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  <c r="AM207" s="25"/>
      <c r="AN207" s="25"/>
      <c r="AO207" s="25"/>
      <c r="AP207" s="25"/>
      <c r="AQ207" s="25"/>
      <c r="AR207" s="25"/>
      <c r="AS207" s="25"/>
      <c r="AT207" s="25"/>
      <c r="AU207" s="25"/>
      <c r="AV207" s="25"/>
      <c r="AW207" s="25"/>
      <c r="AX207" s="25"/>
      <c r="AY207" s="25"/>
      <c r="AZ207" s="25"/>
      <c r="BA207" s="25"/>
      <c r="BB207" s="25"/>
      <c r="BC207" s="25"/>
      <c r="BD207" s="25"/>
      <c r="BE207" s="25"/>
      <c r="BF207" s="25"/>
      <c r="BG207" s="25"/>
      <c r="BH207" s="25"/>
      <c r="BI207" s="25"/>
      <c r="BJ207" s="25"/>
      <c r="BK207" s="25"/>
      <c r="BL207" s="25"/>
      <c r="BM207" s="25"/>
      <c r="BN207" s="25"/>
      <c r="BO207" s="25"/>
      <c r="BP207" s="25"/>
      <c r="BQ207" s="25"/>
      <c r="BR207" s="25"/>
      <c r="BS207" s="25"/>
      <c r="BT207" s="25"/>
      <c r="BU207" s="25"/>
      <c r="BV207" s="25"/>
      <c r="BW207" s="25"/>
      <c r="BX207" s="25"/>
      <c r="BY207" s="25"/>
      <c r="BZ207" s="25"/>
      <c r="CA207" s="25"/>
      <c r="CB207" s="25"/>
      <c r="CC207" s="25"/>
      <c r="CD207" s="25"/>
      <c r="CE207" s="25"/>
      <c r="CF207" s="25"/>
    </row>
    <row r="208" spans="1:84" ht="14.45" customHeight="1" x14ac:dyDescent="0.2">
      <c r="A208" s="25"/>
      <c r="B208" s="25"/>
      <c r="C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  <c r="BB208" s="25"/>
      <c r="BC208" s="25"/>
      <c r="BD208" s="25"/>
      <c r="BE208" s="25"/>
      <c r="BF208" s="25"/>
      <c r="BG208" s="25"/>
      <c r="BH208" s="25"/>
      <c r="BI208" s="25"/>
      <c r="BJ208" s="25"/>
      <c r="BK208" s="25"/>
      <c r="BL208" s="25"/>
      <c r="BM208" s="25"/>
      <c r="BN208" s="25"/>
      <c r="BO208" s="25"/>
      <c r="BP208" s="25"/>
      <c r="BQ208" s="25"/>
      <c r="BR208" s="25"/>
      <c r="BS208" s="25"/>
      <c r="BT208" s="25"/>
      <c r="BU208" s="25"/>
      <c r="BV208" s="25"/>
      <c r="BW208" s="25"/>
      <c r="BX208" s="25"/>
      <c r="BY208" s="25"/>
      <c r="BZ208" s="25"/>
      <c r="CA208" s="25"/>
      <c r="CB208" s="25"/>
      <c r="CC208" s="25"/>
      <c r="CD208" s="25"/>
      <c r="CE208" s="25"/>
      <c r="CF208" s="25"/>
    </row>
    <row r="209" spans="1:84" ht="14.45" customHeight="1" x14ac:dyDescent="0.2">
      <c r="A209" s="25"/>
      <c r="B209" s="25"/>
      <c r="C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5"/>
      <c r="BE209" s="25"/>
      <c r="BF209" s="25"/>
      <c r="BG209" s="25"/>
      <c r="BH209" s="25"/>
      <c r="BI209" s="25"/>
      <c r="BJ209" s="25"/>
      <c r="BK209" s="25"/>
      <c r="BL209" s="25"/>
      <c r="BM209" s="25"/>
      <c r="BN209" s="25"/>
      <c r="BO209" s="25"/>
      <c r="BP209" s="25"/>
      <c r="BQ209" s="25"/>
      <c r="BR209" s="25"/>
      <c r="BS209" s="25"/>
      <c r="BT209" s="25"/>
      <c r="BU209" s="25"/>
      <c r="BV209" s="25"/>
      <c r="BW209" s="25"/>
      <c r="BX209" s="25"/>
      <c r="BY209" s="25"/>
      <c r="BZ209" s="25"/>
      <c r="CA209" s="25"/>
      <c r="CB209" s="25"/>
      <c r="CC209" s="25"/>
      <c r="CD209" s="25"/>
      <c r="CE209" s="25"/>
      <c r="CF209" s="25"/>
    </row>
    <row r="210" spans="1:84" ht="14.45" customHeight="1" x14ac:dyDescent="0.2">
      <c r="A210" s="25"/>
      <c r="B210" s="25"/>
      <c r="C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  <c r="AW210" s="25"/>
      <c r="AX210" s="25"/>
      <c r="AY210" s="25"/>
      <c r="AZ210" s="25"/>
      <c r="BA210" s="25"/>
      <c r="BB210" s="25"/>
      <c r="BC210" s="25"/>
      <c r="BD210" s="25"/>
      <c r="BE210" s="25"/>
      <c r="BF210" s="25"/>
      <c r="BG210" s="25"/>
      <c r="BH210" s="25"/>
      <c r="BI210" s="25"/>
      <c r="BJ210" s="25"/>
      <c r="BK210" s="25"/>
      <c r="BL210" s="25"/>
      <c r="BM210" s="25"/>
      <c r="BN210" s="25"/>
      <c r="BO210" s="25"/>
      <c r="BP210" s="25"/>
      <c r="BQ210" s="25"/>
      <c r="BR210" s="25"/>
      <c r="BS210" s="25"/>
      <c r="BT210" s="25"/>
      <c r="BU210" s="25"/>
      <c r="BV210" s="25"/>
      <c r="BW210" s="25"/>
      <c r="BX210" s="25"/>
      <c r="BY210" s="25"/>
      <c r="BZ210" s="25"/>
      <c r="CA210" s="25"/>
      <c r="CB210" s="25"/>
      <c r="CC210" s="25"/>
      <c r="CD210" s="25"/>
      <c r="CE210" s="25"/>
      <c r="CF210" s="25"/>
    </row>
    <row r="211" spans="1:84" ht="14.45" customHeight="1" x14ac:dyDescent="0.2">
      <c r="A211" s="25"/>
      <c r="B211" s="25"/>
      <c r="C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  <c r="AW211" s="25"/>
      <c r="AX211" s="25"/>
      <c r="AY211" s="25"/>
      <c r="AZ211" s="25"/>
      <c r="BA211" s="25"/>
      <c r="BB211" s="25"/>
      <c r="BC211" s="25"/>
      <c r="BD211" s="25"/>
      <c r="BE211" s="25"/>
      <c r="BF211" s="25"/>
      <c r="BG211" s="25"/>
      <c r="BH211" s="25"/>
      <c r="BI211" s="25"/>
      <c r="BJ211" s="25"/>
      <c r="BK211" s="25"/>
      <c r="BL211" s="25"/>
      <c r="BM211" s="25"/>
      <c r="BN211" s="25"/>
      <c r="BO211" s="25"/>
      <c r="BP211" s="25"/>
      <c r="BQ211" s="25"/>
      <c r="BR211" s="25"/>
      <c r="BS211" s="25"/>
      <c r="BT211" s="25"/>
      <c r="BU211" s="25"/>
      <c r="BV211" s="25"/>
      <c r="BW211" s="25"/>
      <c r="BX211" s="25"/>
      <c r="BY211" s="25"/>
      <c r="BZ211" s="25"/>
      <c r="CA211" s="25"/>
      <c r="CB211" s="25"/>
      <c r="CC211" s="25"/>
      <c r="CD211" s="25"/>
      <c r="CE211" s="25"/>
      <c r="CF211" s="25"/>
    </row>
    <row r="212" spans="1:84" ht="14.45" customHeight="1" x14ac:dyDescent="0.2">
      <c r="A212" s="25"/>
      <c r="B212" s="25"/>
      <c r="C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  <c r="BM212" s="25"/>
      <c r="BN212" s="25"/>
      <c r="BO212" s="25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</row>
    <row r="213" spans="1:84" ht="14.45" customHeight="1" x14ac:dyDescent="0.2">
      <c r="A213" s="25"/>
      <c r="B213" s="25"/>
      <c r="C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  <c r="AM213" s="25"/>
      <c r="AN213" s="25"/>
      <c r="AO213" s="25"/>
      <c r="AP213" s="25"/>
      <c r="AQ213" s="25"/>
      <c r="AR213" s="25"/>
      <c r="AS213" s="25"/>
      <c r="AT213" s="25"/>
      <c r="AU213" s="25"/>
      <c r="AV213" s="25"/>
      <c r="AW213" s="25"/>
      <c r="AX213" s="25"/>
      <c r="AY213" s="25"/>
      <c r="AZ213" s="25"/>
      <c r="BA213" s="25"/>
      <c r="BB213" s="25"/>
      <c r="BC213" s="25"/>
      <c r="BD213" s="25"/>
      <c r="BE213" s="25"/>
      <c r="BF213" s="25"/>
      <c r="BG213" s="25"/>
      <c r="BH213" s="25"/>
      <c r="BI213" s="25"/>
      <c r="BJ213" s="25"/>
      <c r="BK213" s="25"/>
      <c r="BL213" s="25"/>
      <c r="BM213" s="25"/>
      <c r="BN213" s="25"/>
      <c r="BO213" s="25"/>
      <c r="BP213" s="25"/>
      <c r="BQ213" s="25"/>
      <c r="BR213" s="25"/>
      <c r="BS213" s="25"/>
      <c r="BT213" s="25"/>
      <c r="BU213" s="25"/>
      <c r="BV213" s="25"/>
      <c r="BW213" s="25"/>
      <c r="BX213" s="25"/>
      <c r="BY213" s="25"/>
      <c r="BZ213" s="25"/>
      <c r="CA213" s="25"/>
      <c r="CB213" s="25"/>
      <c r="CC213" s="25"/>
      <c r="CD213" s="25"/>
      <c r="CE213" s="25"/>
      <c r="CF213" s="25"/>
    </row>
    <row r="214" spans="1:84" ht="14.45" customHeight="1" x14ac:dyDescent="0.2">
      <c r="A214" s="25"/>
      <c r="B214" s="25"/>
      <c r="C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  <c r="AT214" s="25"/>
      <c r="AU214" s="25"/>
      <c r="AV214" s="25"/>
      <c r="AW214" s="25"/>
      <c r="AX214" s="25"/>
      <c r="AY214" s="25"/>
      <c r="AZ214" s="25"/>
      <c r="BA214" s="25"/>
      <c r="BB214" s="25"/>
      <c r="BC214" s="25"/>
      <c r="BD214" s="25"/>
      <c r="BE214" s="25"/>
      <c r="BF214" s="25"/>
      <c r="BG214" s="25"/>
      <c r="BH214" s="25"/>
      <c r="BI214" s="25"/>
      <c r="BJ214" s="25"/>
      <c r="BK214" s="25"/>
      <c r="BL214" s="25"/>
      <c r="BM214" s="25"/>
      <c r="BN214" s="25"/>
      <c r="BO214" s="25"/>
      <c r="BP214" s="25"/>
      <c r="BQ214" s="25"/>
      <c r="BR214" s="25"/>
      <c r="BS214" s="25"/>
      <c r="BT214" s="25"/>
      <c r="BU214" s="25"/>
      <c r="BV214" s="25"/>
      <c r="BW214" s="25"/>
      <c r="BX214" s="25"/>
      <c r="BY214" s="25"/>
      <c r="BZ214" s="25"/>
      <c r="CA214" s="25"/>
      <c r="CB214" s="25"/>
      <c r="CC214" s="25"/>
      <c r="CD214" s="25"/>
      <c r="CE214" s="25"/>
      <c r="CF214" s="25"/>
    </row>
    <row r="215" spans="1:84" ht="14.45" customHeight="1" x14ac:dyDescent="0.2">
      <c r="A215" s="25"/>
      <c r="B215" s="25"/>
      <c r="C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5"/>
      <c r="AX215" s="25"/>
      <c r="AY215" s="25"/>
      <c r="AZ215" s="25"/>
      <c r="BA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  <c r="BL215" s="25"/>
      <c r="BM215" s="25"/>
      <c r="BN215" s="25"/>
      <c r="BO215" s="25"/>
      <c r="BP215" s="25"/>
      <c r="BQ215" s="25"/>
      <c r="BR215" s="25"/>
      <c r="BS215" s="25"/>
      <c r="BT215" s="25"/>
      <c r="BU215" s="25"/>
      <c r="BV215" s="25"/>
      <c r="BW215" s="25"/>
      <c r="BX215" s="25"/>
      <c r="BY215" s="25"/>
      <c r="BZ215" s="25"/>
      <c r="CA215" s="25"/>
      <c r="CB215" s="25"/>
      <c r="CC215" s="25"/>
      <c r="CD215" s="25"/>
      <c r="CE215" s="25"/>
      <c r="CF215" s="25"/>
    </row>
    <row r="216" spans="1:84" ht="14.45" customHeight="1" x14ac:dyDescent="0.2">
      <c r="A216" s="25"/>
      <c r="B216" s="25"/>
      <c r="C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  <c r="AT216" s="25"/>
      <c r="AU216" s="25"/>
      <c r="AV216" s="25"/>
      <c r="AW216" s="25"/>
      <c r="AX216" s="25"/>
      <c r="AY216" s="25"/>
      <c r="AZ216" s="25"/>
      <c r="BA216" s="25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  <c r="BL216" s="25"/>
      <c r="BM216" s="25"/>
      <c r="BN216" s="25"/>
      <c r="BO216" s="25"/>
      <c r="BP216" s="25"/>
      <c r="BQ216" s="25"/>
      <c r="BR216" s="25"/>
      <c r="BS216" s="25"/>
      <c r="BT216" s="25"/>
      <c r="BU216" s="25"/>
      <c r="BV216" s="25"/>
      <c r="BW216" s="25"/>
      <c r="BX216" s="25"/>
      <c r="BY216" s="25"/>
      <c r="BZ216" s="25"/>
      <c r="CA216" s="25"/>
      <c r="CB216" s="25"/>
      <c r="CC216" s="25"/>
      <c r="CD216" s="25"/>
      <c r="CE216" s="25"/>
      <c r="CF216" s="25"/>
    </row>
    <row r="217" spans="1:84" ht="14.45" customHeight="1" x14ac:dyDescent="0.2">
      <c r="A217" s="25"/>
      <c r="B217" s="25"/>
      <c r="C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  <c r="AT217" s="25"/>
      <c r="AU217" s="25"/>
      <c r="AV217" s="25"/>
      <c r="AW217" s="25"/>
      <c r="AX217" s="25"/>
      <c r="AY217" s="25"/>
      <c r="AZ217" s="25"/>
      <c r="BA217" s="25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  <c r="BL217" s="25"/>
      <c r="BM217" s="25"/>
      <c r="BN217" s="25"/>
      <c r="BO217" s="25"/>
      <c r="BP217" s="25"/>
      <c r="BQ217" s="25"/>
      <c r="BR217" s="25"/>
      <c r="BS217" s="25"/>
      <c r="BT217" s="25"/>
      <c r="BU217" s="25"/>
      <c r="BV217" s="25"/>
      <c r="BW217" s="25"/>
      <c r="BX217" s="25"/>
      <c r="BY217" s="25"/>
      <c r="BZ217" s="25"/>
      <c r="CA217" s="25"/>
      <c r="CB217" s="25"/>
      <c r="CC217" s="25"/>
      <c r="CD217" s="25"/>
      <c r="CE217" s="25"/>
      <c r="CF217" s="25"/>
    </row>
    <row r="218" spans="1:84" ht="14.45" customHeight="1" x14ac:dyDescent="0.2">
      <c r="A218" s="25"/>
      <c r="B218" s="25"/>
      <c r="C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5"/>
      <c r="AX218" s="25"/>
      <c r="AY218" s="25"/>
      <c r="AZ218" s="25"/>
      <c r="BA218" s="25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  <c r="BL218" s="25"/>
      <c r="BM218" s="25"/>
      <c r="BN218" s="25"/>
      <c r="BO218" s="25"/>
      <c r="BP218" s="25"/>
      <c r="BQ218" s="25"/>
      <c r="BR218" s="25"/>
      <c r="BS218" s="25"/>
      <c r="BT218" s="25"/>
      <c r="BU218" s="25"/>
      <c r="BV218" s="25"/>
      <c r="BW218" s="25"/>
      <c r="BX218" s="25"/>
      <c r="BY218" s="25"/>
      <c r="BZ218" s="25"/>
      <c r="CA218" s="25"/>
      <c r="CB218" s="25"/>
      <c r="CC218" s="25"/>
      <c r="CD218" s="25"/>
      <c r="CE218" s="25"/>
      <c r="CF218" s="25"/>
    </row>
    <row r="219" spans="1:84" ht="14.45" customHeight="1" x14ac:dyDescent="0.2">
      <c r="A219" s="25"/>
      <c r="B219" s="25"/>
      <c r="C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  <c r="AT219" s="25"/>
      <c r="AU219" s="25"/>
      <c r="AV219" s="25"/>
      <c r="AW219" s="25"/>
      <c r="AX219" s="25"/>
      <c r="AY219" s="25"/>
      <c r="AZ219" s="25"/>
      <c r="BA219" s="25"/>
      <c r="BB219" s="25"/>
      <c r="BC219" s="25"/>
      <c r="BD219" s="25"/>
      <c r="BE219" s="25"/>
      <c r="BF219" s="25"/>
      <c r="BG219" s="25"/>
      <c r="BH219" s="25"/>
      <c r="BI219" s="25"/>
      <c r="BJ219" s="25"/>
      <c r="BK219" s="25"/>
      <c r="BL219" s="25"/>
      <c r="BM219" s="25"/>
      <c r="BN219" s="25"/>
      <c r="BO219" s="25"/>
      <c r="BP219" s="25"/>
      <c r="BQ219" s="25"/>
      <c r="BR219" s="25"/>
      <c r="BS219" s="25"/>
      <c r="BT219" s="25"/>
      <c r="BU219" s="25"/>
      <c r="BV219" s="25"/>
      <c r="BW219" s="25"/>
      <c r="BX219" s="25"/>
      <c r="BY219" s="25"/>
      <c r="BZ219" s="25"/>
      <c r="CA219" s="25"/>
      <c r="CB219" s="25"/>
      <c r="CC219" s="25"/>
      <c r="CD219" s="25"/>
      <c r="CE219" s="25"/>
      <c r="CF219" s="25"/>
    </row>
    <row r="220" spans="1:84" ht="14.45" customHeight="1" x14ac:dyDescent="0.2">
      <c r="A220" s="25"/>
      <c r="B220" s="25"/>
      <c r="C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  <c r="AT220" s="25"/>
      <c r="AU220" s="25"/>
      <c r="AV220" s="25"/>
      <c r="AW220" s="25"/>
      <c r="AX220" s="25"/>
      <c r="AY220" s="25"/>
      <c r="AZ220" s="25"/>
      <c r="BA220" s="25"/>
      <c r="BB220" s="25"/>
      <c r="BC220" s="25"/>
      <c r="BD220" s="25"/>
      <c r="BE220" s="25"/>
      <c r="BF220" s="25"/>
      <c r="BG220" s="25"/>
      <c r="BH220" s="25"/>
      <c r="BI220" s="25"/>
      <c r="BJ220" s="25"/>
      <c r="BK220" s="25"/>
      <c r="BL220" s="25"/>
      <c r="BM220" s="25"/>
      <c r="BN220" s="25"/>
      <c r="BO220" s="25"/>
      <c r="BP220" s="25"/>
      <c r="BQ220" s="25"/>
      <c r="BR220" s="25"/>
      <c r="BS220" s="25"/>
      <c r="BT220" s="25"/>
      <c r="BU220" s="25"/>
      <c r="BV220" s="25"/>
      <c r="BW220" s="25"/>
      <c r="BX220" s="25"/>
      <c r="BY220" s="25"/>
      <c r="BZ220" s="25"/>
      <c r="CA220" s="25"/>
      <c r="CB220" s="25"/>
      <c r="CC220" s="25"/>
      <c r="CD220" s="25"/>
      <c r="CE220" s="25"/>
      <c r="CF220" s="25"/>
    </row>
    <row r="221" spans="1:84" ht="14.45" customHeight="1" x14ac:dyDescent="0.2">
      <c r="A221" s="25"/>
      <c r="B221" s="25"/>
      <c r="C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</row>
    <row r="222" spans="1:84" ht="14.45" customHeight="1" x14ac:dyDescent="0.2">
      <c r="A222" s="25"/>
      <c r="B222" s="25"/>
      <c r="C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  <c r="AP222" s="25"/>
      <c r="AQ222" s="25"/>
      <c r="AR222" s="25"/>
      <c r="AS222" s="25"/>
      <c r="AT222" s="25"/>
      <c r="AU222" s="25"/>
      <c r="AV222" s="25"/>
      <c r="AW222" s="25"/>
      <c r="AX222" s="25"/>
      <c r="AY222" s="25"/>
      <c r="AZ222" s="25"/>
      <c r="BA222" s="25"/>
      <c r="BB222" s="25"/>
      <c r="BC222" s="25"/>
      <c r="BD222" s="25"/>
      <c r="BE222" s="25"/>
      <c r="BF222" s="25"/>
      <c r="BG222" s="25"/>
      <c r="BH222" s="25"/>
      <c r="BI222" s="25"/>
      <c r="BJ222" s="25"/>
      <c r="BK222" s="25"/>
      <c r="BL222" s="25"/>
      <c r="BM222" s="25"/>
      <c r="BN222" s="25"/>
      <c r="BO222" s="25"/>
      <c r="BP222" s="25"/>
      <c r="BQ222" s="25"/>
      <c r="BR222" s="25"/>
      <c r="BS222" s="25"/>
      <c r="BT222" s="25"/>
      <c r="BU222" s="25"/>
      <c r="BV222" s="25"/>
      <c r="BW222" s="25"/>
      <c r="BX222" s="25"/>
      <c r="BY222" s="25"/>
      <c r="BZ222" s="25"/>
      <c r="CA222" s="25"/>
      <c r="CB222" s="25"/>
      <c r="CC222" s="25"/>
      <c r="CD222" s="25"/>
      <c r="CE222" s="25"/>
      <c r="CF222" s="25"/>
    </row>
    <row r="223" spans="1:84" ht="14.45" customHeight="1" x14ac:dyDescent="0.2">
      <c r="A223" s="25"/>
      <c r="B223" s="25"/>
      <c r="C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5"/>
      <c r="AX223" s="25"/>
      <c r="AY223" s="25"/>
      <c r="AZ223" s="25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  <c r="BM223" s="25"/>
      <c r="BN223" s="25"/>
      <c r="BO223" s="25"/>
      <c r="BP223" s="25"/>
      <c r="BQ223" s="25"/>
      <c r="BR223" s="25"/>
      <c r="BS223" s="25"/>
      <c r="BT223" s="25"/>
      <c r="BU223" s="25"/>
      <c r="BV223" s="25"/>
      <c r="BW223" s="25"/>
      <c r="BX223" s="25"/>
      <c r="BY223" s="25"/>
      <c r="BZ223" s="25"/>
      <c r="CA223" s="25"/>
      <c r="CB223" s="25"/>
      <c r="CC223" s="25"/>
      <c r="CD223" s="25"/>
      <c r="CE223" s="25"/>
      <c r="CF223" s="25"/>
    </row>
    <row r="224" spans="1:84" ht="14.45" customHeight="1" x14ac:dyDescent="0.2">
      <c r="A224" s="25"/>
      <c r="B224" s="25"/>
      <c r="C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5"/>
      <c r="BN224" s="25"/>
      <c r="BO224" s="25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</row>
    <row r="225" spans="1:84" ht="14.45" customHeight="1" x14ac:dyDescent="0.2">
      <c r="A225" s="25"/>
      <c r="B225" s="25"/>
      <c r="C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5"/>
      <c r="AX225" s="25"/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5"/>
      <c r="BN225" s="25"/>
      <c r="BO225" s="25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</row>
    <row r="226" spans="1:84" ht="14.45" customHeight="1" x14ac:dyDescent="0.2">
      <c r="A226" s="25"/>
      <c r="B226" s="25"/>
      <c r="C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  <c r="AY226" s="25"/>
      <c r="AZ226" s="25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  <c r="BM226" s="25"/>
      <c r="BN226" s="25"/>
      <c r="BO226" s="25"/>
      <c r="BP226" s="25"/>
      <c r="BQ226" s="25"/>
      <c r="BR226" s="25"/>
      <c r="BS226" s="25"/>
      <c r="BT226" s="25"/>
      <c r="BU226" s="25"/>
      <c r="BV226" s="25"/>
      <c r="BW226" s="25"/>
      <c r="BX226" s="25"/>
      <c r="BY226" s="25"/>
      <c r="BZ226" s="25"/>
      <c r="CA226" s="25"/>
      <c r="CB226" s="25"/>
      <c r="CC226" s="25"/>
      <c r="CD226" s="25"/>
      <c r="CE226" s="25"/>
      <c r="CF226" s="25"/>
    </row>
    <row r="227" spans="1:84" ht="14.45" customHeight="1" x14ac:dyDescent="0.2">
      <c r="A227" s="25"/>
      <c r="B227" s="25"/>
      <c r="C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5"/>
      <c r="AX227" s="25"/>
      <c r="AY227" s="25"/>
      <c r="AZ227" s="25"/>
      <c r="BA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  <c r="BL227" s="25"/>
      <c r="BM227" s="25"/>
      <c r="BN227" s="25"/>
      <c r="BO227" s="25"/>
      <c r="BP227" s="25"/>
      <c r="BQ227" s="25"/>
      <c r="BR227" s="25"/>
      <c r="BS227" s="25"/>
      <c r="BT227" s="25"/>
      <c r="BU227" s="25"/>
      <c r="BV227" s="25"/>
      <c r="BW227" s="25"/>
      <c r="BX227" s="25"/>
      <c r="BY227" s="25"/>
      <c r="BZ227" s="25"/>
      <c r="CA227" s="25"/>
      <c r="CB227" s="25"/>
      <c r="CC227" s="25"/>
      <c r="CD227" s="25"/>
      <c r="CE227" s="25"/>
      <c r="CF227" s="25"/>
    </row>
    <row r="228" spans="1:84" ht="14.45" customHeight="1" x14ac:dyDescent="0.2">
      <c r="A228" s="25"/>
      <c r="B228" s="25"/>
      <c r="C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5"/>
      <c r="AX228" s="25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5"/>
      <c r="BN228" s="25"/>
      <c r="BO228" s="25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</row>
    <row r="229" spans="1:84" ht="14.45" customHeight="1" x14ac:dyDescent="0.2">
      <c r="A229" s="25"/>
      <c r="B229" s="25"/>
      <c r="C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5"/>
      <c r="AX229" s="25"/>
      <c r="AY229" s="25"/>
      <c r="AZ229" s="25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  <c r="BM229" s="25"/>
      <c r="BN229" s="25"/>
      <c r="BO229" s="25"/>
      <c r="BP229" s="25"/>
      <c r="BQ229" s="25"/>
      <c r="BR229" s="25"/>
      <c r="BS229" s="25"/>
      <c r="BT229" s="25"/>
      <c r="BU229" s="25"/>
      <c r="BV229" s="25"/>
      <c r="BW229" s="25"/>
      <c r="BX229" s="25"/>
      <c r="BY229" s="25"/>
      <c r="BZ229" s="25"/>
      <c r="CA229" s="25"/>
      <c r="CB229" s="25"/>
      <c r="CC229" s="25"/>
      <c r="CD229" s="25"/>
      <c r="CE229" s="25"/>
      <c r="CF229" s="25"/>
    </row>
    <row r="230" spans="1:84" ht="14.45" customHeight="1" x14ac:dyDescent="0.2">
      <c r="A230" s="25"/>
      <c r="B230" s="25"/>
      <c r="C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5"/>
      <c r="BN230" s="25"/>
      <c r="BO230" s="25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</row>
    <row r="231" spans="1:84" ht="14.45" customHeight="1" x14ac:dyDescent="0.2">
      <c r="A231" s="25"/>
      <c r="B231" s="25"/>
      <c r="C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25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  <c r="BM231" s="25"/>
      <c r="BN231" s="25"/>
      <c r="BO231" s="25"/>
      <c r="BP231" s="25"/>
      <c r="BQ231" s="25"/>
      <c r="BR231" s="25"/>
      <c r="BS231" s="25"/>
      <c r="BT231" s="25"/>
      <c r="BU231" s="25"/>
      <c r="BV231" s="25"/>
      <c r="BW231" s="25"/>
      <c r="BX231" s="25"/>
      <c r="BY231" s="25"/>
      <c r="BZ231" s="25"/>
      <c r="CA231" s="25"/>
      <c r="CB231" s="25"/>
      <c r="CC231" s="25"/>
      <c r="CD231" s="25"/>
      <c r="CE231" s="25"/>
      <c r="CF231" s="25"/>
    </row>
    <row r="232" spans="1:84" ht="14.45" customHeight="1" x14ac:dyDescent="0.2">
      <c r="A232" s="25"/>
      <c r="B232" s="25"/>
      <c r="C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  <c r="BM232" s="25"/>
      <c r="BN232" s="25"/>
      <c r="BO232" s="25"/>
      <c r="BP232" s="25"/>
      <c r="BQ232" s="25"/>
      <c r="BR232" s="25"/>
      <c r="BS232" s="25"/>
      <c r="BT232" s="25"/>
      <c r="BU232" s="25"/>
      <c r="BV232" s="25"/>
      <c r="BW232" s="25"/>
      <c r="BX232" s="25"/>
      <c r="BY232" s="25"/>
      <c r="BZ232" s="25"/>
      <c r="CA232" s="25"/>
      <c r="CB232" s="25"/>
      <c r="CC232" s="25"/>
      <c r="CD232" s="25"/>
      <c r="CE232" s="25"/>
      <c r="CF232" s="25"/>
    </row>
    <row r="233" spans="1:84" ht="14.45" customHeight="1" x14ac:dyDescent="0.2">
      <c r="A233" s="25"/>
      <c r="B233" s="25"/>
      <c r="C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  <c r="AT233" s="25"/>
      <c r="AU233" s="25"/>
      <c r="AV233" s="25"/>
      <c r="AW233" s="25"/>
      <c r="AX233" s="25"/>
      <c r="AY233" s="25"/>
      <c r="AZ233" s="25"/>
      <c r="BA233" s="25"/>
      <c r="BB233" s="25"/>
      <c r="BC233" s="25"/>
      <c r="BD233" s="25"/>
      <c r="BE233" s="25"/>
      <c r="BF233" s="25"/>
      <c r="BG233" s="25"/>
      <c r="BH233" s="25"/>
      <c r="BI233" s="25"/>
      <c r="BJ233" s="25"/>
      <c r="BK233" s="25"/>
      <c r="BL233" s="25"/>
      <c r="BM233" s="25"/>
      <c r="BN233" s="25"/>
      <c r="BO233" s="25"/>
      <c r="BP233" s="25"/>
      <c r="BQ233" s="25"/>
      <c r="BR233" s="25"/>
      <c r="BS233" s="25"/>
      <c r="BT233" s="25"/>
      <c r="BU233" s="25"/>
      <c r="BV233" s="25"/>
      <c r="BW233" s="25"/>
      <c r="BX233" s="25"/>
      <c r="BY233" s="25"/>
      <c r="BZ233" s="25"/>
      <c r="CA233" s="25"/>
      <c r="CB233" s="25"/>
      <c r="CC233" s="25"/>
      <c r="CD233" s="25"/>
      <c r="CE233" s="25"/>
      <c r="CF233" s="25"/>
    </row>
    <row r="234" spans="1:84" ht="14.45" customHeight="1" x14ac:dyDescent="0.2">
      <c r="A234" s="25"/>
      <c r="B234" s="25"/>
      <c r="C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  <c r="AT234" s="25"/>
      <c r="AU234" s="25"/>
      <c r="AV234" s="25"/>
      <c r="AW234" s="25"/>
      <c r="AX234" s="25"/>
      <c r="AY234" s="25"/>
      <c r="AZ234" s="25"/>
      <c r="BA234" s="25"/>
      <c r="BB234" s="25"/>
      <c r="BC234" s="25"/>
      <c r="BD234" s="25"/>
      <c r="BE234" s="25"/>
      <c r="BF234" s="25"/>
      <c r="BG234" s="25"/>
      <c r="BH234" s="25"/>
      <c r="BI234" s="25"/>
      <c r="BJ234" s="25"/>
      <c r="BK234" s="25"/>
      <c r="BL234" s="25"/>
      <c r="BM234" s="25"/>
      <c r="BN234" s="25"/>
      <c r="BO234" s="25"/>
      <c r="BP234" s="25"/>
      <c r="BQ234" s="25"/>
      <c r="BR234" s="25"/>
      <c r="BS234" s="25"/>
      <c r="BT234" s="25"/>
      <c r="BU234" s="25"/>
      <c r="BV234" s="25"/>
      <c r="BW234" s="25"/>
      <c r="BX234" s="25"/>
      <c r="BY234" s="25"/>
      <c r="BZ234" s="25"/>
      <c r="CA234" s="25"/>
      <c r="CB234" s="25"/>
      <c r="CC234" s="25"/>
      <c r="CD234" s="25"/>
      <c r="CE234" s="25"/>
      <c r="CF234" s="25"/>
    </row>
    <row r="235" spans="1:84" ht="14.45" customHeight="1" x14ac:dyDescent="0.2">
      <c r="A235" s="25"/>
      <c r="B235" s="25"/>
      <c r="C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  <c r="AT235" s="25"/>
      <c r="AU235" s="25"/>
      <c r="AV235" s="25"/>
      <c r="AW235" s="25"/>
      <c r="AX235" s="25"/>
      <c r="AY235" s="25"/>
      <c r="AZ235" s="25"/>
      <c r="BA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  <c r="BL235" s="25"/>
      <c r="BM235" s="25"/>
      <c r="BN235" s="25"/>
      <c r="BO235" s="25"/>
      <c r="BP235" s="25"/>
      <c r="BQ235" s="25"/>
      <c r="BR235" s="25"/>
      <c r="BS235" s="25"/>
      <c r="BT235" s="25"/>
      <c r="BU235" s="25"/>
      <c r="BV235" s="25"/>
      <c r="BW235" s="25"/>
      <c r="BX235" s="25"/>
      <c r="BY235" s="25"/>
      <c r="BZ235" s="25"/>
      <c r="CA235" s="25"/>
      <c r="CB235" s="25"/>
      <c r="CC235" s="25"/>
      <c r="CD235" s="25"/>
      <c r="CE235" s="25"/>
      <c r="CF235" s="25"/>
    </row>
    <row r="236" spans="1:84" ht="14.45" customHeight="1" x14ac:dyDescent="0.2">
      <c r="A236" s="25"/>
      <c r="B236" s="25"/>
      <c r="C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5"/>
      <c r="AW236" s="25"/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5"/>
      <c r="BM236" s="25"/>
      <c r="BN236" s="25"/>
      <c r="BO236" s="25"/>
      <c r="BP236" s="25"/>
      <c r="BQ236" s="25"/>
      <c r="BR236" s="25"/>
      <c r="BS236" s="25"/>
      <c r="BT236" s="25"/>
      <c r="BU236" s="25"/>
      <c r="BV236" s="25"/>
      <c r="BW236" s="25"/>
      <c r="BX236" s="25"/>
      <c r="BY236" s="25"/>
      <c r="BZ236" s="25"/>
      <c r="CA236" s="25"/>
      <c r="CB236" s="25"/>
      <c r="CC236" s="25"/>
      <c r="CD236" s="25"/>
      <c r="CE236" s="25"/>
      <c r="CF236" s="25"/>
    </row>
    <row r="237" spans="1:84" ht="14.45" customHeight="1" x14ac:dyDescent="0.2">
      <c r="A237" s="25"/>
      <c r="B237" s="25"/>
      <c r="C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5"/>
      <c r="AW237" s="25"/>
      <c r="AX237" s="25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5"/>
      <c r="BM237" s="25"/>
      <c r="BN237" s="25"/>
      <c r="BO237" s="25"/>
      <c r="BP237" s="25"/>
      <c r="BQ237" s="25"/>
      <c r="BR237" s="25"/>
      <c r="BS237" s="25"/>
      <c r="BT237" s="25"/>
      <c r="BU237" s="25"/>
      <c r="BV237" s="25"/>
      <c r="BW237" s="25"/>
      <c r="BX237" s="25"/>
      <c r="BY237" s="25"/>
      <c r="BZ237" s="25"/>
      <c r="CA237" s="25"/>
      <c r="CB237" s="25"/>
      <c r="CC237" s="25"/>
      <c r="CD237" s="25"/>
      <c r="CE237" s="25"/>
      <c r="CF237" s="25"/>
    </row>
    <row r="238" spans="1:84" ht="14.45" customHeight="1" x14ac:dyDescent="0.2">
      <c r="A238" s="25"/>
      <c r="B238" s="25"/>
      <c r="C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  <c r="BM238" s="25"/>
      <c r="BN238" s="25"/>
      <c r="BO238" s="25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5"/>
      <c r="CC238" s="25"/>
      <c r="CD238" s="25"/>
      <c r="CE238" s="25"/>
      <c r="CF238" s="25"/>
    </row>
    <row r="239" spans="1:84" ht="14.45" customHeight="1" x14ac:dyDescent="0.2">
      <c r="A239" s="25"/>
      <c r="B239" s="25"/>
      <c r="C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5"/>
      <c r="BM239" s="25"/>
      <c r="BN239" s="25"/>
      <c r="BO239" s="25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  <c r="CA239" s="25"/>
      <c r="CB239" s="25"/>
      <c r="CC239" s="25"/>
      <c r="CD239" s="25"/>
      <c r="CE239" s="25"/>
      <c r="CF239" s="25"/>
    </row>
    <row r="240" spans="1:84" ht="14.45" customHeight="1" x14ac:dyDescent="0.2">
      <c r="A240" s="25"/>
      <c r="B240" s="25"/>
      <c r="C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5"/>
      <c r="AW240" s="25"/>
      <c r="AX240" s="25"/>
      <c r="AY240" s="25"/>
      <c r="AZ240" s="25"/>
      <c r="BA240" s="25"/>
      <c r="BB240" s="25"/>
      <c r="BC240" s="25"/>
      <c r="BD240" s="25"/>
      <c r="BE240" s="25"/>
      <c r="BF240" s="25"/>
      <c r="BG240" s="25"/>
      <c r="BH240" s="25"/>
      <c r="BI240" s="25"/>
      <c r="BJ240" s="25"/>
      <c r="BK240" s="25"/>
      <c r="BL240" s="25"/>
      <c r="BM240" s="25"/>
      <c r="BN240" s="25"/>
      <c r="BO240" s="25"/>
      <c r="BP240" s="25"/>
      <c r="BQ240" s="25"/>
      <c r="BR240" s="25"/>
      <c r="BS240" s="25"/>
      <c r="BT240" s="25"/>
      <c r="BU240" s="25"/>
      <c r="BV240" s="25"/>
      <c r="BW240" s="25"/>
      <c r="BX240" s="25"/>
      <c r="BY240" s="25"/>
      <c r="BZ240" s="25"/>
      <c r="CA240" s="25"/>
      <c r="CB240" s="25"/>
      <c r="CC240" s="25"/>
      <c r="CD240" s="25"/>
      <c r="CE240" s="25"/>
      <c r="CF240" s="25"/>
    </row>
    <row r="241" spans="1:84" ht="14.45" customHeight="1" x14ac:dyDescent="0.2">
      <c r="A241" s="25"/>
      <c r="B241" s="25"/>
      <c r="C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5"/>
      <c r="AW241" s="25"/>
      <c r="AX241" s="25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5"/>
      <c r="BM241" s="25"/>
      <c r="BN241" s="25"/>
      <c r="BO241" s="25"/>
      <c r="BP241" s="25"/>
      <c r="BQ241" s="25"/>
      <c r="BR241" s="25"/>
      <c r="BS241" s="25"/>
      <c r="BT241" s="25"/>
      <c r="BU241" s="25"/>
      <c r="BV241" s="25"/>
      <c r="BW241" s="25"/>
      <c r="BX241" s="25"/>
      <c r="BY241" s="25"/>
      <c r="BZ241" s="25"/>
      <c r="CA241" s="25"/>
      <c r="CB241" s="25"/>
      <c r="CC241" s="25"/>
      <c r="CD241" s="25"/>
      <c r="CE241" s="25"/>
      <c r="CF241" s="25"/>
    </row>
    <row r="242" spans="1:84" ht="14.45" customHeight="1" x14ac:dyDescent="0.2">
      <c r="A242" s="25"/>
      <c r="B242" s="25"/>
      <c r="C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  <c r="AT242" s="25"/>
      <c r="AU242" s="25"/>
      <c r="AV242" s="25"/>
      <c r="AW242" s="25"/>
      <c r="AX242" s="25"/>
      <c r="AY242" s="25"/>
      <c r="AZ242" s="25"/>
      <c r="BA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  <c r="BL242" s="25"/>
      <c r="BM242" s="25"/>
      <c r="BN242" s="25"/>
      <c r="BO242" s="25"/>
      <c r="BP242" s="25"/>
      <c r="BQ242" s="25"/>
      <c r="BR242" s="25"/>
      <c r="BS242" s="25"/>
      <c r="BT242" s="25"/>
      <c r="BU242" s="25"/>
      <c r="BV242" s="25"/>
      <c r="BW242" s="25"/>
      <c r="BX242" s="25"/>
      <c r="BY242" s="25"/>
      <c r="BZ242" s="25"/>
      <c r="CA242" s="25"/>
      <c r="CB242" s="25"/>
      <c r="CC242" s="25"/>
      <c r="CD242" s="25"/>
      <c r="CE242" s="25"/>
      <c r="CF242" s="25"/>
    </row>
    <row r="243" spans="1:84" ht="14.45" customHeight="1" x14ac:dyDescent="0.2">
      <c r="A243" s="25"/>
      <c r="B243" s="25"/>
      <c r="C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  <c r="AT243" s="25"/>
      <c r="AU243" s="25"/>
      <c r="AV243" s="25"/>
      <c r="AW243" s="25"/>
      <c r="AX243" s="25"/>
      <c r="AY243" s="25"/>
      <c r="AZ243" s="25"/>
      <c r="BA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  <c r="BL243" s="25"/>
      <c r="BM243" s="25"/>
      <c r="BN243" s="25"/>
      <c r="BO243" s="25"/>
      <c r="BP243" s="25"/>
      <c r="BQ243" s="25"/>
      <c r="BR243" s="25"/>
      <c r="BS243" s="25"/>
      <c r="BT243" s="25"/>
      <c r="BU243" s="25"/>
      <c r="BV243" s="25"/>
      <c r="BW243" s="25"/>
      <c r="BX243" s="25"/>
      <c r="BY243" s="25"/>
      <c r="BZ243" s="25"/>
      <c r="CA243" s="25"/>
      <c r="CB243" s="25"/>
      <c r="CC243" s="25"/>
      <c r="CD243" s="25"/>
      <c r="CE243" s="25"/>
      <c r="CF243" s="25"/>
    </row>
    <row r="244" spans="1:84" ht="14.45" customHeight="1" x14ac:dyDescent="0.2">
      <c r="A244" s="25"/>
      <c r="B244" s="25"/>
      <c r="C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  <c r="AT244" s="25"/>
      <c r="AU244" s="25"/>
      <c r="AV244" s="25"/>
      <c r="AW244" s="25"/>
      <c r="AX244" s="25"/>
      <c r="AY244" s="25"/>
      <c r="AZ244" s="25"/>
      <c r="BA244" s="25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  <c r="BL244" s="25"/>
      <c r="BM244" s="25"/>
      <c r="BN244" s="25"/>
      <c r="BO244" s="25"/>
      <c r="BP244" s="25"/>
      <c r="BQ244" s="25"/>
      <c r="BR244" s="25"/>
      <c r="BS244" s="25"/>
      <c r="BT244" s="25"/>
      <c r="BU244" s="25"/>
      <c r="BV244" s="25"/>
      <c r="BW244" s="25"/>
      <c r="BX244" s="25"/>
      <c r="BY244" s="25"/>
      <c r="BZ244" s="25"/>
      <c r="CA244" s="25"/>
      <c r="CB244" s="25"/>
      <c r="CC244" s="25"/>
      <c r="CD244" s="25"/>
      <c r="CE244" s="25"/>
      <c r="CF244" s="25"/>
    </row>
    <row r="245" spans="1:84" ht="14.45" customHeight="1" x14ac:dyDescent="0.2">
      <c r="A245" s="25"/>
      <c r="B245" s="25"/>
      <c r="C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5"/>
      <c r="BA245" s="25"/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  <c r="BL245" s="25"/>
      <c r="BM245" s="25"/>
      <c r="BN245" s="25"/>
      <c r="BO245" s="25"/>
      <c r="BP245" s="25"/>
      <c r="BQ245" s="25"/>
      <c r="BR245" s="25"/>
      <c r="BS245" s="25"/>
      <c r="BT245" s="25"/>
      <c r="BU245" s="25"/>
      <c r="BV245" s="25"/>
      <c r="BW245" s="25"/>
      <c r="BX245" s="25"/>
      <c r="BY245" s="25"/>
      <c r="BZ245" s="25"/>
      <c r="CA245" s="25"/>
      <c r="CB245" s="25"/>
      <c r="CC245" s="25"/>
      <c r="CD245" s="25"/>
      <c r="CE245" s="25"/>
      <c r="CF245" s="25"/>
    </row>
    <row r="246" spans="1:84" ht="14.45" customHeight="1" x14ac:dyDescent="0.2">
      <c r="A246" s="25"/>
      <c r="B246" s="25"/>
      <c r="C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5"/>
      <c r="BA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  <c r="BN246" s="25"/>
      <c r="BO246" s="25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</row>
    <row r="247" spans="1:84" ht="14.45" customHeight="1" x14ac:dyDescent="0.2">
      <c r="A247" s="25"/>
      <c r="B247" s="25"/>
      <c r="C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  <c r="BM247" s="25"/>
      <c r="BN247" s="25"/>
      <c r="BO247" s="25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</row>
    <row r="248" spans="1:84" ht="14.45" customHeight="1" x14ac:dyDescent="0.2">
      <c r="A248" s="25"/>
      <c r="B248" s="25"/>
      <c r="C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5"/>
      <c r="BA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  <c r="BN248" s="25"/>
      <c r="BO248" s="25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</row>
    <row r="249" spans="1:84" ht="14.45" customHeight="1" x14ac:dyDescent="0.2">
      <c r="A249" s="25"/>
      <c r="B249" s="25"/>
      <c r="C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25"/>
      <c r="BA249" s="25"/>
      <c r="BB249" s="25"/>
      <c r="BC249" s="25"/>
      <c r="BD249" s="25"/>
      <c r="BE249" s="25"/>
      <c r="BF249" s="25"/>
      <c r="BG249" s="25"/>
      <c r="BH249" s="25"/>
      <c r="BI249" s="25"/>
      <c r="BJ249" s="25"/>
      <c r="BK249" s="25"/>
      <c r="BL249" s="25"/>
      <c r="BM249" s="25"/>
      <c r="BN249" s="25"/>
      <c r="BO249" s="25"/>
      <c r="BP249" s="25"/>
      <c r="BQ249" s="25"/>
      <c r="BR249" s="25"/>
      <c r="BS249" s="25"/>
      <c r="BT249" s="25"/>
      <c r="BU249" s="25"/>
      <c r="BV249" s="25"/>
      <c r="BW249" s="25"/>
      <c r="BX249" s="25"/>
      <c r="BY249" s="25"/>
      <c r="BZ249" s="25"/>
      <c r="CA249" s="25"/>
      <c r="CB249" s="25"/>
      <c r="CC249" s="25"/>
      <c r="CD249" s="25"/>
      <c r="CE249" s="25"/>
      <c r="CF249" s="25"/>
    </row>
    <row r="250" spans="1:84" ht="14.45" customHeight="1" x14ac:dyDescent="0.2">
      <c r="A250" s="25"/>
      <c r="B250" s="25"/>
      <c r="C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25"/>
      <c r="BE250" s="25"/>
      <c r="BF250" s="25"/>
      <c r="BG250" s="25"/>
      <c r="BH250" s="25"/>
      <c r="BI250" s="25"/>
      <c r="BJ250" s="25"/>
      <c r="BK250" s="25"/>
      <c r="BL250" s="25"/>
      <c r="BM250" s="25"/>
      <c r="BN250" s="25"/>
      <c r="BO250" s="25"/>
      <c r="BP250" s="25"/>
      <c r="BQ250" s="25"/>
      <c r="BR250" s="25"/>
      <c r="BS250" s="25"/>
      <c r="BT250" s="25"/>
      <c r="BU250" s="25"/>
      <c r="BV250" s="25"/>
      <c r="BW250" s="25"/>
      <c r="BX250" s="25"/>
      <c r="BY250" s="25"/>
      <c r="BZ250" s="25"/>
      <c r="CA250" s="25"/>
      <c r="CB250" s="25"/>
      <c r="CC250" s="25"/>
      <c r="CD250" s="25"/>
      <c r="CE250" s="25"/>
      <c r="CF250" s="25"/>
    </row>
    <row r="251" spans="1:84" ht="14.45" customHeight="1" x14ac:dyDescent="0.2">
      <c r="A251" s="25"/>
      <c r="B251" s="25"/>
      <c r="C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  <c r="AM251" s="25"/>
      <c r="AN251" s="25"/>
      <c r="AO251" s="25"/>
      <c r="AP251" s="25"/>
      <c r="AQ251" s="25"/>
      <c r="AR251" s="25"/>
      <c r="AS251" s="25"/>
      <c r="AT251" s="25"/>
      <c r="AU251" s="25"/>
      <c r="AV251" s="25"/>
      <c r="AW251" s="25"/>
      <c r="AX251" s="25"/>
      <c r="AY251" s="25"/>
      <c r="AZ251" s="25"/>
      <c r="BA251" s="25"/>
      <c r="BB251" s="25"/>
      <c r="BC251" s="25"/>
      <c r="BD251" s="25"/>
      <c r="BE251" s="25"/>
      <c r="BF251" s="25"/>
      <c r="BG251" s="25"/>
      <c r="BH251" s="25"/>
      <c r="BI251" s="25"/>
      <c r="BJ251" s="25"/>
      <c r="BK251" s="25"/>
      <c r="BL251" s="25"/>
      <c r="BM251" s="25"/>
      <c r="BN251" s="25"/>
      <c r="BO251" s="25"/>
      <c r="BP251" s="25"/>
      <c r="BQ251" s="25"/>
      <c r="BR251" s="25"/>
      <c r="BS251" s="25"/>
      <c r="BT251" s="25"/>
      <c r="BU251" s="25"/>
      <c r="BV251" s="25"/>
      <c r="BW251" s="25"/>
      <c r="BX251" s="25"/>
      <c r="BY251" s="25"/>
      <c r="BZ251" s="25"/>
      <c r="CA251" s="25"/>
      <c r="CB251" s="25"/>
      <c r="CC251" s="25"/>
      <c r="CD251" s="25"/>
      <c r="CE251" s="25"/>
      <c r="CF251" s="25"/>
    </row>
    <row r="252" spans="1:84" ht="14.45" customHeight="1" x14ac:dyDescent="0.2">
      <c r="A252" s="25"/>
      <c r="B252" s="25"/>
      <c r="C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/>
      <c r="AP252" s="25"/>
      <c r="AQ252" s="25"/>
      <c r="AR252" s="25"/>
      <c r="AS252" s="25"/>
      <c r="AT252" s="25"/>
      <c r="AU252" s="25"/>
      <c r="AV252" s="25"/>
      <c r="AW252" s="25"/>
      <c r="AX252" s="25"/>
      <c r="AY252" s="25"/>
      <c r="AZ252" s="25"/>
      <c r="BA252" s="25"/>
      <c r="BB252" s="25"/>
      <c r="BC252" s="25"/>
      <c r="BD252" s="25"/>
      <c r="BE252" s="25"/>
      <c r="BF252" s="25"/>
      <c r="BG252" s="25"/>
      <c r="BH252" s="25"/>
      <c r="BI252" s="25"/>
      <c r="BJ252" s="25"/>
      <c r="BK252" s="25"/>
      <c r="BL252" s="25"/>
      <c r="BM252" s="25"/>
      <c r="BN252" s="25"/>
      <c r="BO252" s="25"/>
      <c r="BP252" s="25"/>
      <c r="BQ252" s="25"/>
      <c r="BR252" s="25"/>
      <c r="BS252" s="25"/>
      <c r="BT252" s="25"/>
      <c r="BU252" s="25"/>
      <c r="BV252" s="25"/>
      <c r="BW252" s="25"/>
      <c r="BX252" s="25"/>
      <c r="BY252" s="25"/>
      <c r="BZ252" s="25"/>
      <c r="CA252" s="25"/>
      <c r="CB252" s="25"/>
      <c r="CC252" s="25"/>
      <c r="CD252" s="25"/>
      <c r="CE252" s="25"/>
      <c r="CF252" s="25"/>
    </row>
    <row r="253" spans="1:84" ht="14.45" customHeight="1" x14ac:dyDescent="0.2">
      <c r="A253" s="25"/>
      <c r="B253" s="25"/>
      <c r="C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  <c r="AM253" s="25"/>
      <c r="AN253" s="25"/>
      <c r="AO253" s="25"/>
      <c r="AP253" s="25"/>
      <c r="AQ253" s="25"/>
      <c r="AR253" s="25"/>
      <c r="AS253" s="25"/>
      <c r="AT253" s="25"/>
      <c r="AU253" s="25"/>
      <c r="AV253" s="25"/>
      <c r="AW253" s="25"/>
      <c r="AX253" s="25"/>
      <c r="AY253" s="25"/>
      <c r="AZ253" s="25"/>
      <c r="BA253" s="25"/>
      <c r="BB253" s="25"/>
      <c r="BC253" s="25"/>
      <c r="BD253" s="25"/>
      <c r="BE253" s="25"/>
      <c r="BF253" s="25"/>
      <c r="BG253" s="25"/>
      <c r="BH253" s="25"/>
      <c r="BI253" s="25"/>
      <c r="BJ253" s="25"/>
      <c r="BK253" s="25"/>
      <c r="BL253" s="25"/>
      <c r="BM253" s="25"/>
      <c r="BN253" s="25"/>
      <c r="BO253" s="25"/>
      <c r="BP253" s="25"/>
      <c r="BQ253" s="25"/>
      <c r="BR253" s="25"/>
      <c r="BS253" s="25"/>
      <c r="BT253" s="25"/>
      <c r="BU253" s="25"/>
      <c r="BV253" s="25"/>
      <c r="BW253" s="25"/>
      <c r="BX253" s="25"/>
      <c r="BY253" s="25"/>
      <c r="BZ253" s="25"/>
      <c r="CA253" s="25"/>
      <c r="CB253" s="25"/>
      <c r="CC253" s="25"/>
      <c r="CD253" s="25"/>
      <c r="CE253" s="25"/>
      <c r="CF253" s="25"/>
    </row>
    <row r="254" spans="1:84" ht="14.45" customHeight="1" x14ac:dyDescent="0.2">
      <c r="A254" s="25"/>
      <c r="B254" s="25"/>
      <c r="C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  <c r="AP254" s="25"/>
      <c r="AQ254" s="25"/>
      <c r="AR254" s="25"/>
      <c r="AS254" s="25"/>
      <c r="AT254" s="25"/>
      <c r="AU254" s="25"/>
      <c r="AV254" s="25"/>
      <c r="AW254" s="25"/>
      <c r="AX254" s="25"/>
      <c r="AY254" s="25"/>
      <c r="AZ254" s="25"/>
      <c r="BA254" s="25"/>
      <c r="BB254" s="25"/>
      <c r="BC254" s="25"/>
      <c r="BD254" s="25"/>
      <c r="BE254" s="25"/>
      <c r="BF254" s="25"/>
      <c r="BG254" s="25"/>
      <c r="BH254" s="25"/>
      <c r="BI254" s="25"/>
      <c r="BJ254" s="25"/>
      <c r="BK254" s="25"/>
      <c r="BL254" s="25"/>
      <c r="BM254" s="25"/>
      <c r="BN254" s="25"/>
      <c r="BO254" s="25"/>
      <c r="BP254" s="25"/>
      <c r="BQ254" s="25"/>
      <c r="BR254" s="25"/>
      <c r="BS254" s="25"/>
      <c r="BT254" s="25"/>
      <c r="BU254" s="25"/>
      <c r="BV254" s="25"/>
      <c r="BW254" s="25"/>
      <c r="BX254" s="25"/>
      <c r="BY254" s="25"/>
      <c r="BZ254" s="25"/>
      <c r="CA254" s="25"/>
      <c r="CB254" s="25"/>
      <c r="CC254" s="25"/>
      <c r="CD254" s="25"/>
      <c r="CE254" s="25"/>
      <c r="CF254" s="25"/>
    </row>
    <row r="255" spans="1:84" ht="14.45" customHeight="1" x14ac:dyDescent="0.2">
      <c r="A255" s="25"/>
      <c r="B255" s="25"/>
      <c r="C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  <c r="AN255" s="25"/>
      <c r="AO255" s="25"/>
      <c r="AP255" s="25"/>
      <c r="AQ255" s="25"/>
      <c r="AR255" s="25"/>
      <c r="AS255" s="25"/>
      <c r="AT255" s="25"/>
      <c r="AU255" s="25"/>
      <c r="AV255" s="25"/>
      <c r="AW255" s="25"/>
      <c r="AX255" s="25"/>
      <c r="AY255" s="25"/>
      <c r="AZ255" s="25"/>
      <c r="BA255" s="25"/>
      <c r="BB255" s="25"/>
      <c r="BC255" s="25"/>
      <c r="BD255" s="25"/>
      <c r="BE255" s="25"/>
      <c r="BF255" s="25"/>
      <c r="BG255" s="25"/>
      <c r="BH255" s="25"/>
      <c r="BI255" s="25"/>
      <c r="BJ255" s="25"/>
      <c r="BK255" s="25"/>
      <c r="BL255" s="25"/>
      <c r="BM255" s="25"/>
      <c r="BN255" s="25"/>
      <c r="BO255" s="25"/>
      <c r="BP255" s="25"/>
      <c r="BQ255" s="25"/>
      <c r="BR255" s="25"/>
      <c r="BS255" s="25"/>
      <c r="BT255" s="25"/>
      <c r="BU255" s="25"/>
      <c r="BV255" s="25"/>
      <c r="BW255" s="25"/>
      <c r="BX255" s="25"/>
      <c r="BY255" s="25"/>
      <c r="BZ255" s="25"/>
      <c r="CA255" s="25"/>
      <c r="CB255" s="25"/>
      <c r="CC255" s="25"/>
      <c r="CD255" s="25"/>
      <c r="CE255" s="25"/>
      <c r="CF255" s="25"/>
    </row>
    <row r="256" spans="1:84" ht="14.45" customHeight="1" x14ac:dyDescent="0.2">
      <c r="A256" s="25"/>
      <c r="B256" s="25"/>
      <c r="C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  <c r="BM256" s="25"/>
      <c r="BN256" s="25"/>
      <c r="BO256" s="25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</row>
    <row r="257" spans="1:84" ht="14.45" customHeight="1" x14ac:dyDescent="0.2">
      <c r="A257" s="25"/>
      <c r="B257" s="25"/>
      <c r="C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</row>
    <row r="258" spans="1:84" ht="14.45" customHeight="1" x14ac:dyDescent="0.2">
      <c r="A258" s="25"/>
      <c r="B258" s="25"/>
      <c r="C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</row>
    <row r="259" spans="1:84" ht="14.45" customHeight="1" x14ac:dyDescent="0.2">
      <c r="A259" s="25"/>
      <c r="B259" s="25"/>
      <c r="C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  <c r="BL259" s="25"/>
      <c r="BM259" s="25"/>
      <c r="BN259" s="25"/>
      <c r="BO259" s="25"/>
      <c r="BP259" s="25"/>
      <c r="BQ259" s="25"/>
      <c r="BR259" s="25"/>
      <c r="BS259" s="25"/>
      <c r="BT259" s="25"/>
      <c r="BU259" s="25"/>
      <c r="BV259" s="25"/>
      <c r="BW259" s="25"/>
      <c r="BX259" s="25"/>
      <c r="BY259" s="25"/>
      <c r="BZ259" s="25"/>
      <c r="CA259" s="25"/>
      <c r="CB259" s="25"/>
      <c r="CC259" s="25"/>
      <c r="CD259" s="25"/>
      <c r="CE259" s="25"/>
      <c r="CF259" s="25"/>
    </row>
    <row r="260" spans="1:84" ht="14.45" customHeight="1" x14ac:dyDescent="0.2">
      <c r="A260" s="25"/>
      <c r="B260" s="25"/>
      <c r="C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  <c r="BM260" s="25"/>
      <c r="BN260" s="25"/>
      <c r="BO260" s="25"/>
      <c r="BP260" s="25"/>
      <c r="BQ260" s="25"/>
      <c r="BR260" s="25"/>
      <c r="BS260" s="25"/>
      <c r="BT260" s="25"/>
      <c r="BU260" s="25"/>
      <c r="BV260" s="25"/>
      <c r="BW260" s="25"/>
      <c r="BX260" s="25"/>
      <c r="BY260" s="25"/>
      <c r="BZ260" s="25"/>
      <c r="CA260" s="25"/>
      <c r="CB260" s="25"/>
      <c r="CC260" s="25"/>
      <c r="CD260" s="25"/>
      <c r="CE260" s="25"/>
      <c r="CF260" s="25"/>
    </row>
    <row r="261" spans="1:84" ht="14.45" customHeight="1" x14ac:dyDescent="0.2">
      <c r="A261" s="25"/>
      <c r="B261" s="25"/>
      <c r="C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  <c r="BM261" s="25"/>
      <c r="BN261" s="25"/>
      <c r="BO261" s="25"/>
      <c r="BP261" s="25"/>
      <c r="BQ261" s="25"/>
      <c r="BR261" s="25"/>
      <c r="BS261" s="25"/>
      <c r="BT261" s="25"/>
      <c r="BU261" s="25"/>
      <c r="BV261" s="25"/>
      <c r="BW261" s="25"/>
      <c r="BX261" s="25"/>
      <c r="BY261" s="25"/>
      <c r="BZ261" s="25"/>
      <c r="CA261" s="25"/>
      <c r="CB261" s="25"/>
      <c r="CC261" s="25"/>
      <c r="CD261" s="25"/>
      <c r="CE261" s="25"/>
      <c r="CF261" s="25"/>
    </row>
    <row r="262" spans="1:84" ht="14.45" customHeight="1" x14ac:dyDescent="0.2">
      <c r="A262" s="25"/>
      <c r="B262" s="25"/>
      <c r="C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  <c r="BL262" s="25"/>
      <c r="BM262" s="25"/>
      <c r="BN262" s="25"/>
      <c r="BO262" s="25"/>
      <c r="BP262" s="25"/>
      <c r="BQ262" s="25"/>
      <c r="BR262" s="25"/>
      <c r="BS262" s="25"/>
      <c r="BT262" s="25"/>
      <c r="BU262" s="25"/>
      <c r="BV262" s="25"/>
      <c r="BW262" s="25"/>
      <c r="BX262" s="25"/>
      <c r="BY262" s="25"/>
      <c r="BZ262" s="25"/>
      <c r="CA262" s="25"/>
      <c r="CB262" s="25"/>
      <c r="CC262" s="25"/>
      <c r="CD262" s="25"/>
      <c r="CE262" s="25"/>
      <c r="CF262" s="25"/>
    </row>
    <row r="263" spans="1:84" ht="14.45" customHeight="1" x14ac:dyDescent="0.2">
      <c r="A263" s="25"/>
      <c r="B263" s="25"/>
      <c r="C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  <c r="AW263" s="25"/>
      <c r="AX263" s="25"/>
      <c r="AY263" s="25"/>
      <c r="AZ263" s="25"/>
      <c r="BA263" s="25"/>
      <c r="BB263" s="25"/>
      <c r="BC263" s="25"/>
      <c r="BD263" s="25"/>
      <c r="BE263" s="25"/>
      <c r="BF263" s="25"/>
      <c r="BG263" s="25"/>
      <c r="BH263" s="25"/>
      <c r="BI263" s="25"/>
      <c r="BJ263" s="25"/>
      <c r="BK263" s="25"/>
      <c r="BL263" s="25"/>
      <c r="BM263" s="25"/>
      <c r="BN263" s="25"/>
      <c r="BO263" s="25"/>
      <c r="BP263" s="25"/>
      <c r="BQ263" s="25"/>
      <c r="BR263" s="25"/>
      <c r="BS263" s="25"/>
      <c r="BT263" s="25"/>
      <c r="BU263" s="25"/>
      <c r="BV263" s="25"/>
      <c r="BW263" s="25"/>
      <c r="BX263" s="25"/>
      <c r="BY263" s="25"/>
      <c r="BZ263" s="25"/>
      <c r="CA263" s="25"/>
      <c r="CB263" s="25"/>
      <c r="CC263" s="25"/>
      <c r="CD263" s="25"/>
      <c r="CE263" s="25"/>
      <c r="CF263" s="25"/>
    </row>
    <row r="264" spans="1:84" ht="14.45" customHeight="1" x14ac:dyDescent="0.2">
      <c r="A264" s="25"/>
      <c r="B264" s="25"/>
      <c r="C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  <c r="BL264" s="25"/>
      <c r="BM264" s="25"/>
      <c r="BN264" s="25"/>
      <c r="BO264" s="25"/>
      <c r="BP264" s="25"/>
      <c r="BQ264" s="25"/>
      <c r="BR264" s="25"/>
      <c r="BS264" s="25"/>
      <c r="BT264" s="25"/>
      <c r="BU264" s="25"/>
      <c r="BV264" s="25"/>
      <c r="BW264" s="25"/>
      <c r="BX264" s="25"/>
      <c r="BY264" s="25"/>
      <c r="BZ264" s="25"/>
      <c r="CA264" s="25"/>
      <c r="CB264" s="25"/>
      <c r="CC264" s="25"/>
      <c r="CD264" s="25"/>
      <c r="CE264" s="25"/>
      <c r="CF264" s="25"/>
    </row>
    <row r="265" spans="1:84" ht="14.45" customHeight="1" x14ac:dyDescent="0.2">
      <c r="A265" s="25"/>
      <c r="B265" s="25"/>
      <c r="C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  <c r="AM265" s="25"/>
      <c r="AN265" s="25"/>
      <c r="AO265" s="25"/>
      <c r="AP265" s="25"/>
      <c r="AQ265" s="25"/>
      <c r="AR265" s="25"/>
      <c r="AS265" s="25"/>
      <c r="AT265" s="25"/>
      <c r="AU265" s="25"/>
      <c r="AV265" s="25"/>
      <c r="AW265" s="25"/>
      <c r="AX265" s="25"/>
      <c r="AY265" s="25"/>
      <c r="AZ265" s="25"/>
      <c r="BA265" s="25"/>
      <c r="BB265" s="25"/>
      <c r="BC265" s="25"/>
      <c r="BD265" s="25"/>
      <c r="BE265" s="25"/>
      <c r="BF265" s="25"/>
      <c r="BG265" s="25"/>
      <c r="BH265" s="25"/>
      <c r="BI265" s="25"/>
      <c r="BJ265" s="25"/>
      <c r="BK265" s="25"/>
      <c r="BL265" s="25"/>
      <c r="BM265" s="25"/>
      <c r="BN265" s="25"/>
      <c r="BO265" s="25"/>
      <c r="BP265" s="25"/>
      <c r="BQ265" s="25"/>
      <c r="BR265" s="25"/>
      <c r="BS265" s="25"/>
      <c r="BT265" s="25"/>
      <c r="BU265" s="25"/>
      <c r="BV265" s="25"/>
      <c r="BW265" s="25"/>
      <c r="BX265" s="25"/>
      <c r="BY265" s="25"/>
      <c r="BZ265" s="25"/>
      <c r="CA265" s="25"/>
      <c r="CB265" s="25"/>
      <c r="CC265" s="25"/>
      <c r="CD265" s="25"/>
      <c r="CE265" s="25"/>
      <c r="CF265" s="25"/>
    </row>
    <row r="266" spans="1:84" ht="14.45" customHeight="1" x14ac:dyDescent="0.2">
      <c r="A266" s="25"/>
      <c r="B266" s="25"/>
      <c r="C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  <c r="BM266" s="25"/>
      <c r="BN266" s="25"/>
      <c r="BO266" s="25"/>
      <c r="BP266" s="25"/>
      <c r="BQ266" s="25"/>
      <c r="BR266" s="25"/>
      <c r="BS266" s="25"/>
      <c r="BT266" s="25"/>
      <c r="BU266" s="25"/>
      <c r="BV266" s="25"/>
      <c r="BW266" s="25"/>
      <c r="BX266" s="25"/>
      <c r="BY266" s="25"/>
      <c r="BZ266" s="25"/>
      <c r="CA266" s="25"/>
      <c r="CB266" s="25"/>
      <c r="CC266" s="25"/>
      <c r="CD266" s="25"/>
      <c r="CE266" s="25"/>
      <c r="CF266" s="25"/>
    </row>
    <row r="267" spans="1:84" ht="14.45" customHeight="1" x14ac:dyDescent="0.2">
      <c r="A267" s="25"/>
      <c r="B267" s="25"/>
      <c r="C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  <c r="BM267" s="25"/>
      <c r="BN267" s="25"/>
      <c r="BO267" s="25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</row>
    <row r="268" spans="1:84" ht="14.45" customHeight="1" x14ac:dyDescent="0.2">
      <c r="A268" s="25"/>
      <c r="B268" s="25"/>
      <c r="C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  <c r="BB268" s="25"/>
      <c r="BC268" s="25"/>
      <c r="BD268" s="25"/>
      <c r="BE268" s="25"/>
      <c r="BF268" s="25"/>
      <c r="BG268" s="25"/>
      <c r="BH268" s="25"/>
      <c r="BI268" s="25"/>
      <c r="BJ268" s="25"/>
      <c r="BK268" s="25"/>
      <c r="BL268" s="25"/>
      <c r="BM268" s="25"/>
      <c r="BN268" s="25"/>
      <c r="BO268" s="25"/>
      <c r="BP268" s="25"/>
      <c r="BQ268" s="25"/>
      <c r="BR268" s="25"/>
      <c r="BS268" s="25"/>
      <c r="BT268" s="25"/>
      <c r="BU268" s="25"/>
      <c r="BV268" s="25"/>
      <c r="BW268" s="25"/>
      <c r="BX268" s="25"/>
      <c r="BY268" s="25"/>
      <c r="BZ268" s="25"/>
      <c r="CA268" s="25"/>
      <c r="CB268" s="25"/>
      <c r="CC268" s="25"/>
      <c r="CD268" s="25"/>
      <c r="CE268" s="25"/>
      <c r="CF268" s="25"/>
    </row>
    <row r="269" spans="1:84" ht="14.45" customHeight="1" x14ac:dyDescent="0.2">
      <c r="A269" s="25"/>
      <c r="B269" s="25"/>
      <c r="C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  <c r="AW269" s="25"/>
      <c r="AX269" s="25"/>
      <c r="AY269" s="25"/>
      <c r="AZ269" s="25"/>
      <c r="BA269" s="25"/>
      <c r="BB269" s="25"/>
      <c r="BC269" s="25"/>
      <c r="BD269" s="25"/>
      <c r="BE269" s="25"/>
      <c r="BF269" s="25"/>
      <c r="BG269" s="25"/>
      <c r="BH269" s="25"/>
      <c r="BI269" s="25"/>
      <c r="BJ269" s="25"/>
      <c r="BK269" s="25"/>
      <c r="BL269" s="25"/>
      <c r="BM269" s="25"/>
      <c r="BN269" s="25"/>
      <c r="BO269" s="25"/>
      <c r="BP269" s="25"/>
      <c r="BQ269" s="25"/>
      <c r="BR269" s="25"/>
      <c r="BS269" s="25"/>
      <c r="BT269" s="25"/>
      <c r="BU269" s="25"/>
      <c r="BV269" s="25"/>
      <c r="BW269" s="25"/>
      <c r="BX269" s="25"/>
      <c r="BY269" s="25"/>
      <c r="BZ269" s="25"/>
      <c r="CA269" s="25"/>
      <c r="CB269" s="25"/>
      <c r="CC269" s="25"/>
      <c r="CD269" s="25"/>
      <c r="CE269" s="25"/>
      <c r="CF269" s="25"/>
    </row>
    <row r="270" spans="1:84" ht="14.45" customHeight="1" x14ac:dyDescent="0.2">
      <c r="A270" s="25"/>
      <c r="B270" s="25"/>
      <c r="C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  <c r="AM270" s="25"/>
      <c r="AN270" s="25"/>
      <c r="AO270" s="25"/>
      <c r="AP270" s="25"/>
      <c r="AQ270" s="25"/>
      <c r="AR270" s="25"/>
      <c r="AS270" s="25"/>
      <c r="AT270" s="25"/>
      <c r="AU270" s="25"/>
      <c r="AV270" s="25"/>
      <c r="AW270" s="25"/>
      <c r="AX270" s="25"/>
      <c r="AY270" s="25"/>
      <c r="AZ270" s="25"/>
      <c r="BA270" s="25"/>
      <c r="BB270" s="25"/>
      <c r="BC270" s="25"/>
      <c r="BD270" s="25"/>
      <c r="BE270" s="25"/>
      <c r="BF270" s="25"/>
      <c r="BG270" s="25"/>
      <c r="BH270" s="25"/>
      <c r="BI270" s="25"/>
      <c r="BJ270" s="25"/>
      <c r="BK270" s="25"/>
      <c r="BL270" s="25"/>
      <c r="BM270" s="25"/>
      <c r="BN270" s="25"/>
      <c r="BO270" s="25"/>
      <c r="BP270" s="25"/>
      <c r="BQ270" s="25"/>
      <c r="BR270" s="25"/>
      <c r="BS270" s="25"/>
      <c r="BT270" s="25"/>
      <c r="BU270" s="25"/>
      <c r="BV270" s="25"/>
      <c r="BW270" s="25"/>
      <c r="BX270" s="25"/>
      <c r="BY270" s="25"/>
      <c r="BZ270" s="25"/>
      <c r="CA270" s="25"/>
      <c r="CB270" s="25"/>
      <c r="CC270" s="25"/>
      <c r="CD270" s="25"/>
      <c r="CE270" s="25"/>
      <c r="CF270" s="25"/>
    </row>
    <row r="271" spans="1:84" ht="14.45" customHeight="1" x14ac:dyDescent="0.2">
      <c r="A271" s="25"/>
      <c r="B271" s="25"/>
      <c r="C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  <c r="BM271" s="25"/>
      <c r="BN271" s="25"/>
      <c r="BO271" s="25"/>
      <c r="BP271" s="25"/>
      <c r="BQ271" s="25"/>
      <c r="BR271" s="25"/>
      <c r="BS271" s="25"/>
      <c r="BT271" s="25"/>
      <c r="BU271" s="25"/>
      <c r="BV271" s="25"/>
      <c r="BW271" s="25"/>
      <c r="BX271" s="25"/>
      <c r="BY271" s="25"/>
      <c r="BZ271" s="25"/>
      <c r="CA271" s="25"/>
      <c r="CB271" s="25"/>
      <c r="CC271" s="25"/>
      <c r="CD271" s="25"/>
      <c r="CE271" s="25"/>
      <c r="CF271" s="25"/>
    </row>
    <row r="272" spans="1:84" ht="14.45" customHeight="1" x14ac:dyDescent="0.2">
      <c r="A272" s="25"/>
      <c r="B272" s="25"/>
      <c r="C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  <c r="AP272" s="25"/>
      <c r="AQ272" s="25"/>
      <c r="AR272" s="25"/>
      <c r="AS272" s="25"/>
      <c r="AT272" s="25"/>
      <c r="AU272" s="25"/>
      <c r="AV272" s="25"/>
      <c r="AW272" s="25"/>
      <c r="AX272" s="25"/>
      <c r="AY272" s="25"/>
      <c r="AZ272" s="25"/>
      <c r="BA272" s="25"/>
      <c r="BB272" s="25"/>
      <c r="BC272" s="25"/>
      <c r="BD272" s="25"/>
      <c r="BE272" s="25"/>
      <c r="BF272" s="25"/>
      <c r="BG272" s="25"/>
      <c r="BH272" s="25"/>
      <c r="BI272" s="25"/>
      <c r="BJ272" s="25"/>
      <c r="BK272" s="25"/>
      <c r="BL272" s="25"/>
      <c r="BM272" s="25"/>
      <c r="BN272" s="25"/>
      <c r="BO272" s="25"/>
      <c r="BP272" s="25"/>
      <c r="BQ272" s="25"/>
      <c r="BR272" s="25"/>
      <c r="BS272" s="25"/>
      <c r="BT272" s="25"/>
      <c r="BU272" s="25"/>
      <c r="BV272" s="25"/>
      <c r="BW272" s="25"/>
      <c r="BX272" s="25"/>
      <c r="BY272" s="25"/>
      <c r="BZ272" s="25"/>
      <c r="CA272" s="25"/>
      <c r="CB272" s="25"/>
      <c r="CC272" s="25"/>
      <c r="CD272" s="25"/>
      <c r="CE272" s="25"/>
      <c r="CF272" s="25"/>
    </row>
    <row r="273" spans="1:84" ht="14.45" customHeight="1" x14ac:dyDescent="0.2">
      <c r="A273" s="25"/>
      <c r="B273" s="25"/>
      <c r="C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  <c r="BL273" s="25"/>
      <c r="BM273" s="25"/>
      <c r="BN273" s="25"/>
      <c r="BO273" s="25"/>
      <c r="BP273" s="25"/>
      <c r="BQ273" s="25"/>
      <c r="BR273" s="25"/>
      <c r="BS273" s="25"/>
      <c r="BT273" s="25"/>
      <c r="BU273" s="25"/>
      <c r="BV273" s="25"/>
      <c r="BW273" s="25"/>
      <c r="BX273" s="25"/>
      <c r="BY273" s="25"/>
      <c r="BZ273" s="25"/>
      <c r="CA273" s="25"/>
      <c r="CB273" s="25"/>
      <c r="CC273" s="25"/>
      <c r="CD273" s="25"/>
      <c r="CE273" s="25"/>
      <c r="CF273" s="25"/>
    </row>
    <row r="274" spans="1:84" ht="14.45" customHeight="1" x14ac:dyDescent="0.2">
      <c r="A274" s="25"/>
      <c r="B274" s="25"/>
      <c r="C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  <c r="BL274" s="25"/>
      <c r="BM274" s="25"/>
      <c r="BN274" s="25"/>
      <c r="BO274" s="25"/>
      <c r="BP274" s="25"/>
      <c r="BQ274" s="25"/>
      <c r="BR274" s="25"/>
      <c r="BS274" s="25"/>
      <c r="BT274" s="25"/>
      <c r="BU274" s="25"/>
      <c r="BV274" s="25"/>
      <c r="BW274" s="25"/>
      <c r="BX274" s="25"/>
      <c r="BY274" s="25"/>
      <c r="BZ274" s="25"/>
      <c r="CA274" s="25"/>
      <c r="CB274" s="25"/>
      <c r="CC274" s="25"/>
      <c r="CD274" s="25"/>
      <c r="CE274" s="25"/>
      <c r="CF274" s="25"/>
    </row>
    <row r="275" spans="1:84" ht="14.45" customHeight="1" x14ac:dyDescent="0.2">
      <c r="A275" s="25"/>
      <c r="B275" s="25"/>
      <c r="C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  <c r="BF275" s="25"/>
      <c r="BG275" s="25"/>
      <c r="BH275" s="25"/>
      <c r="BI275" s="25"/>
      <c r="BJ275" s="25"/>
      <c r="BK275" s="25"/>
      <c r="BL275" s="25"/>
      <c r="BM275" s="25"/>
      <c r="BN275" s="25"/>
      <c r="BO275" s="25"/>
      <c r="BP275" s="25"/>
      <c r="BQ275" s="25"/>
      <c r="BR275" s="25"/>
      <c r="BS275" s="25"/>
      <c r="BT275" s="25"/>
      <c r="BU275" s="25"/>
      <c r="BV275" s="25"/>
      <c r="BW275" s="25"/>
      <c r="BX275" s="25"/>
      <c r="BY275" s="25"/>
      <c r="BZ275" s="25"/>
      <c r="CA275" s="25"/>
      <c r="CB275" s="25"/>
      <c r="CC275" s="25"/>
      <c r="CD275" s="25"/>
      <c r="CE275" s="25"/>
      <c r="CF275" s="25"/>
    </row>
    <row r="276" spans="1:84" ht="14.45" customHeight="1" x14ac:dyDescent="0.2">
      <c r="A276" s="25"/>
      <c r="B276" s="25"/>
      <c r="C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  <c r="BM276" s="25"/>
      <c r="BN276" s="25"/>
      <c r="BO276" s="25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  <c r="CA276" s="25"/>
      <c r="CB276" s="25"/>
      <c r="CC276" s="25"/>
      <c r="CD276" s="25"/>
      <c r="CE276" s="25"/>
      <c r="CF276" s="25"/>
    </row>
    <row r="277" spans="1:84" ht="14.45" customHeight="1" x14ac:dyDescent="0.2">
      <c r="A277" s="25"/>
      <c r="B277" s="25"/>
      <c r="C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  <c r="BL277" s="25"/>
      <c r="BM277" s="25"/>
      <c r="BN277" s="25"/>
      <c r="BO277" s="25"/>
      <c r="BP277" s="25"/>
      <c r="BQ277" s="25"/>
      <c r="BR277" s="25"/>
      <c r="BS277" s="25"/>
      <c r="BT277" s="25"/>
      <c r="BU277" s="25"/>
      <c r="BV277" s="25"/>
      <c r="BW277" s="25"/>
      <c r="BX277" s="25"/>
      <c r="BY277" s="25"/>
      <c r="BZ277" s="25"/>
      <c r="CA277" s="25"/>
      <c r="CB277" s="25"/>
      <c r="CC277" s="25"/>
      <c r="CD277" s="25"/>
      <c r="CE277" s="25"/>
      <c r="CF277" s="25"/>
    </row>
    <row r="278" spans="1:84" ht="14.45" customHeight="1" x14ac:dyDescent="0.2">
      <c r="A278" s="25"/>
      <c r="B278" s="25"/>
      <c r="C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  <c r="AW278" s="25"/>
      <c r="AX278" s="25"/>
      <c r="AY278" s="25"/>
      <c r="AZ278" s="25"/>
      <c r="BA278" s="25"/>
      <c r="BB278" s="25"/>
      <c r="BC278" s="25"/>
      <c r="BD278" s="25"/>
      <c r="BE278" s="25"/>
      <c r="BF278" s="25"/>
      <c r="BG278" s="25"/>
      <c r="BH278" s="25"/>
      <c r="BI278" s="25"/>
      <c r="BJ278" s="25"/>
      <c r="BK278" s="25"/>
      <c r="BL278" s="25"/>
      <c r="BM278" s="25"/>
      <c r="BN278" s="25"/>
      <c r="BO278" s="25"/>
      <c r="BP278" s="25"/>
      <c r="BQ278" s="25"/>
      <c r="BR278" s="25"/>
      <c r="BS278" s="25"/>
      <c r="BT278" s="25"/>
      <c r="BU278" s="25"/>
      <c r="BV278" s="25"/>
      <c r="BW278" s="25"/>
      <c r="BX278" s="25"/>
      <c r="BY278" s="25"/>
      <c r="BZ278" s="25"/>
      <c r="CA278" s="25"/>
      <c r="CB278" s="25"/>
      <c r="CC278" s="25"/>
      <c r="CD278" s="25"/>
      <c r="CE278" s="25"/>
      <c r="CF278" s="25"/>
    </row>
    <row r="279" spans="1:84" ht="14.45" customHeight="1" x14ac:dyDescent="0.2">
      <c r="A279" s="25"/>
      <c r="B279" s="25"/>
      <c r="C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25"/>
      <c r="AV279" s="25"/>
      <c r="AW279" s="25"/>
      <c r="AX279" s="25"/>
      <c r="AY279" s="25"/>
      <c r="AZ279" s="25"/>
      <c r="BA279" s="25"/>
      <c r="BB279" s="25"/>
      <c r="BC279" s="25"/>
      <c r="BD279" s="25"/>
      <c r="BE279" s="25"/>
      <c r="BF279" s="25"/>
      <c r="BG279" s="25"/>
      <c r="BH279" s="25"/>
      <c r="BI279" s="25"/>
      <c r="BJ279" s="25"/>
      <c r="BK279" s="25"/>
      <c r="BL279" s="25"/>
      <c r="BM279" s="25"/>
      <c r="BN279" s="25"/>
      <c r="BO279" s="25"/>
      <c r="BP279" s="25"/>
      <c r="BQ279" s="25"/>
      <c r="BR279" s="25"/>
      <c r="BS279" s="25"/>
      <c r="BT279" s="25"/>
      <c r="BU279" s="25"/>
      <c r="BV279" s="25"/>
      <c r="BW279" s="25"/>
      <c r="BX279" s="25"/>
      <c r="BY279" s="25"/>
      <c r="BZ279" s="25"/>
      <c r="CA279" s="25"/>
      <c r="CB279" s="25"/>
      <c r="CC279" s="25"/>
      <c r="CD279" s="25"/>
      <c r="CE279" s="25"/>
      <c r="CF279" s="25"/>
    </row>
    <row r="280" spans="1:84" ht="14.45" customHeight="1" x14ac:dyDescent="0.2">
      <c r="A280" s="25"/>
      <c r="B280" s="25"/>
      <c r="C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5"/>
      <c r="BM280" s="25"/>
      <c r="BN280" s="25"/>
      <c r="BO280" s="25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  <c r="CA280" s="25"/>
      <c r="CB280" s="25"/>
      <c r="CC280" s="25"/>
      <c r="CD280" s="25"/>
      <c r="CE280" s="25"/>
      <c r="CF280" s="25"/>
    </row>
    <row r="281" spans="1:84" ht="14.45" customHeight="1" x14ac:dyDescent="0.2">
      <c r="A281" s="25"/>
      <c r="B281" s="25"/>
      <c r="C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  <c r="BL281" s="25"/>
      <c r="BM281" s="25"/>
      <c r="BN281" s="25"/>
      <c r="BO281" s="25"/>
      <c r="BP281" s="25"/>
      <c r="BQ281" s="25"/>
      <c r="BR281" s="25"/>
      <c r="BS281" s="25"/>
      <c r="BT281" s="25"/>
      <c r="BU281" s="25"/>
      <c r="BV281" s="25"/>
      <c r="BW281" s="25"/>
      <c r="BX281" s="25"/>
      <c r="BY281" s="25"/>
      <c r="BZ281" s="25"/>
      <c r="CA281" s="25"/>
      <c r="CB281" s="25"/>
      <c r="CC281" s="25"/>
      <c r="CD281" s="25"/>
      <c r="CE281" s="25"/>
      <c r="CF281" s="25"/>
    </row>
    <row r="282" spans="1:84" ht="14.45" customHeight="1" x14ac:dyDescent="0.2">
      <c r="A282" s="25"/>
      <c r="B282" s="25"/>
      <c r="C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  <c r="AT282" s="25"/>
      <c r="AU282" s="25"/>
      <c r="AV282" s="25"/>
      <c r="AW282" s="25"/>
      <c r="AX282" s="25"/>
      <c r="AY282" s="25"/>
      <c r="AZ282" s="25"/>
      <c r="BA282" s="25"/>
      <c r="BB282" s="25"/>
      <c r="BC282" s="25"/>
      <c r="BD282" s="25"/>
      <c r="BE282" s="25"/>
      <c r="BF282" s="25"/>
      <c r="BG282" s="25"/>
      <c r="BH282" s="25"/>
      <c r="BI282" s="25"/>
      <c r="BJ282" s="25"/>
      <c r="BK282" s="25"/>
      <c r="BL282" s="25"/>
      <c r="BM282" s="25"/>
      <c r="BN282" s="25"/>
      <c r="BO282" s="25"/>
      <c r="BP282" s="25"/>
      <c r="BQ282" s="25"/>
      <c r="BR282" s="25"/>
      <c r="BS282" s="25"/>
      <c r="BT282" s="25"/>
      <c r="BU282" s="25"/>
      <c r="BV282" s="25"/>
      <c r="BW282" s="25"/>
      <c r="BX282" s="25"/>
      <c r="BY282" s="25"/>
      <c r="BZ282" s="25"/>
      <c r="CA282" s="25"/>
      <c r="CB282" s="25"/>
      <c r="CC282" s="25"/>
      <c r="CD282" s="25"/>
      <c r="CE282" s="25"/>
      <c r="CF282" s="25"/>
    </row>
    <row r="283" spans="1:84" ht="14.45" customHeight="1" x14ac:dyDescent="0.2">
      <c r="A283" s="25"/>
      <c r="B283" s="25"/>
      <c r="C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  <c r="AT283" s="25"/>
      <c r="AU283" s="25"/>
      <c r="AV283" s="25"/>
      <c r="AW283" s="25"/>
      <c r="AX283" s="25"/>
      <c r="AY283" s="25"/>
      <c r="AZ283" s="25"/>
      <c r="BA283" s="25"/>
      <c r="BB283" s="25"/>
      <c r="BC283" s="25"/>
      <c r="BD283" s="25"/>
      <c r="BE283" s="25"/>
      <c r="BF283" s="25"/>
      <c r="BG283" s="25"/>
      <c r="BH283" s="25"/>
      <c r="BI283" s="25"/>
      <c r="BJ283" s="25"/>
      <c r="BK283" s="25"/>
      <c r="BL283" s="25"/>
      <c r="BM283" s="25"/>
      <c r="BN283" s="25"/>
      <c r="BO283" s="25"/>
      <c r="BP283" s="25"/>
      <c r="BQ283" s="25"/>
      <c r="BR283" s="25"/>
      <c r="BS283" s="25"/>
      <c r="BT283" s="25"/>
      <c r="BU283" s="25"/>
      <c r="BV283" s="25"/>
      <c r="BW283" s="25"/>
      <c r="BX283" s="25"/>
      <c r="BY283" s="25"/>
      <c r="BZ283" s="25"/>
      <c r="CA283" s="25"/>
      <c r="CB283" s="25"/>
      <c r="CC283" s="25"/>
      <c r="CD283" s="25"/>
      <c r="CE283" s="25"/>
      <c r="CF283" s="25"/>
    </row>
    <row r="284" spans="1:84" ht="14.45" customHeight="1" x14ac:dyDescent="0.2">
      <c r="A284" s="25"/>
      <c r="B284" s="25"/>
      <c r="C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  <c r="AP284" s="25"/>
      <c r="AQ284" s="25"/>
      <c r="AR284" s="25"/>
      <c r="AS284" s="25"/>
      <c r="AT284" s="25"/>
      <c r="AU284" s="25"/>
      <c r="AV284" s="25"/>
      <c r="AW284" s="25"/>
      <c r="AX284" s="25"/>
      <c r="AY284" s="25"/>
      <c r="AZ284" s="25"/>
      <c r="BA284" s="25"/>
      <c r="BB284" s="25"/>
      <c r="BC284" s="25"/>
      <c r="BD284" s="25"/>
      <c r="BE284" s="25"/>
      <c r="BF284" s="25"/>
      <c r="BG284" s="25"/>
      <c r="BH284" s="25"/>
      <c r="BI284" s="25"/>
      <c r="BJ284" s="25"/>
      <c r="BK284" s="25"/>
      <c r="BL284" s="25"/>
      <c r="BM284" s="25"/>
      <c r="BN284" s="25"/>
      <c r="BO284" s="25"/>
      <c r="BP284" s="25"/>
      <c r="BQ284" s="25"/>
      <c r="BR284" s="25"/>
      <c r="BS284" s="25"/>
      <c r="BT284" s="25"/>
      <c r="BU284" s="25"/>
      <c r="BV284" s="25"/>
      <c r="BW284" s="25"/>
      <c r="BX284" s="25"/>
      <c r="BY284" s="25"/>
      <c r="BZ284" s="25"/>
      <c r="CA284" s="25"/>
      <c r="CB284" s="25"/>
      <c r="CC284" s="25"/>
      <c r="CD284" s="25"/>
      <c r="CE284" s="25"/>
      <c r="CF284" s="25"/>
    </row>
    <row r="285" spans="1:84" ht="14.45" customHeight="1" x14ac:dyDescent="0.2">
      <c r="A285" s="25"/>
      <c r="B285" s="25"/>
      <c r="C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  <c r="BL285" s="25"/>
      <c r="BM285" s="25"/>
      <c r="BN285" s="25"/>
      <c r="BO285" s="25"/>
      <c r="BP285" s="25"/>
      <c r="BQ285" s="25"/>
      <c r="BR285" s="25"/>
      <c r="BS285" s="25"/>
      <c r="BT285" s="25"/>
      <c r="BU285" s="25"/>
      <c r="BV285" s="25"/>
      <c r="BW285" s="25"/>
      <c r="BX285" s="25"/>
      <c r="BY285" s="25"/>
      <c r="BZ285" s="25"/>
      <c r="CA285" s="25"/>
      <c r="CB285" s="25"/>
      <c r="CC285" s="25"/>
      <c r="CD285" s="25"/>
      <c r="CE285" s="25"/>
      <c r="CF285" s="25"/>
    </row>
    <row r="286" spans="1:84" ht="14.45" customHeight="1" x14ac:dyDescent="0.2">
      <c r="A286" s="25"/>
      <c r="B286" s="25"/>
      <c r="C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  <c r="BL286" s="25"/>
      <c r="BM286" s="25"/>
      <c r="BN286" s="25"/>
      <c r="BO286" s="25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</row>
    <row r="287" spans="1:84" ht="14.45" customHeight="1" x14ac:dyDescent="0.2">
      <c r="A287" s="25"/>
      <c r="B287" s="25"/>
      <c r="C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5"/>
      <c r="BL287" s="25"/>
      <c r="BM287" s="25"/>
      <c r="BN287" s="25"/>
      <c r="BO287" s="25"/>
      <c r="BP287" s="25"/>
      <c r="BQ287" s="25"/>
      <c r="BR287" s="25"/>
      <c r="BS287" s="25"/>
      <c r="BT287" s="25"/>
      <c r="BU287" s="25"/>
      <c r="BV287" s="25"/>
      <c r="BW287" s="25"/>
      <c r="BX287" s="25"/>
      <c r="BY287" s="25"/>
      <c r="BZ287" s="25"/>
      <c r="CA287" s="25"/>
      <c r="CB287" s="25"/>
      <c r="CC287" s="25"/>
      <c r="CD287" s="25"/>
      <c r="CE287" s="25"/>
      <c r="CF287" s="25"/>
    </row>
    <row r="288" spans="1:84" ht="14.45" customHeight="1" x14ac:dyDescent="0.2">
      <c r="A288" s="25"/>
      <c r="B288" s="25"/>
      <c r="C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5"/>
      <c r="BL288" s="25"/>
      <c r="BM288" s="25"/>
      <c r="BN288" s="25"/>
      <c r="BO288" s="25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  <c r="CA288" s="25"/>
      <c r="CB288" s="25"/>
      <c r="CC288" s="25"/>
      <c r="CD288" s="25"/>
      <c r="CE288" s="25"/>
      <c r="CF288" s="25"/>
    </row>
    <row r="289" spans="1:84" ht="14.45" customHeight="1" x14ac:dyDescent="0.2">
      <c r="A289" s="25"/>
      <c r="B289" s="25"/>
      <c r="C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  <c r="AM289" s="25"/>
      <c r="AN289" s="25"/>
      <c r="AO289" s="25"/>
      <c r="AP289" s="25"/>
      <c r="AQ289" s="25"/>
      <c r="AR289" s="25"/>
      <c r="AS289" s="25"/>
      <c r="AT289" s="25"/>
      <c r="AU289" s="25"/>
      <c r="AV289" s="25"/>
      <c r="AW289" s="25"/>
      <c r="AX289" s="25"/>
      <c r="AY289" s="25"/>
      <c r="AZ289" s="25"/>
      <c r="BA289" s="25"/>
      <c r="BB289" s="25"/>
      <c r="BC289" s="25"/>
      <c r="BD289" s="25"/>
      <c r="BE289" s="25"/>
      <c r="BF289" s="25"/>
      <c r="BG289" s="25"/>
      <c r="BH289" s="25"/>
      <c r="BI289" s="25"/>
      <c r="BJ289" s="25"/>
      <c r="BK289" s="25"/>
      <c r="BL289" s="25"/>
      <c r="BM289" s="25"/>
      <c r="BN289" s="25"/>
      <c r="BO289" s="25"/>
      <c r="BP289" s="25"/>
      <c r="BQ289" s="25"/>
      <c r="BR289" s="25"/>
      <c r="BS289" s="25"/>
      <c r="BT289" s="25"/>
      <c r="BU289" s="25"/>
      <c r="BV289" s="25"/>
      <c r="BW289" s="25"/>
      <c r="BX289" s="25"/>
      <c r="BY289" s="25"/>
      <c r="BZ289" s="25"/>
      <c r="CA289" s="25"/>
      <c r="CB289" s="25"/>
      <c r="CC289" s="25"/>
      <c r="CD289" s="25"/>
      <c r="CE289" s="25"/>
      <c r="CF289" s="25"/>
    </row>
    <row r="290" spans="1:84" ht="14.45" customHeight="1" x14ac:dyDescent="0.2">
      <c r="A290" s="25"/>
      <c r="B290" s="25"/>
      <c r="C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5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5"/>
      <c r="CE290" s="25"/>
      <c r="CF290" s="25"/>
    </row>
    <row r="291" spans="1:84" ht="14.45" customHeight="1" x14ac:dyDescent="0.2">
      <c r="A291" s="25"/>
      <c r="B291" s="25"/>
      <c r="C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  <c r="AT291" s="25"/>
      <c r="AU291" s="25"/>
      <c r="AV291" s="25"/>
      <c r="AW291" s="25"/>
      <c r="AX291" s="25"/>
      <c r="AY291" s="25"/>
      <c r="AZ291" s="25"/>
      <c r="BA291" s="25"/>
      <c r="BB291" s="25"/>
      <c r="BC291" s="25"/>
      <c r="BD291" s="25"/>
      <c r="BE291" s="25"/>
      <c r="BF291" s="25"/>
      <c r="BG291" s="25"/>
      <c r="BH291" s="25"/>
      <c r="BI291" s="25"/>
      <c r="BJ291" s="25"/>
      <c r="BK291" s="25"/>
      <c r="BL291" s="25"/>
      <c r="BM291" s="25"/>
      <c r="BN291" s="25"/>
      <c r="BO291" s="25"/>
      <c r="BP291" s="25"/>
      <c r="BQ291" s="25"/>
      <c r="BR291" s="25"/>
      <c r="BS291" s="25"/>
      <c r="BT291" s="25"/>
      <c r="BU291" s="25"/>
      <c r="BV291" s="25"/>
      <c r="BW291" s="25"/>
      <c r="BX291" s="25"/>
      <c r="BY291" s="25"/>
      <c r="BZ291" s="25"/>
      <c r="CA291" s="25"/>
      <c r="CB291" s="25"/>
      <c r="CC291" s="25"/>
      <c r="CD291" s="25"/>
      <c r="CE291" s="25"/>
      <c r="CF291" s="25"/>
    </row>
    <row r="292" spans="1:84" ht="14.45" customHeight="1" x14ac:dyDescent="0.2">
      <c r="A292" s="25"/>
      <c r="B292" s="25"/>
      <c r="C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5"/>
      <c r="AY292" s="25"/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  <c r="BL292" s="25"/>
      <c r="BM292" s="25"/>
      <c r="BN292" s="25"/>
      <c r="BO292" s="25"/>
      <c r="BP292" s="25"/>
      <c r="BQ292" s="25"/>
      <c r="BR292" s="25"/>
      <c r="BS292" s="25"/>
      <c r="BT292" s="25"/>
      <c r="BU292" s="25"/>
      <c r="BV292" s="25"/>
      <c r="BW292" s="25"/>
      <c r="BX292" s="25"/>
      <c r="BY292" s="25"/>
      <c r="BZ292" s="25"/>
      <c r="CA292" s="25"/>
      <c r="CB292" s="25"/>
      <c r="CC292" s="25"/>
      <c r="CD292" s="25"/>
      <c r="CE292" s="25"/>
      <c r="CF292" s="25"/>
    </row>
    <row r="293" spans="1:84" ht="14.45" customHeight="1" x14ac:dyDescent="0.2">
      <c r="A293" s="25"/>
      <c r="B293" s="25"/>
      <c r="C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5"/>
      <c r="AY293" s="25"/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  <c r="BL293" s="25"/>
      <c r="BM293" s="25"/>
      <c r="BN293" s="25"/>
      <c r="BO293" s="25"/>
      <c r="BP293" s="25"/>
      <c r="BQ293" s="25"/>
      <c r="BR293" s="25"/>
      <c r="BS293" s="25"/>
      <c r="BT293" s="25"/>
      <c r="BU293" s="25"/>
      <c r="BV293" s="25"/>
      <c r="BW293" s="25"/>
      <c r="BX293" s="25"/>
      <c r="BY293" s="25"/>
      <c r="BZ293" s="25"/>
      <c r="CA293" s="25"/>
      <c r="CB293" s="25"/>
      <c r="CC293" s="25"/>
      <c r="CD293" s="25"/>
      <c r="CE293" s="25"/>
      <c r="CF293" s="25"/>
    </row>
    <row r="294" spans="1:84" ht="14.45" customHeight="1" x14ac:dyDescent="0.2">
      <c r="A294" s="25"/>
      <c r="B294" s="25"/>
      <c r="C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5"/>
      <c r="AY294" s="25"/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5"/>
      <c r="BM294" s="25"/>
      <c r="BN294" s="25"/>
      <c r="BO294" s="25"/>
      <c r="BP294" s="25"/>
      <c r="BQ294" s="25"/>
      <c r="BR294" s="25"/>
      <c r="BS294" s="25"/>
      <c r="BT294" s="25"/>
      <c r="BU294" s="25"/>
      <c r="BV294" s="25"/>
      <c r="BW294" s="25"/>
      <c r="BX294" s="25"/>
      <c r="BY294" s="25"/>
      <c r="BZ294" s="25"/>
      <c r="CA294" s="25"/>
      <c r="CB294" s="25"/>
      <c r="CC294" s="25"/>
      <c r="CD294" s="25"/>
      <c r="CE294" s="25"/>
      <c r="CF294" s="25"/>
    </row>
    <row r="295" spans="1:84" ht="14.45" customHeight="1" x14ac:dyDescent="0.2">
      <c r="A295" s="25"/>
      <c r="B295" s="25"/>
      <c r="C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  <c r="BN295" s="25"/>
      <c r="BO295" s="25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  <c r="CA295" s="25"/>
      <c r="CB295" s="25"/>
      <c r="CC295" s="25"/>
      <c r="CD295" s="25"/>
      <c r="CE295" s="25"/>
      <c r="CF295" s="25"/>
    </row>
    <row r="296" spans="1:84" ht="14.45" customHeight="1" x14ac:dyDescent="0.2">
      <c r="A296" s="25"/>
      <c r="B296" s="25"/>
      <c r="C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  <c r="AT296" s="25"/>
      <c r="AU296" s="25"/>
      <c r="AV296" s="25"/>
      <c r="AW296" s="25"/>
      <c r="AX296" s="25"/>
      <c r="AY296" s="25"/>
      <c r="AZ296" s="25"/>
      <c r="BA296" s="25"/>
      <c r="BB296" s="25"/>
      <c r="BC296" s="25"/>
      <c r="BD296" s="25"/>
      <c r="BE296" s="25"/>
      <c r="BF296" s="25"/>
      <c r="BG296" s="25"/>
      <c r="BH296" s="25"/>
      <c r="BI296" s="25"/>
      <c r="BJ296" s="25"/>
      <c r="BK296" s="25"/>
      <c r="BL296" s="25"/>
      <c r="BM296" s="25"/>
      <c r="BN296" s="25"/>
      <c r="BO296" s="25"/>
      <c r="BP296" s="25"/>
      <c r="BQ296" s="25"/>
      <c r="BR296" s="25"/>
      <c r="BS296" s="25"/>
      <c r="BT296" s="25"/>
      <c r="BU296" s="25"/>
      <c r="BV296" s="25"/>
      <c r="BW296" s="25"/>
      <c r="BX296" s="25"/>
      <c r="BY296" s="25"/>
      <c r="BZ296" s="25"/>
      <c r="CA296" s="25"/>
      <c r="CB296" s="25"/>
      <c r="CC296" s="25"/>
      <c r="CD296" s="25"/>
      <c r="CE296" s="25"/>
      <c r="CF296" s="25"/>
    </row>
    <row r="297" spans="1:84" ht="14.45" customHeight="1" x14ac:dyDescent="0.2">
      <c r="A297" s="25"/>
      <c r="B297" s="25"/>
      <c r="C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  <c r="AT297" s="25"/>
      <c r="AU297" s="25"/>
      <c r="AV297" s="25"/>
      <c r="AW297" s="25"/>
      <c r="AX297" s="25"/>
      <c r="AY297" s="25"/>
      <c r="AZ297" s="25"/>
      <c r="BA297" s="25"/>
      <c r="BB297" s="25"/>
      <c r="BC297" s="25"/>
      <c r="BD297" s="25"/>
      <c r="BE297" s="25"/>
      <c r="BF297" s="25"/>
      <c r="BG297" s="25"/>
      <c r="BH297" s="25"/>
      <c r="BI297" s="25"/>
      <c r="BJ297" s="25"/>
      <c r="BK297" s="25"/>
      <c r="BL297" s="25"/>
      <c r="BM297" s="25"/>
      <c r="BN297" s="25"/>
      <c r="BO297" s="25"/>
      <c r="BP297" s="25"/>
      <c r="BQ297" s="25"/>
      <c r="BR297" s="25"/>
      <c r="BS297" s="25"/>
      <c r="BT297" s="25"/>
      <c r="BU297" s="25"/>
      <c r="BV297" s="25"/>
      <c r="BW297" s="25"/>
      <c r="BX297" s="25"/>
      <c r="BY297" s="25"/>
      <c r="BZ297" s="25"/>
      <c r="CA297" s="25"/>
      <c r="CB297" s="25"/>
      <c r="CC297" s="25"/>
      <c r="CD297" s="25"/>
      <c r="CE297" s="25"/>
      <c r="CF297" s="25"/>
    </row>
    <row r="298" spans="1:84" ht="15.75" customHeight="1" x14ac:dyDescent="0.2">
      <c r="A298" s="25"/>
      <c r="B298" s="25"/>
      <c r="C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  <c r="AT298" s="25"/>
      <c r="AU298" s="25"/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  <c r="BF298" s="25"/>
      <c r="BG298" s="25"/>
      <c r="BH298" s="25"/>
      <c r="BI298" s="25"/>
      <c r="BJ298" s="25"/>
      <c r="BK298" s="25"/>
      <c r="BL298" s="25"/>
      <c r="BM298" s="25"/>
      <c r="BN298" s="25"/>
      <c r="BO298" s="25"/>
      <c r="BP298" s="25"/>
      <c r="BQ298" s="25"/>
      <c r="BR298" s="25"/>
      <c r="BS298" s="25"/>
      <c r="BT298" s="25"/>
      <c r="BU298" s="25"/>
      <c r="BV298" s="25"/>
      <c r="BW298" s="25"/>
      <c r="BX298" s="25"/>
      <c r="BY298" s="25"/>
      <c r="BZ298" s="25"/>
      <c r="CA298" s="25"/>
      <c r="CB298" s="25"/>
      <c r="CC298" s="25"/>
      <c r="CD298" s="25"/>
      <c r="CE298" s="25"/>
      <c r="CF298" s="25"/>
    </row>
    <row r="299" spans="1:84" ht="15.75" customHeight="1" x14ac:dyDescent="0.2">
      <c r="A299" s="25"/>
      <c r="B299" s="25"/>
      <c r="C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N299" s="25"/>
      <c r="AO299" s="25"/>
      <c r="AP299" s="25"/>
      <c r="AQ299" s="25"/>
      <c r="AR299" s="25"/>
      <c r="AS299" s="25"/>
      <c r="AT299" s="25"/>
      <c r="AU299" s="25"/>
      <c r="AV299" s="25"/>
      <c r="AW299" s="25"/>
      <c r="AX299" s="25"/>
      <c r="AY299" s="25"/>
      <c r="AZ299" s="25"/>
      <c r="BA299" s="25"/>
      <c r="BB299" s="25"/>
      <c r="BC299" s="25"/>
      <c r="BD299" s="25"/>
      <c r="BE299" s="25"/>
      <c r="BF299" s="25"/>
      <c r="BG299" s="25"/>
      <c r="BH299" s="25"/>
      <c r="BI299" s="25"/>
      <c r="BJ299" s="25"/>
      <c r="BK299" s="25"/>
      <c r="BL299" s="25"/>
      <c r="BM299" s="25"/>
      <c r="BN299" s="25"/>
      <c r="BO299" s="25"/>
      <c r="BP299" s="25"/>
      <c r="BQ299" s="25"/>
      <c r="BR299" s="25"/>
      <c r="BS299" s="25"/>
      <c r="BT299" s="25"/>
      <c r="BU299" s="25"/>
      <c r="BV299" s="25"/>
      <c r="BW299" s="25"/>
      <c r="BX299" s="25"/>
      <c r="BY299" s="25"/>
      <c r="BZ299" s="25"/>
      <c r="CA299" s="25"/>
      <c r="CB299" s="25"/>
      <c r="CC299" s="25"/>
      <c r="CD299" s="25"/>
      <c r="CE299" s="25"/>
      <c r="CF299" s="25"/>
    </row>
    <row r="300" spans="1:84" ht="15.75" customHeight="1" x14ac:dyDescent="0.2">
      <c r="A300" s="25"/>
      <c r="B300" s="25"/>
      <c r="C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  <c r="AT300" s="25"/>
      <c r="AU300" s="25"/>
      <c r="AV300" s="25"/>
      <c r="AW300" s="25"/>
      <c r="AX300" s="25"/>
      <c r="AY300" s="25"/>
      <c r="AZ300" s="25"/>
      <c r="BA300" s="25"/>
      <c r="BB300" s="25"/>
      <c r="BC300" s="25"/>
      <c r="BD300" s="25"/>
      <c r="BE300" s="25"/>
      <c r="BF300" s="25"/>
      <c r="BG300" s="25"/>
      <c r="BH300" s="25"/>
      <c r="BI300" s="25"/>
      <c r="BJ300" s="25"/>
      <c r="BK300" s="25"/>
      <c r="BL300" s="25"/>
      <c r="BM300" s="25"/>
      <c r="BN300" s="25"/>
      <c r="BO300" s="25"/>
      <c r="BP300" s="25"/>
      <c r="BQ300" s="25"/>
      <c r="BR300" s="25"/>
      <c r="BS300" s="25"/>
      <c r="BT300" s="25"/>
      <c r="BU300" s="25"/>
      <c r="BV300" s="25"/>
      <c r="BW300" s="25"/>
      <c r="BX300" s="25"/>
      <c r="BY300" s="25"/>
      <c r="BZ300" s="25"/>
      <c r="CA300" s="25"/>
      <c r="CB300" s="25"/>
      <c r="CC300" s="25"/>
      <c r="CD300" s="25"/>
      <c r="CE300" s="25"/>
      <c r="CF300" s="25"/>
    </row>
    <row r="301" spans="1:84" ht="15.75" customHeight="1" x14ac:dyDescent="0.2">
      <c r="A301" s="25"/>
      <c r="B301" s="25"/>
      <c r="C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N301" s="25"/>
      <c r="AO301" s="25"/>
      <c r="AP301" s="25"/>
      <c r="AQ301" s="25"/>
      <c r="AR301" s="25"/>
      <c r="AS301" s="25"/>
      <c r="AT301" s="25"/>
      <c r="AU301" s="25"/>
      <c r="AV301" s="25"/>
      <c r="AW301" s="25"/>
      <c r="AX301" s="25"/>
      <c r="AY301" s="25"/>
      <c r="AZ301" s="25"/>
      <c r="BA301" s="25"/>
      <c r="BB301" s="25"/>
      <c r="BC301" s="25"/>
      <c r="BD301" s="25"/>
      <c r="BE301" s="25"/>
      <c r="BF301" s="25"/>
      <c r="BG301" s="25"/>
      <c r="BH301" s="25"/>
      <c r="BI301" s="25"/>
      <c r="BJ301" s="25"/>
      <c r="BK301" s="25"/>
      <c r="BL301" s="25"/>
      <c r="BM301" s="25"/>
      <c r="BN301" s="25"/>
      <c r="BO301" s="25"/>
      <c r="BP301" s="25"/>
      <c r="BQ301" s="25"/>
      <c r="BR301" s="25"/>
      <c r="BS301" s="25"/>
      <c r="BT301" s="25"/>
      <c r="BU301" s="25"/>
      <c r="BV301" s="25"/>
      <c r="BW301" s="25"/>
      <c r="BX301" s="25"/>
      <c r="BY301" s="25"/>
      <c r="BZ301" s="25"/>
      <c r="CA301" s="25"/>
      <c r="CB301" s="25"/>
      <c r="CC301" s="25"/>
      <c r="CD301" s="25"/>
      <c r="CE301" s="25"/>
      <c r="CF301" s="25"/>
    </row>
    <row r="302" spans="1:84" ht="15.75" customHeight="1" x14ac:dyDescent="0.2">
      <c r="A302" s="25"/>
      <c r="B302" s="25"/>
      <c r="C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  <c r="BF302" s="25"/>
      <c r="BG302" s="25"/>
      <c r="BH302" s="25"/>
      <c r="BI302" s="25"/>
      <c r="BJ302" s="25"/>
      <c r="BK302" s="25"/>
      <c r="BL302" s="25"/>
      <c r="BM302" s="25"/>
      <c r="BN302" s="25"/>
      <c r="BO302" s="25"/>
      <c r="BP302" s="25"/>
      <c r="BQ302" s="25"/>
      <c r="BR302" s="25"/>
      <c r="BS302" s="25"/>
      <c r="BT302" s="25"/>
      <c r="BU302" s="25"/>
      <c r="BV302" s="25"/>
      <c r="BW302" s="25"/>
      <c r="BX302" s="25"/>
      <c r="BY302" s="25"/>
      <c r="BZ302" s="25"/>
      <c r="CA302" s="25"/>
      <c r="CB302" s="25"/>
      <c r="CC302" s="25"/>
      <c r="CD302" s="25"/>
      <c r="CE302" s="25"/>
      <c r="CF302" s="25"/>
    </row>
    <row r="303" spans="1:84" ht="15.75" customHeight="1" x14ac:dyDescent="0.2">
      <c r="A303" s="25"/>
      <c r="B303" s="25"/>
      <c r="C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5"/>
      <c r="BH303" s="25"/>
      <c r="BI303" s="25"/>
      <c r="BJ303" s="25"/>
      <c r="BK303" s="25"/>
      <c r="BL303" s="25"/>
      <c r="BM303" s="25"/>
      <c r="BN303" s="25"/>
      <c r="BO303" s="25"/>
      <c r="BP303" s="25"/>
      <c r="BQ303" s="25"/>
      <c r="BR303" s="25"/>
      <c r="BS303" s="25"/>
      <c r="BT303" s="25"/>
      <c r="BU303" s="25"/>
      <c r="BV303" s="25"/>
      <c r="BW303" s="25"/>
      <c r="BX303" s="25"/>
      <c r="BY303" s="25"/>
      <c r="BZ303" s="25"/>
      <c r="CA303" s="25"/>
      <c r="CB303" s="25"/>
      <c r="CC303" s="25"/>
      <c r="CD303" s="25"/>
      <c r="CE303" s="25"/>
      <c r="CF303" s="25"/>
    </row>
    <row r="304" spans="1:84" ht="15.75" customHeight="1" x14ac:dyDescent="0.2">
      <c r="A304" s="25"/>
      <c r="B304" s="25"/>
      <c r="C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5"/>
      <c r="BM304" s="25"/>
      <c r="BN304" s="25"/>
      <c r="BO304" s="25"/>
      <c r="BP304" s="25"/>
      <c r="BQ304" s="25"/>
      <c r="BR304" s="25"/>
      <c r="BS304" s="25"/>
      <c r="BT304" s="25"/>
      <c r="BU304" s="25"/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</row>
    <row r="305" spans="1:84" ht="15.75" customHeight="1" x14ac:dyDescent="0.2">
      <c r="A305" s="25"/>
      <c r="B305" s="25"/>
      <c r="C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5"/>
      <c r="AQ305" s="25"/>
      <c r="AR305" s="25"/>
      <c r="AS305" s="25"/>
      <c r="AT305" s="25"/>
      <c r="AU305" s="25"/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  <c r="BF305" s="25"/>
      <c r="BG305" s="25"/>
      <c r="BH305" s="25"/>
      <c r="BI305" s="25"/>
      <c r="BJ305" s="25"/>
      <c r="BK305" s="25"/>
      <c r="BL305" s="25"/>
      <c r="BM305" s="25"/>
      <c r="BN305" s="25"/>
      <c r="BO305" s="25"/>
      <c r="BP305" s="25"/>
      <c r="BQ305" s="25"/>
      <c r="BR305" s="25"/>
      <c r="BS305" s="25"/>
      <c r="BT305" s="25"/>
      <c r="BU305" s="25"/>
      <c r="BV305" s="25"/>
      <c r="BW305" s="25"/>
      <c r="BX305" s="25"/>
      <c r="BY305" s="25"/>
      <c r="BZ305" s="25"/>
      <c r="CA305" s="25"/>
      <c r="CB305" s="25"/>
      <c r="CC305" s="25"/>
      <c r="CD305" s="25"/>
      <c r="CE305" s="25"/>
      <c r="CF305" s="25"/>
    </row>
    <row r="306" spans="1:84" ht="15.75" customHeight="1" x14ac:dyDescent="0.2">
      <c r="A306" s="25"/>
      <c r="B306" s="25"/>
      <c r="C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5"/>
      <c r="BH306" s="25"/>
      <c r="BI306" s="25"/>
      <c r="BJ306" s="25"/>
      <c r="BK306" s="25"/>
      <c r="BL306" s="25"/>
      <c r="BM306" s="25"/>
      <c r="BN306" s="25"/>
      <c r="BO306" s="25"/>
      <c r="BP306" s="25"/>
      <c r="BQ306" s="25"/>
      <c r="BR306" s="25"/>
      <c r="BS306" s="25"/>
      <c r="BT306" s="25"/>
      <c r="BU306" s="25"/>
      <c r="BV306" s="25"/>
      <c r="BW306" s="25"/>
      <c r="BX306" s="25"/>
      <c r="BY306" s="25"/>
      <c r="BZ306" s="25"/>
      <c r="CA306" s="25"/>
      <c r="CB306" s="25"/>
      <c r="CC306" s="25"/>
      <c r="CD306" s="25"/>
      <c r="CE306" s="25"/>
      <c r="CF306" s="25"/>
    </row>
    <row r="307" spans="1:84" ht="15.75" customHeight="1" x14ac:dyDescent="0.2">
      <c r="A307" s="25"/>
      <c r="B307" s="25"/>
      <c r="C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N307" s="25"/>
      <c r="AO307" s="25"/>
      <c r="AP307" s="25"/>
      <c r="AQ307" s="25"/>
      <c r="AR307" s="25"/>
      <c r="AS307" s="25"/>
      <c r="AT307" s="25"/>
      <c r="AU307" s="25"/>
      <c r="AV307" s="25"/>
      <c r="AW307" s="25"/>
      <c r="AX307" s="25"/>
      <c r="AY307" s="25"/>
      <c r="AZ307" s="25"/>
      <c r="BA307" s="25"/>
      <c r="BB307" s="25"/>
      <c r="BC307" s="25"/>
      <c r="BD307" s="25"/>
      <c r="BE307" s="25"/>
      <c r="BF307" s="25"/>
      <c r="BG307" s="25"/>
      <c r="BH307" s="25"/>
      <c r="BI307" s="25"/>
      <c r="BJ307" s="25"/>
      <c r="BK307" s="25"/>
      <c r="BL307" s="25"/>
      <c r="BM307" s="25"/>
      <c r="BN307" s="25"/>
      <c r="BO307" s="25"/>
      <c r="BP307" s="25"/>
      <c r="BQ307" s="25"/>
      <c r="BR307" s="25"/>
      <c r="BS307" s="25"/>
      <c r="BT307" s="25"/>
      <c r="BU307" s="25"/>
      <c r="BV307" s="25"/>
      <c r="BW307" s="25"/>
      <c r="BX307" s="25"/>
      <c r="BY307" s="25"/>
      <c r="BZ307" s="25"/>
      <c r="CA307" s="25"/>
      <c r="CB307" s="25"/>
      <c r="CC307" s="25"/>
      <c r="CD307" s="25"/>
      <c r="CE307" s="25"/>
      <c r="CF307" s="25"/>
    </row>
    <row r="308" spans="1:84" ht="15.75" customHeight="1" x14ac:dyDescent="0.2">
      <c r="A308" s="25"/>
      <c r="B308" s="25"/>
      <c r="C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N308" s="25"/>
      <c r="AO308" s="25"/>
      <c r="AP308" s="25"/>
      <c r="AQ308" s="25"/>
      <c r="AR308" s="25"/>
      <c r="AS308" s="25"/>
      <c r="AT308" s="25"/>
      <c r="AU308" s="25"/>
      <c r="AV308" s="25"/>
      <c r="AW308" s="25"/>
      <c r="AX308" s="25"/>
      <c r="AY308" s="25"/>
      <c r="AZ308" s="25"/>
      <c r="BA308" s="25"/>
      <c r="BB308" s="25"/>
      <c r="BC308" s="25"/>
      <c r="BD308" s="25"/>
      <c r="BE308" s="25"/>
      <c r="BF308" s="25"/>
      <c r="BG308" s="25"/>
      <c r="BH308" s="25"/>
      <c r="BI308" s="25"/>
      <c r="BJ308" s="25"/>
      <c r="BK308" s="25"/>
      <c r="BL308" s="25"/>
      <c r="BM308" s="25"/>
      <c r="BN308" s="25"/>
      <c r="BO308" s="25"/>
      <c r="BP308" s="25"/>
      <c r="BQ308" s="25"/>
      <c r="BR308" s="25"/>
      <c r="BS308" s="25"/>
      <c r="BT308" s="25"/>
      <c r="BU308" s="25"/>
      <c r="BV308" s="25"/>
      <c r="BW308" s="25"/>
      <c r="BX308" s="25"/>
      <c r="BY308" s="25"/>
      <c r="BZ308" s="25"/>
      <c r="CA308" s="25"/>
      <c r="CB308" s="25"/>
      <c r="CC308" s="25"/>
      <c r="CD308" s="25"/>
      <c r="CE308" s="25"/>
      <c r="CF308" s="25"/>
    </row>
    <row r="309" spans="1:84" ht="15.75" customHeight="1" x14ac:dyDescent="0.2">
      <c r="A309" s="25"/>
      <c r="B309" s="25"/>
      <c r="C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  <c r="BL309" s="25"/>
      <c r="BM309" s="25"/>
      <c r="BN309" s="25"/>
      <c r="BO309" s="25"/>
      <c r="BP309" s="25"/>
      <c r="BQ309" s="25"/>
      <c r="BR309" s="25"/>
      <c r="BS309" s="25"/>
      <c r="BT309" s="25"/>
      <c r="BU309" s="25"/>
      <c r="BV309" s="25"/>
      <c r="BW309" s="25"/>
      <c r="BX309" s="25"/>
      <c r="BY309" s="25"/>
      <c r="BZ309" s="25"/>
      <c r="CA309" s="25"/>
      <c r="CB309" s="25"/>
      <c r="CC309" s="25"/>
      <c r="CD309" s="25"/>
      <c r="CE309" s="25"/>
      <c r="CF309" s="25"/>
    </row>
    <row r="310" spans="1:84" ht="15.75" customHeight="1" x14ac:dyDescent="0.2">
      <c r="A310" s="25"/>
      <c r="B310" s="25"/>
      <c r="C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N310" s="25"/>
      <c r="AO310" s="25"/>
      <c r="AP310" s="25"/>
      <c r="AQ310" s="25"/>
      <c r="AR310" s="25"/>
      <c r="AS310" s="25"/>
      <c r="AT310" s="25"/>
      <c r="AU310" s="25"/>
      <c r="AV310" s="25"/>
      <c r="AW310" s="25"/>
      <c r="AX310" s="25"/>
      <c r="AY310" s="25"/>
      <c r="AZ310" s="25"/>
      <c r="BA310" s="25"/>
      <c r="BB310" s="25"/>
      <c r="BC310" s="25"/>
      <c r="BD310" s="25"/>
      <c r="BE310" s="25"/>
      <c r="BF310" s="25"/>
      <c r="BG310" s="25"/>
      <c r="BH310" s="25"/>
      <c r="BI310" s="25"/>
      <c r="BJ310" s="25"/>
      <c r="BK310" s="25"/>
      <c r="BL310" s="25"/>
      <c r="BM310" s="25"/>
      <c r="BN310" s="25"/>
      <c r="BO310" s="25"/>
      <c r="BP310" s="25"/>
      <c r="BQ310" s="25"/>
      <c r="BR310" s="25"/>
      <c r="BS310" s="25"/>
      <c r="BT310" s="25"/>
      <c r="BU310" s="25"/>
      <c r="BV310" s="25"/>
      <c r="BW310" s="25"/>
      <c r="BX310" s="25"/>
      <c r="BY310" s="25"/>
      <c r="BZ310" s="25"/>
      <c r="CA310" s="25"/>
      <c r="CB310" s="25"/>
      <c r="CC310" s="25"/>
      <c r="CD310" s="25"/>
      <c r="CE310" s="25"/>
      <c r="CF310" s="25"/>
    </row>
    <row r="311" spans="1:84" ht="15.75" customHeight="1" x14ac:dyDescent="0.2">
      <c r="A311" s="25"/>
      <c r="B311" s="25"/>
      <c r="C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5"/>
      <c r="BH311" s="25"/>
      <c r="BI311" s="25"/>
      <c r="BJ311" s="25"/>
      <c r="BK311" s="25"/>
      <c r="BL311" s="25"/>
      <c r="BM311" s="25"/>
      <c r="BN311" s="25"/>
      <c r="BO311" s="25"/>
      <c r="BP311" s="25"/>
      <c r="BQ311" s="25"/>
      <c r="BR311" s="25"/>
      <c r="BS311" s="25"/>
      <c r="BT311" s="25"/>
      <c r="BU311" s="25"/>
      <c r="BV311" s="25"/>
      <c r="BW311" s="25"/>
      <c r="BX311" s="25"/>
      <c r="BY311" s="25"/>
      <c r="BZ311" s="25"/>
      <c r="CA311" s="25"/>
      <c r="CB311" s="25"/>
      <c r="CC311" s="25"/>
      <c r="CD311" s="25"/>
      <c r="CE311" s="25"/>
      <c r="CF311" s="25"/>
    </row>
    <row r="312" spans="1:84" ht="15.75" customHeight="1" x14ac:dyDescent="0.2">
      <c r="A312" s="25"/>
      <c r="B312" s="25"/>
      <c r="C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5"/>
      <c r="AP312" s="25"/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5"/>
      <c r="BH312" s="25"/>
      <c r="BI312" s="25"/>
      <c r="BJ312" s="25"/>
      <c r="BK312" s="25"/>
      <c r="BL312" s="25"/>
      <c r="BM312" s="25"/>
      <c r="BN312" s="25"/>
      <c r="BO312" s="25"/>
      <c r="BP312" s="25"/>
      <c r="BQ312" s="25"/>
      <c r="BR312" s="25"/>
      <c r="BS312" s="25"/>
      <c r="BT312" s="25"/>
      <c r="BU312" s="25"/>
      <c r="BV312" s="25"/>
      <c r="BW312" s="25"/>
      <c r="BX312" s="25"/>
      <c r="BY312" s="25"/>
      <c r="BZ312" s="25"/>
      <c r="CA312" s="25"/>
      <c r="CB312" s="25"/>
      <c r="CC312" s="25"/>
      <c r="CD312" s="25"/>
      <c r="CE312" s="25"/>
      <c r="CF312" s="25"/>
    </row>
    <row r="313" spans="1:84" ht="15.75" customHeight="1" x14ac:dyDescent="0.2">
      <c r="A313" s="25"/>
      <c r="B313" s="25"/>
      <c r="C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5"/>
      <c r="BH313" s="25"/>
      <c r="BI313" s="25"/>
      <c r="BJ313" s="25"/>
      <c r="BK313" s="25"/>
      <c r="BL313" s="25"/>
      <c r="BM313" s="25"/>
      <c r="BN313" s="25"/>
      <c r="BO313" s="25"/>
      <c r="BP313" s="25"/>
      <c r="BQ313" s="25"/>
      <c r="BR313" s="25"/>
      <c r="BS313" s="25"/>
      <c r="BT313" s="25"/>
      <c r="BU313" s="25"/>
      <c r="BV313" s="25"/>
      <c r="BW313" s="25"/>
      <c r="BX313" s="25"/>
      <c r="BY313" s="25"/>
      <c r="BZ313" s="25"/>
      <c r="CA313" s="25"/>
      <c r="CB313" s="25"/>
      <c r="CC313" s="25"/>
      <c r="CD313" s="25"/>
      <c r="CE313" s="25"/>
      <c r="CF313" s="25"/>
    </row>
    <row r="314" spans="1:84" ht="15.75" customHeight="1" x14ac:dyDescent="0.2">
      <c r="A314" s="25"/>
      <c r="B314" s="25"/>
      <c r="C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  <c r="BL314" s="25"/>
      <c r="BM314" s="25"/>
      <c r="BN314" s="25"/>
      <c r="BO314" s="25"/>
      <c r="BP314" s="25"/>
      <c r="BQ314" s="25"/>
      <c r="BR314" s="25"/>
      <c r="BS314" s="25"/>
      <c r="BT314" s="25"/>
      <c r="BU314" s="25"/>
      <c r="BV314" s="25"/>
      <c r="BW314" s="25"/>
      <c r="BX314" s="25"/>
      <c r="BY314" s="25"/>
      <c r="BZ314" s="25"/>
      <c r="CA314" s="25"/>
      <c r="CB314" s="25"/>
      <c r="CC314" s="25"/>
      <c r="CD314" s="25"/>
      <c r="CE314" s="25"/>
      <c r="CF314" s="25"/>
    </row>
    <row r="315" spans="1:84" ht="15.75" customHeight="1" x14ac:dyDescent="0.2">
      <c r="A315" s="25"/>
      <c r="B315" s="25"/>
      <c r="C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  <c r="BF315" s="25"/>
      <c r="BG315" s="25"/>
      <c r="BH315" s="25"/>
      <c r="BI315" s="25"/>
      <c r="BJ315" s="25"/>
      <c r="BK315" s="25"/>
      <c r="BL315" s="25"/>
      <c r="BM315" s="25"/>
      <c r="BN315" s="25"/>
      <c r="BO315" s="25"/>
      <c r="BP315" s="25"/>
      <c r="BQ315" s="25"/>
      <c r="BR315" s="25"/>
      <c r="BS315" s="25"/>
      <c r="BT315" s="25"/>
      <c r="BU315" s="25"/>
      <c r="BV315" s="25"/>
      <c r="BW315" s="25"/>
      <c r="BX315" s="25"/>
      <c r="BY315" s="25"/>
      <c r="BZ315" s="25"/>
      <c r="CA315" s="25"/>
      <c r="CB315" s="25"/>
      <c r="CC315" s="25"/>
      <c r="CD315" s="25"/>
      <c r="CE315" s="25"/>
      <c r="CF315" s="25"/>
    </row>
    <row r="316" spans="1:84" ht="15.75" customHeight="1" x14ac:dyDescent="0.2">
      <c r="A316" s="25"/>
      <c r="B316" s="25"/>
      <c r="C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  <c r="BN316" s="25"/>
      <c r="BO316" s="25"/>
      <c r="BP316" s="25"/>
      <c r="BQ316" s="25"/>
      <c r="BR316" s="25"/>
      <c r="BS316" s="25"/>
      <c r="BT316" s="25"/>
      <c r="BU316" s="25"/>
      <c r="BV316" s="25"/>
      <c r="BW316" s="25"/>
      <c r="BX316" s="25"/>
      <c r="BY316" s="25"/>
      <c r="BZ316" s="25"/>
      <c r="CA316" s="25"/>
      <c r="CB316" s="25"/>
      <c r="CC316" s="25"/>
      <c r="CD316" s="25"/>
      <c r="CE316" s="25"/>
      <c r="CF316" s="25"/>
    </row>
    <row r="317" spans="1:84" ht="15.75" customHeight="1" x14ac:dyDescent="0.2">
      <c r="A317" s="25"/>
      <c r="B317" s="25"/>
      <c r="C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  <c r="AW317" s="25"/>
      <c r="AX317" s="25"/>
      <c r="AY317" s="25"/>
      <c r="AZ317" s="25"/>
      <c r="BA317" s="25"/>
      <c r="BB317" s="25"/>
      <c r="BC317" s="25"/>
      <c r="BD317" s="25"/>
      <c r="BE317" s="25"/>
      <c r="BF317" s="25"/>
      <c r="BG317" s="25"/>
      <c r="BH317" s="25"/>
      <c r="BI317" s="25"/>
      <c r="BJ317" s="25"/>
      <c r="BK317" s="25"/>
      <c r="BL317" s="25"/>
      <c r="BM317" s="25"/>
      <c r="BN317" s="25"/>
      <c r="BO317" s="25"/>
      <c r="BP317" s="25"/>
      <c r="BQ317" s="25"/>
      <c r="BR317" s="25"/>
      <c r="BS317" s="25"/>
      <c r="BT317" s="25"/>
      <c r="BU317" s="25"/>
      <c r="BV317" s="25"/>
      <c r="BW317" s="25"/>
      <c r="BX317" s="25"/>
      <c r="BY317" s="25"/>
      <c r="BZ317" s="25"/>
      <c r="CA317" s="25"/>
      <c r="CB317" s="25"/>
      <c r="CC317" s="25"/>
      <c r="CD317" s="25"/>
      <c r="CE317" s="25"/>
      <c r="CF317" s="25"/>
    </row>
    <row r="318" spans="1:84" ht="15.75" customHeight="1" x14ac:dyDescent="0.2">
      <c r="A318" s="25"/>
      <c r="B318" s="25"/>
      <c r="C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  <c r="BL318" s="25"/>
      <c r="BM318" s="25"/>
      <c r="BN318" s="25"/>
      <c r="BO318" s="25"/>
      <c r="BP318" s="25"/>
      <c r="BQ318" s="25"/>
      <c r="BR318" s="25"/>
      <c r="BS318" s="25"/>
      <c r="BT318" s="25"/>
      <c r="BU318" s="25"/>
      <c r="BV318" s="25"/>
      <c r="BW318" s="25"/>
      <c r="BX318" s="25"/>
      <c r="BY318" s="25"/>
      <c r="BZ318" s="25"/>
      <c r="CA318" s="25"/>
      <c r="CB318" s="25"/>
      <c r="CC318" s="25"/>
      <c r="CD318" s="25"/>
      <c r="CE318" s="25"/>
      <c r="CF318" s="25"/>
    </row>
    <row r="319" spans="1:84" ht="15.75" customHeight="1" x14ac:dyDescent="0.2">
      <c r="A319" s="25"/>
      <c r="B319" s="25"/>
      <c r="C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  <c r="BM319" s="25"/>
      <c r="BN319" s="25"/>
      <c r="BO319" s="25"/>
      <c r="BP319" s="25"/>
      <c r="BQ319" s="25"/>
      <c r="BR319" s="25"/>
      <c r="BS319" s="25"/>
      <c r="BT319" s="25"/>
      <c r="BU319" s="25"/>
      <c r="BV319" s="25"/>
      <c r="BW319" s="25"/>
      <c r="BX319" s="25"/>
      <c r="BY319" s="25"/>
      <c r="BZ319" s="25"/>
      <c r="CA319" s="25"/>
      <c r="CB319" s="25"/>
      <c r="CC319" s="25"/>
      <c r="CD319" s="25"/>
      <c r="CE319" s="25"/>
      <c r="CF319" s="25"/>
    </row>
    <row r="320" spans="1:84" ht="15.75" customHeight="1" x14ac:dyDescent="0.2">
      <c r="A320" s="25"/>
      <c r="B320" s="25"/>
      <c r="C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  <c r="AT320" s="25"/>
      <c r="AU320" s="25"/>
      <c r="AV320" s="25"/>
      <c r="AW320" s="25"/>
      <c r="AX320" s="25"/>
      <c r="AY320" s="25"/>
      <c r="AZ320" s="25"/>
      <c r="BA320" s="25"/>
      <c r="BB320" s="25"/>
      <c r="BC320" s="25"/>
      <c r="BD320" s="25"/>
      <c r="BE320" s="25"/>
      <c r="BF320" s="25"/>
      <c r="BG320" s="25"/>
      <c r="BH320" s="25"/>
      <c r="BI320" s="25"/>
      <c r="BJ320" s="25"/>
      <c r="BK320" s="25"/>
      <c r="BL320" s="25"/>
      <c r="BM320" s="25"/>
      <c r="BN320" s="25"/>
      <c r="BO320" s="25"/>
      <c r="BP320" s="25"/>
      <c r="BQ320" s="25"/>
      <c r="BR320" s="25"/>
      <c r="BS320" s="25"/>
      <c r="BT320" s="25"/>
      <c r="BU320" s="25"/>
      <c r="BV320" s="25"/>
      <c r="BW320" s="25"/>
      <c r="BX320" s="25"/>
      <c r="BY320" s="25"/>
      <c r="BZ320" s="25"/>
      <c r="CA320" s="25"/>
      <c r="CB320" s="25"/>
      <c r="CC320" s="25"/>
      <c r="CD320" s="25"/>
      <c r="CE320" s="25"/>
      <c r="CF320" s="25"/>
    </row>
    <row r="321" spans="1:84" ht="15.75" customHeight="1" x14ac:dyDescent="0.2">
      <c r="A321" s="25"/>
      <c r="B321" s="25"/>
      <c r="C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  <c r="BL321" s="25"/>
      <c r="BM321" s="25"/>
      <c r="BN321" s="25"/>
      <c r="BO321" s="25"/>
      <c r="BP321" s="25"/>
      <c r="BQ321" s="25"/>
      <c r="BR321" s="25"/>
      <c r="BS321" s="25"/>
      <c r="BT321" s="25"/>
      <c r="BU321" s="25"/>
      <c r="BV321" s="25"/>
      <c r="BW321" s="25"/>
      <c r="BX321" s="25"/>
      <c r="BY321" s="25"/>
      <c r="BZ321" s="25"/>
      <c r="CA321" s="25"/>
      <c r="CB321" s="25"/>
      <c r="CC321" s="25"/>
      <c r="CD321" s="25"/>
      <c r="CE321" s="25"/>
      <c r="CF321" s="25"/>
    </row>
    <row r="322" spans="1:84" ht="15.75" customHeight="1" x14ac:dyDescent="0.2">
      <c r="A322" s="25"/>
      <c r="B322" s="25"/>
      <c r="C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  <c r="AW322" s="25"/>
      <c r="AX322" s="25"/>
      <c r="AY322" s="25"/>
      <c r="AZ322" s="25"/>
      <c r="BA322" s="25"/>
      <c r="BB322" s="25"/>
      <c r="BC322" s="25"/>
      <c r="BD322" s="25"/>
      <c r="BE322" s="25"/>
      <c r="BF322" s="25"/>
      <c r="BG322" s="25"/>
      <c r="BH322" s="25"/>
      <c r="BI322" s="25"/>
      <c r="BJ322" s="25"/>
      <c r="BK322" s="25"/>
      <c r="BL322" s="25"/>
      <c r="BM322" s="25"/>
      <c r="BN322" s="25"/>
      <c r="BO322" s="25"/>
      <c r="BP322" s="25"/>
      <c r="BQ322" s="25"/>
      <c r="BR322" s="25"/>
      <c r="BS322" s="25"/>
      <c r="BT322" s="25"/>
      <c r="BU322" s="25"/>
      <c r="BV322" s="25"/>
      <c r="BW322" s="25"/>
      <c r="BX322" s="25"/>
      <c r="BY322" s="25"/>
      <c r="BZ322" s="25"/>
      <c r="CA322" s="25"/>
      <c r="CB322" s="25"/>
      <c r="CC322" s="25"/>
      <c r="CD322" s="25"/>
      <c r="CE322" s="25"/>
      <c r="CF322" s="25"/>
    </row>
    <row r="323" spans="1:84" ht="15.75" customHeight="1" x14ac:dyDescent="0.2">
      <c r="A323" s="25"/>
      <c r="B323" s="25"/>
      <c r="C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  <c r="AW323" s="25"/>
      <c r="AX323" s="25"/>
      <c r="AY323" s="25"/>
      <c r="AZ323" s="25"/>
      <c r="BA323" s="25"/>
      <c r="BB323" s="25"/>
      <c r="BC323" s="25"/>
      <c r="BD323" s="25"/>
      <c r="BE323" s="25"/>
      <c r="BF323" s="25"/>
      <c r="BG323" s="25"/>
      <c r="BH323" s="25"/>
      <c r="BI323" s="25"/>
      <c r="BJ323" s="25"/>
      <c r="BK323" s="25"/>
      <c r="BL323" s="25"/>
      <c r="BM323" s="25"/>
      <c r="BN323" s="25"/>
      <c r="BO323" s="25"/>
      <c r="BP323" s="25"/>
      <c r="BQ323" s="25"/>
      <c r="BR323" s="25"/>
      <c r="BS323" s="25"/>
      <c r="BT323" s="25"/>
      <c r="BU323" s="25"/>
      <c r="BV323" s="25"/>
      <c r="BW323" s="25"/>
      <c r="BX323" s="25"/>
      <c r="BY323" s="25"/>
      <c r="BZ323" s="25"/>
      <c r="CA323" s="25"/>
      <c r="CB323" s="25"/>
      <c r="CC323" s="25"/>
      <c r="CD323" s="25"/>
      <c r="CE323" s="25"/>
      <c r="CF323" s="25"/>
    </row>
    <row r="324" spans="1:84" ht="15.75" customHeight="1" x14ac:dyDescent="0.2">
      <c r="A324" s="25"/>
      <c r="B324" s="25"/>
      <c r="C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  <c r="AX324" s="25"/>
      <c r="AY324" s="25"/>
      <c r="AZ324" s="25"/>
      <c r="BA324" s="25"/>
      <c r="BB324" s="25"/>
      <c r="BC324" s="25"/>
      <c r="BD324" s="25"/>
      <c r="BE324" s="25"/>
      <c r="BF324" s="25"/>
      <c r="BG324" s="25"/>
      <c r="BH324" s="25"/>
      <c r="BI324" s="25"/>
      <c r="BJ324" s="25"/>
      <c r="BK324" s="25"/>
      <c r="BL324" s="25"/>
      <c r="BM324" s="25"/>
      <c r="BN324" s="25"/>
      <c r="BO324" s="25"/>
      <c r="BP324" s="25"/>
      <c r="BQ324" s="25"/>
      <c r="BR324" s="25"/>
      <c r="BS324" s="25"/>
      <c r="BT324" s="25"/>
      <c r="BU324" s="25"/>
      <c r="BV324" s="25"/>
      <c r="BW324" s="25"/>
      <c r="BX324" s="25"/>
      <c r="BY324" s="25"/>
      <c r="BZ324" s="25"/>
      <c r="CA324" s="25"/>
      <c r="CB324" s="25"/>
      <c r="CC324" s="25"/>
      <c r="CD324" s="25"/>
      <c r="CE324" s="25"/>
      <c r="CF324" s="25"/>
    </row>
    <row r="325" spans="1:84" ht="15.75" customHeight="1" x14ac:dyDescent="0.2">
      <c r="A325" s="25"/>
      <c r="B325" s="25"/>
      <c r="C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  <c r="AT325" s="25"/>
      <c r="AU325" s="25"/>
      <c r="AV325" s="25"/>
      <c r="AW325" s="25"/>
      <c r="AX325" s="25"/>
      <c r="AY325" s="25"/>
      <c r="AZ325" s="25"/>
      <c r="BA325" s="25"/>
      <c r="BB325" s="25"/>
      <c r="BC325" s="25"/>
      <c r="BD325" s="25"/>
      <c r="BE325" s="25"/>
      <c r="BF325" s="25"/>
      <c r="BG325" s="25"/>
      <c r="BH325" s="25"/>
      <c r="BI325" s="25"/>
      <c r="BJ325" s="25"/>
      <c r="BK325" s="25"/>
      <c r="BL325" s="25"/>
      <c r="BM325" s="25"/>
      <c r="BN325" s="25"/>
      <c r="BO325" s="25"/>
      <c r="BP325" s="25"/>
      <c r="BQ325" s="25"/>
      <c r="BR325" s="25"/>
      <c r="BS325" s="25"/>
      <c r="BT325" s="25"/>
      <c r="BU325" s="25"/>
      <c r="BV325" s="25"/>
      <c r="BW325" s="25"/>
      <c r="BX325" s="25"/>
      <c r="BY325" s="25"/>
      <c r="BZ325" s="25"/>
      <c r="CA325" s="25"/>
      <c r="CB325" s="25"/>
      <c r="CC325" s="25"/>
      <c r="CD325" s="25"/>
      <c r="CE325" s="25"/>
      <c r="CF325" s="25"/>
    </row>
    <row r="326" spans="1:84" ht="15.75" customHeight="1" x14ac:dyDescent="0.2">
      <c r="A326" s="25"/>
      <c r="B326" s="25"/>
      <c r="C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  <c r="BM326" s="25"/>
      <c r="BN326" s="25"/>
      <c r="BO326" s="25"/>
      <c r="BP326" s="25"/>
      <c r="BQ326" s="25"/>
      <c r="BR326" s="25"/>
      <c r="BS326" s="25"/>
      <c r="BT326" s="25"/>
      <c r="BU326" s="25"/>
      <c r="BV326" s="25"/>
      <c r="BW326" s="25"/>
      <c r="BX326" s="25"/>
      <c r="BY326" s="25"/>
      <c r="BZ326" s="25"/>
      <c r="CA326" s="25"/>
      <c r="CB326" s="25"/>
      <c r="CC326" s="25"/>
      <c r="CD326" s="25"/>
      <c r="CE326" s="25"/>
      <c r="CF326" s="25"/>
    </row>
    <row r="327" spans="1:84" ht="15.75" customHeight="1" x14ac:dyDescent="0.2">
      <c r="A327" s="25"/>
      <c r="B327" s="25"/>
      <c r="C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  <c r="BL327" s="25"/>
      <c r="BM327" s="25"/>
      <c r="BN327" s="25"/>
      <c r="BO327" s="25"/>
      <c r="BP327" s="25"/>
      <c r="BQ327" s="25"/>
      <c r="BR327" s="25"/>
      <c r="BS327" s="25"/>
      <c r="BT327" s="25"/>
      <c r="BU327" s="25"/>
      <c r="BV327" s="25"/>
      <c r="BW327" s="25"/>
      <c r="BX327" s="25"/>
      <c r="BY327" s="25"/>
      <c r="BZ327" s="25"/>
      <c r="CA327" s="25"/>
      <c r="CB327" s="25"/>
      <c r="CC327" s="25"/>
      <c r="CD327" s="25"/>
      <c r="CE327" s="25"/>
      <c r="CF327" s="25"/>
    </row>
    <row r="328" spans="1:84" ht="15.75" customHeight="1" x14ac:dyDescent="0.2">
      <c r="A328" s="25"/>
      <c r="B328" s="25"/>
      <c r="C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  <c r="AT328" s="25"/>
      <c r="AU328" s="25"/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  <c r="BF328" s="25"/>
      <c r="BG328" s="25"/>
      <c r="BH328" s="25"/>
      <c r="BI328" s="25"/>
      <c r="BJ328" s="25"/>
      <c r="BK328" s="25"/>
      <c r="BL328" s="25"/>
      <c r="BM328" s="25"/>
      <c r="BN328" s="25"/>
      <c r="BO328" s="25"/>
      <c r="BP328" s="25"/>
      <c r="BQ328" s="25"/>
      <c r="BR328" s="25"/>
      <c r="BS328" s="25"/>
      <c r="BT328" s="25"/>
      <c r="BU328" s="25"/>
      <c r="BV328" s="25"/>
      <c r="BW328" s="25"/>
      <c r="BX328" s="25"/>
      <c r="BY328" s="25"/>
      <c r="BZ328" s="25"/>
      <c r="CA328" s="25"/>
      <c r="CB328" s="25"/>
      <c r="CC328" s="25"/>
      <c r="CD328" s="25"/>
      <c r="CE328" s="25"/>
      <c r="CF328" s="25"/>
    </row>
    <row r="329" spans="1:84" ht="15.75" customHeight="1" x14ac:dyDescent="0.2">
      <c r="A329" s="25"/>
      <c r="B329" s="25"/>
      <c r="C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  <c r="AT329" s="25"/>
      <c r="AU329" s="25"/>
      <c r="AV329" s="25"/>
      <c r="AW329" s="25"/>
      <c r="AX329" s="25"/>
      <c r="AY329" s="25"/>
      <c r="AZ329" s="25"/>
      <c r="BA329" s="25"/>
      <c r="BB329" s="25"/>
      <c r="BC329" s="25"/>
      <c r="BD329" s="25"/>
      <c r="BE329" s="25"/>
      <c r="BF329" s="25"/>
      <c r="BG329" s="25"/>
      <c r="BH329" s="25"/>
      <c r="BI329" s="25"/>
      <c r="BJ329" s="25"/>
      <c r="BK329" s="25"/>
      <c r="BL329" s="25"/>
      <c r="BM329" s="25"/>
      <c r="BN329" s="25"/>
      <c r="BO329" s="25"/>
      <c r="BP329" s="25"/>
      <c r="BQ329" s="25"/>
      <c r="BR329" s="25"/>
      <c r="BS329" s="25"/>
      <c r="BT329" s="25"/>
      <c r="BU329" s="25"/>
      <c r="BV329" s="25"/>
      <c r="BW329" s="25"/>
      <c r="BX329" s="25"/>
      <c r="BY329" s="25"/>
      <c r="BZ329" s="25"/>
      <c r="CA329" s="25"/>
      <c r="CB329" s="25"/>
      <c r="CC329" s="25"/>
      <c r="CD329" s="25"/>
      <c r="CE329" s="25"/>
      <c r="CF329" s="25"/>
    </row>
    <row r="330" spans="1:84" ht="15.75" customHeight="1" x14ac:dyDescent="0.2">
      <c r="A330" s="25"/>
      <c r="B330" s="25"/>
      <c r="C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  <c r="AT330" s="25"/>
      <c r="AU330" s="25"/>
      <c r="AV330" s="25"/>
      <c r="AW330" s="25"/>
      <c r="AX330" s="25"/>
      <c r="AY330" s="25"/>
      <c r="AZ330" s="25"/>
      <c r="BA330" s="25"/>
      <c r="BB330" s="25"/>
      <c r="BC330" s="25"/>
      <c r="BD330" s="25"/>
      <c r="BE330" s="25"/>
      <c r="BF330" s="25"/>
      <c r="BG330" s="25"/>
      <c r="BH330" s="25"/>
      <c r="BI330" s="25"/>
      <c r="BJ330" s="25"/>
      <c r="BK330" s="25"/>
      <c r="BL330" s="25"/>
      <c r="BM330" s="25"/>
      <c r="BN330" s="25"/>
      <c r="BO330" s="25"/>
      <c r="BP330" s="25"/>
      <c r="BQ330" s="25"/>
      <c r="BR330" s="25"/>
      <c r="BS330" s="25"/>
      <c r="BT330" s="25"/>
      <c r="BU330" s="25"/>
      <c r="BV330" s="25"/>
      <c r="BW330" s="25"/>
      <c r="BX330" s="25"/>
      <c r="BY330" s="25"/>
      <c r="BZ330" s="25"/>
      <c r="CA330" s="25"/>
      <c r="CB330" s="25"/>
      <c r="CC330" s="25"/>
      <c r="CD330" s="25"/>
      <c r="CE330" s="25"/>
      <c r="CF330" s="25"/>
    </row>
    <row r="331" spans="1:84" ht="15.75" customHeight="1" x14ac:dyDescent="0.2">
      <c r="A331" s="25"/>
      <c r="B331" s="25"/>
      <c r="C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  <c r="BL331" s="25"/>
      <c r="BM331" s="25"/>
      <c r="BN331" s="25"/>
      <c r="BO331" s="25"/>
      <c r="BP331" s="25"/>
      <c r="BQ331" s="25"/>
      <c r="BR331" s="25"/>
      <c r="BS331" s="25"/>
      <c r="BT331" s="25"/>
      <c r="BU331" s="25"/>
      <c r="BV331" s="25"/>
      <c r="BW331" s="25"/>
      <c r="BX331" s="25"/>
      <c r="BY331" s="25"/>
      <c r="BZ331" s="25"/>
      <c r="CA331" s="25"/>
      <c r="CB331" s="25"/>
      <c r="CC331" s="25"/>
      <c r="CD331" s="25"/>
      <c r="CE331" s="25"/>
      <c r="CF331" s="25"/>
    </row>
    <row r="332" spans="1:84" ht="15.75" customHeight="1" x14ac:dyDescent="0.2">
      <c r="A332" s="25"/>
      <c r="B332" s="25"/>
      <c r="C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  <c r="AP332" s="25"/>
      <c r="AQ332" s="25"/>
      <c r="AR332" s="25"/>
      <c r="AS332" s="25"/>
      <c r="AT332" s="25"/>
      <c r="AU332" s="25"/>
      <c r="AV332" s="25"/>
      <c r="AW332" s="25"/>
      <c r="AX332" s="25"/>
      <c r="AY332" s="25"/>
      <c r="AZ332" s="25"/>
      <c r="BA332" s="25"/>
      <c r="BB332" s="25"/>
      <c r="BC332" s="25"/>
      <c r="BD332" s="25"/>
      <c r="BE332" s="25"/>
      <c r="BF332" s="25"/>
      <c r="BG332" s="25"/>
      <c r="BH332" s="25"/>
      <c r="BI332" s="25"/>
      <c r="BJ332" s="25"/>
      <c r="BK332" s="25"/>
      <c r="BL332" s="25"/>
      <c r="BM332" s="25"/>
      <c r="BN332" s="25"/>
      <c r="BO332" s="25"/>
      <c r="BP332" s="25"/>
      <c r="BQ332" s="25"/>
      <c r="BR332" s="25"/>
      <c r="BS332" s="25"/>
      <c r="BT332" s="25"/>
      <c r="BU332" s="25"/>
      <c r="BV332" s="25"/>
      <c r="BW332" s="25"/>
      <c r="BX332" s="25"/>
      <c r="BY332" s="25"/>
      <c r="BZ332" s="25"/>
      <c r="CA332" s="25"/>
      <c r="CB332" s="25"/>
      <c r="CC332" s="25"/>
      <c r="CD332" s="25"/>
      <c r="CE332" s="25"/>
      <c r="CF332" s="25"/>
    </row>
    <row r="333" spans="1:84" ht="15.75" customHeight="1" x14ac:dyDescent="0.2">
      <c r="A333" s="25"/>
      <c r="B333" s="25"/>
      <c r="C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  <c r="AW333" s="25"/>
      <c r="AX333" s="25"/>
      <c r="AY333" s="25"/>
      <c r="AZ333" s="25"/>
      <c r="BA333" s="25"/>
      <c r="BB333" s="25"/>
      <c r="BC333" s="25"/>
      <c r="BD333" s="25"/>
      <c r="BE333" s="25"/>
      <c r="BF333" s="25"/>
      <c r="BG333" s="25"/>
      <c r="BH333" s="25"/>
      <c r="BI333" s="25"/>
      <c r="BJ333" s="25"/>
      <c r="BK333" s="25"/>
      <c r="BL333" s="25"/>
      <c r="BM333" s="25"/>
      <c r="BN333" s="25"/>
      <c r="BO333" s="25"/>
      <c r="BP333" s="25"/>
      <c r="BQ333" s="25"/>
      <c r="BR333" s="25"/>
      <c r="BS333" s="25"/>
      <c r="BT333" s="25"/>
      <c r="BU333" s="25"/>
      <c r="BV333" s="25"/>
      <c r="BW333" s="25"/>
      <c r="BX333" s="25"/>
      <c r="BY333" s="25"/>
      <c r="BZ333" s="25"/>
      <c r="CA333" s="25"/>
      <c r="CB333" s="25"/>
      <c r="CC333" s="25"/>
      <c r="CD333" s="25"/>
      <c r="CE333" s="25"/>
      <c r="CF333" s="25"/>
    </row>
    <row r="334" spans="1:84" ht="15.75" customHeight="1" x14ac:dyDescent="0.2">
      <c r="A334" s="25"/>
      <c r="B334" s="25"/>
      <c r="C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  <c r="AP334" s="25"/>
      <c r="AQ334" s="25"/>
      <c r="AR334" s="25"/>
      <c r="AS334" s="25"/>
      <c r="AT334" s="25"/>
      <c r="AU334" s="25"/>
      <c r="AV334" s="25"/>
      <c r="AW334" s="25"/>
      <c r="AX334" s="25"/>
      <c r="AY334" s="25"/>
      <c r="AZ334" s="25"/>
      <c r="BA334" s="25"/>
      <c r="BB334" s="25"/>
      <c r="BC334" s="25"/>
      <c r="BD334" s="25"/>
      <c r="BE334" s="25"/>
      <c r="BF334" s="25"/>
      <c r="BG334" s="25"/>
      <c r="BH334" s="25"/>
      <c r="BI334" s="25"/>
      <c r="BJ334" s="25"/>
      <c r="BK334" s="25"/>
      <c r="BL334" s="25"/>
      <c r="BM334" s="25"/>
      <c r="BN334" s="25"/>
      <c r="BO334" s="25"/>
      <c r="BP334" s="25"/>
      <c r="BQ334" s="25"/>
      <c r="BR334" s="25"/>
      <c r="BS334" s="25"/>
      <c r="BT334" s="25"/>
      <c r="BU334" s="25"/>
      <c r="BV334" s="25"/>
      <c r="BW334" s="25"/>
      <c r="BX334" s="25"/>
      <c r="BY334" s="25"/>
      <c r="BZ334" s="25"/>
      <c r="CA334" s="25"/>
      <c r="CB334" s="25"/>
      <c r="CC334" s="25"/>
      <c r="CD334" s="25"/>
      <c r="CE334" s="25"/>
      <c r="CF334" s="25"/>
    </row>
    <row r="335" spans="1:84" ht="15.75" customHeight="1" x14ac:dyDescent="0.2">
      <c r="A335" s="25"/>
      <c r="B335" s="25"/>
      <c r="C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  <c r="BL335" s="25"/>
      <c r="BM335" s="25"/>
      <c r="BN335" s="25"/>
      <c r="BO335" s="25"/>
      <c r="BP335" s="25"/>
      <c r="BQ335" s="25"/>
      <c r="BR335" s="25"/>
      <c r="BS335" s="25"/>
      <c r="BT335" s="25"/>
      <c r="BU335" s="25"/>
      <c r="BV335" s="25"/>
      <c r="BW335" s="25"/>
      <c r="BX335" s="25"/>
      <c r="BY335" s="25"/>
      <c r="BZ335" s="25"/>
      <c r="CA335" s="25"/>
      <c r="CB335" s="25"/>
      <c r="CC335" s="25"/>
      <c r="CD335" s="25"/>
      <c r="CE335" s="25"/>
      <c r="CF335" s="25"/>
    </row>
    <row r="336" spans="1:84" ht="15.75" customHeight="1" x14ac:dyDescent="0.2">
      <c r="A336" s="25"/>
      <c r="B336" s="25"/>
      <c r="C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N336" s="25"/>
      <c r="AO336" s="25"/>
      <c r="AP336" s="25"/>
      <c r="AQ336" s="25"/>
      <c r="AR336" s="25"/>
      <c r="AS336" s="25"/>
      <c r="AT336" s="25"/>
      <c r="AU336" s="25"/>
      <c r="AV336" s="25"/>
      <c r="AW336" s="25"/>
      <c r="AX336" s="25"/>
      <c r="AY336" s="25"/>
      <c r="AZ336" s="25"/>
      <c r="BA336" s="25"/>
      <c r="BB336" s="25"/>
      <c r="BC336" s="25"/>
      <c r="BD336" s="25"/>
      <c r="BE336" s="25"/>
      <c r="BF336" s="25"/>
      <c r="BG336" s="25"/>
      <c r="BH336" s="25"/>
      <c r="BI336" s="25"/>
      <c r="BJ336" s="25"/>
      <c r="BK336" s="25"/>
      <c r="BL336" s="25"/>
      <c r="BM336" s="25"/>
      <c r="BN336" s="25"/>
      <c r="BO336" s="25"/>
      <c r="BP336" s="25"/>
      <c r="BQ336" s="25"/>
      <c r="BR336" s="25"/>
      <c r="BS336" s="25"/>
      <c r="BT336" s="25"/>
      <c r="BU336" s="25"/>
      <c r="BV336" s="25"/>
      <c r="BW336" s="25"/>
      <c r="BX336" s="25"/>
      <c r="BY336" s="25"/>
      <c r="BZ336" s="25"/>
      <c r="CA336" s="25"/>
      <c r="CB336" s="25"/>
      <c r="CC336" s="25"/>
      <c r="CD336" s="25"/>
      <c r="CE336" s="25"/>
      <c r="CF336" s="25"/>
    </row>
    <row r="337" spans="1:84" ht="15.75" customHeight="1" x14ac:dyDescent="0.2">
      <c r="A337" s="25"/>
      <c r="B337" s="25"/>
      <c r="C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  <c r="AM337" s="25"/>
      <c r="AN337" s="25"/>
      <c r="AO337" s="25"/>
      <c r="AP337" s="25"/>
      <c r="AQ337" s="25"/>
      <c r="AR337" s="25"/>
      <c r="AS337" s="25"/>
      <c r="AT337" s="25"/>
      <c r="AU337" s="25"/>
      <c r="AV337" s="25"/>
      <c r="AW337" s="25"/>
      <c r="AX337" s="25"/>
      <c r="AY337" s="25"/>
      <c r="AZ337" s="25"/>
      <c r="BA337" s="25"/>
      <c r="BB337" s="25"/>
      <c r="BC337" s="25"/>
      <c r="BD337" s="25"/>
      <c r="BE337" s="25"/>
      <c r="BF337" s="25"/>
      <c r="BG337" s="25"/>
      <c r="BH337" s="25"/>
      <c r="BI337" s="25"/>
      <c r="BJ337" s="25"/>
      <c r="BK337" s="25"/>
      <c r="BL337" s="25"/>
      <c r="BM337" s="25"/>
      <c r="BN337" s="25"/>
      <c r="BO337" s="25"/>
      <c r="BP337" s="25"/>
      <c r="BQ337" s="25"/>
      <c r="BR337" s="25"/>
      <c r="BS337" s="25"/>
      <c r="BT337" s="25"/>
      <c r="BU337" s="25"/>
      <c r="BV337" s="25"/>
      <c r="BW337" s="25"/>
      <c r="BX337" s="25"/>
      <c r="BY337" s="25"/>
      <c r="BZ337" s="25"/>
      <c r="CA337" s="25"/>
      <c r="CB337" s="25"/>
      <c r="CC337" s="25"/>
      <c r="CD337" s="25"/>
      <c r="CE337" s="25"/>
      <c r="CF337" s="25"/>
    </row>
    <row r="338" spans="1:84" ht="15.75" customHeight="1" x14ac:dyDescent="0.2">
      <c r="A338" s="25"/>
      <c r="B338" s="25"/>
      <c r="C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  <c r="AT338" s="25"/>
      <c r="AU338" s="25"/>
      <c r="AV338" s="25"/>
      <c r="AW338" s="25"/>
      <c r="AX338" s="25"/>
      <c r="AY338" s="25"/>
      <c r="AZ338" s="25"/>
      <c r="BA338" s="25"/>
      <c r="BB338" s="25"/>
      <c r="BC338" s="25"/>
      <c r="BD338" s="25"/>
      <c r="BE338" s="25"/>
      <c r="BF338" s="25"/>
      <c r="BG338" s="25"/>
      <c r="BH338" s="25"/>
      <c r="BI338" s="25"/>
      <c r="BJ338" s="25"/>
      <c r="BK338" s="25"/>
      <c r="BL338" s="25"/>
      <c r="BM338" s="25"/>
      <c r="BN338" s="25"/>
      <c r="BO338" s="25"/>
      <c r="BP338" s="25"/>
      <c r="BQ338" s="25"/>
      <c r="BR338" s="25"/>
      <c r="BS338" s="25"/>
      <c r="BT338" s="25"/>
      <c r="BU338" s="25"/>
      <c r="BV338" s="25"/>
      <c r="BW338" s="25"/>
      <c r="BX338" s="25"/>
      <c r="BY338" s="25"/>
      <c r="BZ338" s="25"/>
      <c r="CA338" s="25"/>
      <c r="CB338" s="25"/>
      <c r="CC338" s="25"/>
      <c r="CD338" s="25"/>
      <c r="CE338" s="25"/>
      <c r="CF338" s="25"/>
    </row>
    <row r="339" spans="1:84" ht="15.75" customHeight="1" x14ac:dyDescent="0.2">
      <c r="A339" s="25"/>
      <c r="B339" s="25"/>
      <c r="C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  <c r="AM339" s="25"/>
      <c r="AN339" s="25"/>
      <c r="AO339" s="25"/>
      <c r="AP339" s="25"/>
      <c r="AQ339" s="25"/>
      <c r="AR339" s="25"/>
      <c r="AS339" s="25"/>
      <c r="AT339" s="25"/>
      <c r="AU339" s="25"/>
      <c r="AV339" s="25"/>
      <c r="AW339" s="25"/>
      <c r="AX339" s="25"/>
      <c r="AY339" s="25"/>
      <c r="AZ339" s="25"/>
      <c r="BA339" s="25"/>
      <c r="BB339" s="25"/>
      <c r="BC339" s="25"/>
      <c r="BD339" s="25"/>
      <c r="BE339" s="25"/>
      <c r="BF339" s="25"/>
      <c r="BG339" s="25"/>
      <c r="BH339" s="25"/>
      <c r="BI339" s="25"/>
      <c r="BJ339" s="25"/>
      <c r="BK339" s="25"/>
      <c r="BL339" s="25"/>
      <c r="BM339" s="25"/>
      <c r="BN339" s="25"/>
      <c r="BO339" s="25"/>
      <c r="BP339" s="25"/>
      <c r="BQ339" s="25"/>
      <c r="BR339" s="25"/>
      <c r="BS339" s="25"/>
      <c r="BT339" s="25"/>
      <c r="BU339" s="25"/>
      <c r="BV339" s="25"/>
      <c r="BW339" s="25"/>
      <c r="BX339" s="25"/>
      <c r="BY339" s="25"/>
      <c r="BZ339" s="25"/>
      <c r="CA339" s="25"/>
      <c r="CB339" s="25"/>
      <c r="CC339" s="25"/>
      <c r="CD339" s="25"/>
      <c r="CE339" s="25"/>
      <c r="CF339" s="25"/>
    </row>
    <row r="340" spans="1:84" ht="15.75" customHeight="1" x14ac:dyDescent="0.2">
      <c r="A340" s="25"/>
      <c r="B340" s="25"/>
      <c r="C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  <c r="AM340" s="25"/>
      <c r="AN340" s="25"/>
      <c r="AO340" s="25"/>
      <c r="AP340" s="25"/>
      <c r="AQ340" s="25"/>
      <c r="AR340" s="25"/>
      <c r="AS340" s="25"/>
      <c r="AT340" s="25"/>
      <c r="AU340" s="25"/>
      <c r="AV340" s="25"/>
      <c r="AW340" s="25"/>
      <c r="AX340" s="25"/>
      <c r="AY340" s="25"/>
      <c r="AZ340" s="25"/>
      <c r="BA340" s="25"/>
      <c r="BB340" s="25"/>
      <c r="BC340" s="25"/>
      <c r="BD340" s="25"/>
      <c r="BE340" s="25"/>
      <c r="BF340" s="25"/>
      <c r="BG340" s="25"/>
      <c r="BH340" s="25"/>
      <c r="BI340" s="25"/>
      <c r="BJ340" s="25"/>
      <c r="BK340" s="25"/>
      <c r="BL340" s="25"/>
      <c r="BM340" s="25"/>
      <c r="BN340" s="25"/>
      <c r="BO340" s="25"/>
      <c r="BP340" s="25"/>
      <c r="BQ340" s="25"/>
      <c r="BR340" s="25"/>
      <c r="BS340" s="25"/>
      <c r="BT340" s="25"/>
      <c r="BU340" s="25"/>
      <c r="BV340" s="25"/>
      <c r="BW340" s="25"/>
      <c r="BX340" s="25"/>
      <c r="BY340" s="25"/>
      <c r="BZ340" s="25"/>
      <c r="CA340" s="25"/>
      <c r="CB340" s="25"/>
      <c r="CC340" s="25"/>
      <c r="CD340" s="25"/>
      <c r="CE340" s="25"/>
      <c r="CF340" s="25"/>
    </row>
    <row r="341" spans="1:84" ht="15.75" customHeight="1" x14ac:dyDescent="0.2">
      <c r="A341" s="25"/>
      <c r="B341" s="25"/>
      <c r="C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  <c r="AM341" s="25"/>
      <c r="AN341" s="25"/>
      <c r="AO341" s="25"/>
      <c r="AP341" s="25"/>
      <c r="AQ341" s="25"/>
      <c r="AR341" s="25"/>
      <c r="AS341" s="25"/>
      <c r="AT341" s="25"/>
      <c r="AU341" s="25"/>
      <c r="AV341" s="25"/>
      <c r="AW341" s="25"/>
      <c r="AX341" s="25"/>
      <c r="AY341" s="25"/>
      <c r="AZ341" s="25"/>
      <c r="BA341" s="25"/>
      <c r="BB341" s="25"/>
      <c r="BC341" s="25"/>
      <c r="BD341" s="25"/>
      <c r="BE341" s="25"/>
      <c r="BF341" s="25"/>
      <c r="BG341" s="25"/>
      <c r="BH341" s="25"/>
      <c r="BI341" s="25"/>
      <c r="BJ341" s="25"/>
      <c r="BK341" s="25"/>
      <c r="BL341" s="25"/>
      <c r="BM341" s="25"/>
      <c r="BN341" s="25"/>
      <c r="BO341" s="25"/>
      <c r="BP341" s="25"/>
      <c r="BQ341" s="25"/>
      <c r="BR341" s="25"/>
      <c r="BS341" s="25"/>
      <c r="BT341" s="25"/>
      <c r="BU341" s="25"/>
      <c r="BV341" s="25"/>
      <c r="BW341" s="25"/>
      <c r="BX341" s="25"/>
      <c r="BY341" s="25"/>
      <c r="BZ341" s="25"/>
      <c r="CA341" s="25"/>
      <c r="CB341" s="25"/>
      <c r="CC341" s="25"/>
      <c r="CD341" s="25"/>
      <c r="CE341" s="25"/>
      <c r="CF341" s="25"/>
    </row>
    <row r="342" spans="1:84" ht="15.75" customHeight="1" x14ac:dyDescent="0.2">
      <c r="A342" s="25"/>
      <c r="B342" s="25"/>
      <c r="C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  <c r="AM342" s="25"/>
      <c r="AN342" s="25"/>
      <c r="AO342" s="25"/>
      <c r="AP342" s="25"/>
      <c r="AQ342" s="25"/>
      <c r="AR342" s="25"/>
      <c r="AS342" s="25"/>
      <c r="AT342" s="25"/>
      <c r="AU342" s="25"/>
      <c r="AV342" s="25"/>
      <c r="AW342" s="25"/>
      <c r="AX342" s="25"/>
      <c r="AY342" s="25"/>
      <c r="AZ342" s="25"/>
      <c r="BA342" s="25"/>
      <c r="BB342" s="25"/>
      <c r="BC342" s="25"/>
      <c r="BD342" s="25"/>
      <c r="BE342" s="25"/>
      <c r="BF342" s="25"/>
      <c r="BG342" s="25"/>
      <c r="BH342" s="25"/>
      <c r="BI342" s="25"/>
      <c r="BJ342" s="25"/>
      <c r="BK342" s="25"/>
      <c r="BL342" s="25"/>
      <c r="BM342" s="25"/>
      <c r="BN342" s="25"/>
      <c r="BO342" s="25"/>
      <c r="BP342" s="25"/>
      <c r="BQ342" s="25"/>
      <c r="BR342" s="25"/>
      <c r="BS342" s="25"/>
      <c r="BT342" s="25"/>
      <c r="BU342" s="25"/>
      <c r="BV342" s="25"/>
      <c r="BW342" s="25"/>
      <c r="BX342" s="25"/>
      <c r="BY342" s="25"/>
      <c r="BZ342" s="25"/>
      <c r="CA342" s="25"/>
      <c r="CB342" s="25"/>
      <c r="CC342" s="25"/>
      <c r="CD342" s="25"/>
      <c r="CE342" s="25"/>
      <c r="CF342" s="25"/>
    </row>
    <row r="343" spans="1:84" ht="15.75" customHeight="1" x14ac:dyDescent="0.2">
      <c r="A343" s="25"/>
      <c r="B343" s="25"/>
      <c r="C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  <c r="AM343" s="25"/>
      <c r="AN343" s="25"/>
      <c r="AO343" s="25"/>
      <c r="AP343" s="25"/>
      <c r="AQ343" s="25"/>
      <c r="AR343" s="25"/>
      <c r="AS343" s="25"/>
      <c r="AT343" s="25"/>
      <c r="AU343" s="25"/>
      <c r="AV343" s="25"/>
      <c r="AW343" s="25"/>
      <c r="AX343" s="25"/>
      <c r="AY343" s="25"/>
      <c r="AZ343" s="25"/>
      <c r="BA343" s="25"/>
      <c r="BB343" s="25"/>
      <c r="BC343" s="25"/>
      <c r="BD343" s="25"/>
      <c r="BE343" s="25"/>
      <c r="BF343" s="25"/>
      <c r="BG343" s="25"/>
      <c r="BH343" s="25"/>
      <c r="BI343" s="25"/>
      <c r="BJ343" s="25"/>
      <c r="BK343" s="25"/>
      <c r="BL343" s="25"/>
      <c r="BM343" s="25"/>
      <c r="BN343" s="25"/>
      <c r="BO343" s="25"/>
      <c r="BP343" s="25"/>
      <c r="BQ343" s="25"/>
      <c r="BR343" s="25"/>
      <c r="BS343" s="25"/>
      <c r="BT343" s="25"/>
      <c r="BU343" s="25"/>
      <c r="BV343" s="25"/>
      <c r="BW343" s="25"/>
      <c r="BX343" s="25"/>
      <c r="BY343" s="25"/>
      <c r="BZ343" s="25"/>
      <c r="CA343" s="25"/>
      <c r="CB343" s="25"/>
      <c r="CC343" s="25"/>
      <c r="CD343" s="25"/>
      <c r="CE343" s="25"/>
      <c r="CF343" s="25"/>
    </row>
    <row r="344" spans="1:84" ht="15.75" customHeight="1" x14ac:dyDescent="0.2">
      <c r="A344" s="25"/>
      <c r="B344" s="25"/>
      <c r="C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N344" s="25"/>
      <c r="AO344" s="25"/>
      <c r="AP344" s="25"/>
      <c r="AQ344" s="25"/>
      <c r="AR344" s="25"/>
      <c r="AS344" s="25"/>
      <c r="AT344" s="25"/>
      <c r="AU344" s="25"/>
      <c r="AV344" s="25"/>
      <c r="AW344" s="25"/>
      <c r="AX344" s="25"/>
      <c r="AY344" s="25"/>
      <c r="AZ344" s="25"/>
      <c r="BA344" s="25"/>
      <c r="BB344" s="25"/>
      <c r="BC344" s="25"/>
      <c r="BD344" s="25"/>
      <c r="BE344" s="25"/>
      <c r="BF344" s="25"/>
      <c r="BG344" s="25"/>
      <c r="BH344" s="25"/>
      <c r="BI344" s="25"/>
      <c r="BJ344" s="25"/>
      <c r="BK344" s="25"/>
      <c r="BL344" s="25"/>
      <c r="BM344" s="25"/>
      <c r="BN344" s="25"/>
      <c r="BO344" s="25"/>
      <c r="BP344" s="25"/>
      <c r="BQ344" s="25"/>
      <c r="BR344" s="25"/>
      <c r="BS344" s="25"/>
      <c r="BT344" s="25"/>
      <c r="BU344" s="25"/>
      <c r="BV344" s="25"/>
      <c r="BW344" s="25"/>
      <c r="BX344" s="25"/>
      <c r="BY344" s="25"/>
      <c r="BZ344" s="25"/>
      <c r="CA344" s="25"/>
      <c r="CB344" s="25"/>
      <c r="CC344" s="25"/>
      <c r="CD344" s="25"/>
      <c r="CE344" s="25"/>
      <c r="CF344" s="25"/>
    </row>
    <row r="345" spans="1:84" ht="15.75" customHeight="1" x14ac:dyDescent="0.2">
      <c r="A345" s="25"/>
      <c r="B345" s="25"/>
      <c r="C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  <c r="AM345" s="25"/>
      <c r="AN345" s="25"/>
      <c r="AO345" s="25"/>
      <c r="AP345" s="25"/>
      <c r="AQ345" s="25"/>
      <c r="AR345" s="25"/>
      <c r="AS345" s="25"/>
      <c r="AT345" s="25"/>
      <c r="AU345" s="25"/>
      <c r="AV345" s="25"/>
      <c r="AW345" s="25"/>
      <c r="AX345" s="25"/>
      <c r="AY345" s="25"/>
      <c r="AZ345" s="25"/>
      <c r="BA345" s="25"/>
      <c r="BB345" s="25"/>
      <c r="BC345" s="25"/>
      <c r="BD345" s="25"/>
      <c r="BE345" s="25"/>
      <c r="BF345" s="25"/>
      <c r="BG345" s="25"/>
      <c r="BH345" s="25"/>
      <c r="BI345" s="25"/>
      <c r="BJ345" s="25"/>
      <c r="BK345" s="25"/>
      <c r="BL345" s="25"/>
      <c r="BM345" s="25"/>
      <c r="BN345" s="25"/>
      <c r="BO345" s="25"/>
      <c r="BP345" s="25"/>
      <c r="BQ345" s="25"/>
      <c r="BR345" s="25"/>
      <c r="BS345" s="25"/>
      <c r="BT345" s="25"/>
      <c r="BU345" s="25"/>
      <c r="BV345" s="25"/>
      <c r="BW345" s="25"/>
      <c r="BX345" s="25"/>
      <c r="BY345" s="25"/>
      <c r="BZ345" s="25"/>
      <c r="CA345" s="25"/>
      <c r="CB345" s="25"/>
      <c r="CC345" s="25"/>
      <c r="CD345" s="25"/>
      <c r="CE345" s="25"/>
      <c r="CF345" s="25"/>
    </row>
    <row r="346" spans="1:84" ht="15.75" customHeight="1" x14ac:dyDescent="0.2">
      <c r="A346" s="25"/>
      <c r="B346" s="25"/>
      <c r="C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  <c r="AM346" s="25"/>
      <c r="AN346" s="25"/>
      <c r="AO346" s="25"/>
      <c r="AP346" s="25"/>
      <c r="AQ346" s="25"/>
      <c r="AR346" s="25"/>
      <c r="AS346" s="25"/>
      <c r="AT346" s="25"/>
      <c r="AU346" s="25"/>
      <c r="AV346" s="25"/>
      <c r="AW346" s="25"/>
      <c r="AX346" s="25"/>
      <c r="AY346" s="25"/>
      <c r="AZ346" s="25"/>
      <c r="BA346" s="25"/>
      <c r="BB346" s="25"/>
      <c r="BC346" s="25"/>
      <c r="BD346" s="25"/>
      <c r="BE346" s="25"/>
      <c r="BF346" s="25"/>
      <c r="BG346" s="25"/>
      <c r="BH346" s="25"/>
      <c r="BI346" s="25"/>
      <c r="BJ346" s="25"/>
      <c r="BK346" s="25"/>
      <c r="BL346" s="25"/>
      <c r="BM346" s="25"/>
      <c r="BN346" s="25"/>
      <c r="BO346" s="25"/>
      <c r="BP346" s="25"/>
      <c r="BQ346" s="25"/>
      <c r="BR346" s="25"/>
      <c r="BS346" s="25"/>
      <c r="BT346" s="25"/>
      <c r="BU346" s="25"/>
      <c r="BV346" s="25"/>
      <c r="BW346" s="25"/>
      <c r="BX346" s="25"/>
      <c r="BY346" s="25"/>
      <c r="BZ346" s="25"/>
      <c r="CA346" s="25"/>
      <c r="CB346" s="25"/>
      <c r="CC346" s="25"/>
      <c r="CD346" s="25"/>
      <c r="CE346" s="25"/>
      <c r="CF346" s="25"/>
    </row>
    <row r="347" spans="1:84" ht="15.75" customHeight="1" x14ac:dyDescent="0.2">
      <c r="A347" s="25"/>
      <c r="B347" s="25"/>
      <c r="C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  <c r="AM347" s="25"/>
      <c r="AN347" s="25"/>
      <c r="AO347" s="25"/>
      <c r="AP347" s="25"/>
      <c r="AQ347" s="25"/>
      <c r="AR347" s="25"/>
      <c r="AS347" s="25"/>
      <c r="AT347" s="25"/>
      <c r="AU347" s="25"/>
      <c r="AV347" s="25"/>
      <c r="AW347" s="25"/>
      <c r="AX347" s="25"/>
      <c r="AY347" s="25"/>
      <c r="AZ347" s="25"/>
      <c r="BA347" s="25"/>
      <c r="BB347" s="25"/>
      <c r="BC347" s="25"/>
      <c r="BD347" s="25"/>
      <c r="BE347" s="25"/>
      <c r="BF347" s="25"/>
      <c r="BG347" s="25"/>
      <c r="BH347" s="25"/>
      <c r="BI347" s="25"/>
      <c r="BJ347" s="25"/>
      <c r="BK347" s="25"/>
      <c r="BL347" s="25"/>
      <c r="BM347" s="25"/>
      <c r="BN347" s="25"/>
      <c r="BO347" s="25"/>
      <c r="BP347" s="25"/>
      <c r="BQ347" s="25"/>
      <c r="BR347" s="25"/>
      <c r="BS347" s="25"/>
      <c r="BT347" s="25"/>
      <c r="BU347" s="25"/>
      <c r="BV347" s="25"/>
      <c r="BW347" s="25"/>
      <c r="BX347" s="25"/>
      <c r="BY347" s="25"/>
      <c r="BZ347" s="25"/>
      <c r="CA347" s="25"/>
      <c r="CB347" s="25"/>
      <c r="CC347" s="25"/>
      <c r="CD347" s="25"/>
      <c r="CE347" s="25"/>
      <c r="CF347" s="25"/>
    </row>
    <row r="348" spans="1:84" ht="15.75" customHeight="1" x14ac:dyDescent="0.2">
      <c r="A348" s="25"/>
      <c r="B348" s="25"/>
      <c r="C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  <c r="AM348" s="25"/>
      <c r="AN348" s="25"/>
      <c r="AO348" s="25"/>
      <c r="AP348" s="25"/>
      <c r="AQ348" s="25"/>
      <c r="AR348" s="25"/>
      <c r="AS348" s="25"/>
      <c r="AT348" s="25"/>
      <c r="AU348" s="25"/>
      <c r="AV348" s="25"/>
      <c r="AW348" s="25"/>
      <c r="AX348" s="25"/>
      <c r="AY348" s="25"/>
      <c r="AZ348" s="25"/>
      <c r="BA348" s="25"/>
      <c r="BB348" s="25"/>
      <c r="BC348" s="25"/>
      <c r="BD348" s="25"/>
      <c r="BE348" s="25"/>
      <c r="BF348" s="25"/>
      <c r="BG348" s="25"/>
      <c r="BH348" s="25"/>
      <c r="BI348" s="25"/>
      <c r="BJ348" s="25"/>
      <c r="BK348" s="25"/>
      <c r="BL348" s="25"/>
      <c r="BM348" s="25"/>
      <c r="BN348" s="25"/>
      <c r="BO348" s="25"/>
      <c r="BP348" s="25"/>
      <c r="BQ348" s="25"/>
      <c r="BR348" s="25"/>
      <c r="BS348" s="25"/>
      <c r="BT348" s="25"/>
      <c r="BU348" s="25"/>
      <c r="BV348" s="25"/>
      <c r="BW348" s="25"/>
      <c r="BX348" s="25"/>
      <c r="BY348" s="25"/>
      <c r="BZ348" s="25"/>
      <c r="CA348" s="25"/>
      <c r="CB348" s="25"/>
      <c r="CC348" s="25"/>
      <c r="CD348" s="25"/>
      <c r="CE348" s="25"/>
      <c r="CF348" s="25"/>
    </row>
    <row r="349" spans="1:84" ht="15.75" customHeight="1" x14ac:dyDescent="0.2">
      <c r="A349" s="25"/>
      <c r="B349" s="25"/>
      <c r="C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  <c r="AM349" s="25"/>
      <c r="AN349" s="25"/>
      <c r="AO349" s="25"/>
      <c r="AP349" s="25"/>
      <c r="AQ349" s="25"/>
      <c r="AR349" s="25"/>
      <c r="AS349" s="25"/>
      <c r="AT349" s="25"/>
      <c r="AU349" s="25"/>
      <c r="AV349" s="25"/>
      <c r="AW349" s="25"/>
      <c r="AX349" s="25"/>
      <c r="AY349" s="25"/>
      <c r="AZ349" s="25"/>
      <c r="BA349" s="25"/>
      <c r="BB349" s="25"/>
      <c r="BC349" s="25"/>
      <c r="BD349" s="25"/>
      <c r="BE349" s="25"/>
      <c r="BF349" s="25"/>
      <c r="BG349" s="25"/>
      <c r="BH349" s="25"/>
      <c r="BI349" s="25"/>
      <c r="BJ349" s="25"/>
      <c r="BK349" s="25"/>
      <c r="BL349" s="25"/>
      <c r="BM349" s="25"/>
      <c r="BN349" s="25"/>
      <c r="BO349" s="25"/>
      <c r="BP349" s="25"/>
      <c r="BQ349" s="25"/>
      <c r="BR349" s="25"/>
      <c r="BS349" s="25"/>
      <c r="BT349" s="25"/>
      <c r="BU349" s="25"/>
      <c r="BV349" s="25"/>
      <c r="BW349" s="25"/>
      <c r="BX349" s="25"/>
      <c r="BY349" s="25"/>
      <c r="BZ349" s="25"/>
      <c r="CA349" s="25"/>
      <c r="CB349" s="25"/>
      <c r="CC349" s="25"/>
      <c r="CD349" s="25"/>
      <c r="CE349" s="25"/>
      <c r="CF349" s="25"/>
    </row>
    <row r="350" spans="1:84" ht="15.75" customHeight="1" x14ac:dyDescent="0.2">
      <c r="A350" s="25"/>
      <c r="B350" s="25"/>
      <c r="C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  <c r="AM350" s="25"/>
      <c r="AN350" s="25"/>
      <c r="AO350" s="25"/>
      <c r="AP350" s="25"/>
      <c r="AQ350" s="25"/>
      <c r="AR350" s="25"/>
      <c r="AS350" s="25"/>
      <c r="AT350" s="25"/>
      <c r="AU350" s="25"/>
      <c r="AV350" s="25"/>
      <c r="AW350" s="25"/>
      <c r="AX350" s="25"/>
      <c r="AY350" s="25"/>
      <c r="AZ350" s="25"/>
      <c r="BA350" s="25"/>
      <c r="BB350" s="25"/>
      <c r="BC350" s="25"/>
      <c r="BD350" s="25"/>
      <c r="BE350" s="25"/>
      <c r="BF350" s="25"/>
      <c r="BG350" s="25"/>
      <c r="BH350" s="25"/>
      <c r="BI350" s="25"/>
      <c r="BJ350" s="25"/>
      <c r="BK350" s="25"/>
      <c r="BL350" s="25"/>
      <c r="BM350" s="25"/>
      <c r="BN350" s="25"/>
      <c r="BO350" s="25"/>
      <c r="BP350" s="25"/>
      <c r="BQ350" s="25"/>
      <c r="BR350" s="25"/>
      <c r="BS350" s="25"/>
      <c r="BT350" s="25"/>
      <c r="BU350" s="25"/>
      <c r="BV350" s="25"/>
      <c r="BW350" s="25"/>
      <c r="BX350" s="25"/>
      <c r="BY350" s="25"/>
      <c r="BZ350" s="25"/>
      <c r="CA350" s="25"/>
      <c r="CB350" s="25"/>
      <c r="CC350" s="25"/>
      <c r="CD350" s="25"/>
      <c r="CE350" s="25"/>
      <c r="CF350" s="25"/>
    </row>
    <row r="351" spans="1:84" ht="15.75" customHeight="1" x14ac:dyDescent="0.2">
      <c r="A351" s="25"/>
      <c r="B351" s="25"/>
      <c r="C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  <c r="AM351" s="25"/>
      <c r="AN351" s="25"/>
      <c r="AO351" s="25"/>
      <c r="AP351" s="25"/>
      <c r="AQ351" s="25"/>
      <c r="AR351" s="25"/>
      <c r="AS351" s="25"/>
      <c r="AT351" s="25"/>
      <c r="AU351" s="25"/>
      <c r="AV351" s="25"/>
      <c r="AW351" s="25"/>
      <c r="AX351" s="25"/>
      <c r="AY351" s="25"/>
      <c r="AZ351" s="25"/>
      <c r="BA351" s="25"/>
      <c r="BB351" s="25"/>
      <c r="BC351" s="25"/>
      <c r="BD351" s="25"/>
      <c r="BE351" s="25"/>
      <c r="BF351" s="25"/>
      <c r="BG351" s="25"/>
      <c r="BH351" s="25"/>
      <c r="BI351" s="25"/>
      <c r="BJ351" s="25"/>
      <c r="BK351" s="25"/>
      <c r="BL351" s="25"/>
      <c r="BM351" s="25"/>
      <c r="BN351" s="25"/>
      <c r="BO351" s="25"/>
      <c r="BP351" s="25"/>
      <c r="BQ351" s="25"/>
      <c r="BR351" s="25"/>
      <c r="BS351" s="25"/>
      <c r="BT351" s="25"/>
      <c r="BU351" s="25"/>
      <c r="BV351" s="25"/>
      <c r="BW351" s="25"/>
      <c r="BX351" s="25"/>
      <c r="BY351" s="25"/>
      <c r="BZ351" s="25"/>
      <c r="CA351" s="25"/>
      <c r="CB351" s="25"/>
      <c r="CC351" s="25"/>
      <c r="CD351" s="25"/>
      <c r="CE351" s="25"/>
      <c r="CF351" s="25"/>
    </row>
    <row r="352" spans="1:84" ht="15.75" customHeight="1" x14ac:dyDescent="0.2">
      <c r="A352" s="25"/>
      <c r="B352" s="25"/>
      <c r="C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  <c r="AM352" s="25"/>
      <c r="AN352" s="25"/>
      <c r="AO352" s="25"/>
      <c r="AP352" s="25"/>
      <c r="AQ352" s="25"/>
      <c r="AR352" s="25"/>
      <c r="AS352" s="25"/>
      <c r="AT352" s="25"/>
      <c r="AU352" s="25"/>
      <c r="AV352" s="25"/>
      <c r="AW352" s="25"/>
      <c r="AX352" s="25"/>
      <c r="AY352" s="25"/>
      <c r="AZ352" s="25"/>
      <c r="BA352" s="25"/>
      <c r="BB352" s="25"/>
      <c r="BC352" s="25"/>
      <c r="BD352" s="25"/>
      <c r="BE352" s="25"/>
      <c r="BF352" s="25"/>
      <c r="BG352" s="25"/>
      <c r="BH352" s="25"/>
      <c r="BI352" s="25"/>
      <c r="BJ352" s="25"/>
      <c r="BK352" s="25"/>
      <c r="BL352" s="25"/>
      <c r="BM352" s="25"/>
      <c r="BN352" s="25"/>
      <c r="BO352" s="25"/>
      <c r="BP352" s="25"/>
      <c r="BQ352" s="25"/>
      <c r="BR352" s="25"/>
      <c r="BS352" s="25"/>
      <c r="BT352" s="25"/>
      <c r="BU352" s="25"/>
      <c r="BV352" s="25"/>
      <c r="BW352" s="25"/>
      <c r="BX352" s="25"/>
      <c r="BY352" s="25"/>
      <c r="BZ352" s="25"/>
      <c r="CA352" s="25"/>
      <c r="CB352" s="25"/>
      <c r="CC352" s="25"/>
      <c r="CD352" s="25"/>
      <c r="CE352" s="25"/>
      <c r="CF352" s="25"/>
    </row>
    <row r="353" spans="1:84" ht="15.75" customHeight="1" x14ac:dyDescent="0.2">
      <c r="A353" s="25"/>
      <c r="B353" s="25"/>
      <c r="C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  <c r="AM353" s="25"/>
      <c r="AN353" s="25"/>
      <c r="AO353" s="25"/>
      <c r="AP353" s="25"/>
      <c r="AQ353" s="25"/>
      <c r="AR353" s="25"/>
      <c r="AS353" s="25"/>
      <c r="AT353" s="25"/>
      <c r="AU353" s="25"/>
      <c r="AV353" s="25"/>
      <c r="AW353" s="25"/>
      <c r="AX353" s="25"/>
      <c r="AY353" s="25"/>
      <c r="AZ353" s="25"/>
      <c r="BA353" s="25"/>
      <c r="BB353" s="25"/>
      <c r="BC353" s="25"/>
      <c r="BD353" s="25"/>
      <c r="BE353" s="25"/>
      <c r="BF353" s="25"/>
      <c r="BG353" s="25"/>
      <c r="BH353" s="25"/>
      <c r="BI353" s="25"/>
      <c r="BJ353" s="25"/>
      <c r="BK353" s="25"/>
      <c r="BL353" s="25"/>
      <c r="BM353" s="25"/>
      <c r="BN353" s="25"/>
      <c r="BO353" s="25"/>
      <c r="BP353" s="25"/>
      <c r="BQ353" s="25"/>
      <c r="BR353" s="25"/>
      <c r="BS353" s="25"/>
      <c r="BT353" s="25"/>
      <c r="BU353" s="25"/>
      <c r="BV353" s="25"/>
      <c r="BW353" s="25"/>
      <c r="BX353" s="25"/>
      <c r="BY353" s="25"/>
      <c r="BZ353" s="25"/>
      <c r="CA353" s="25"/>
      <c r="CB353" s="25"/>
      <c r="CC353" s="25"/>
      <c r="CD353" s="25"/>
      <c r="CE353" s="25"/>
      <c r="CF353" s="25"/>
    </row>
    <row r="354" spans="1:84" ht="15.75" customHeight="1" x14ac:dyDescent="0.2">
      <c r="A354" s="25"/>
      <c r="B354" s="25"/>
      <c r="C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  <c r="AM354" s="25"/>
      <c r="AN354" s="25"/>
      <c r="AO354" s="25"/>
      <c r="AP354" s="25"/>
      <c r="AQ354" s="25"/>
      <c r="AR354" s="25"/>
      <c r="AS354" s="25"/>
      <c r="AT354" s="25"/>
      <c r="AU354" s="25"/>
      <c r="AV354" s="25"/>
      <c r="AW354" s="25"/>
      <c r="AX354" s="25"/>
      <c r="AY354" s="25"/>
      <c r="AZ354" s="25"/>
      <c r="BA354" s="25"/>
      <c r="BB354" s="25"/>
      <c r="BC354" s="25"/>
      <c r="BD354" s="25"/>
      <c r="BE354" s="25"/>
      <c r="BF354" s="25"/>
      <c r="BG354" s="25"/>
      <c r="BH354" s="25"/>
      <c r="BI354" s="25"/>
      <c r="BJ354" s="25"/>
      <c r="BK354" s="25"/>
      <c r="BL354" s="25"/>
      <c r="BM354" s="25"/>
      <c r="BN354" s="25"/>
      <c r="BO354" s="25"/>
      <c r="BP354" s="25"/>
      <c r="BQ354" s="25"/>
      <c r="BR354" s="25"/>
      <c r="BS354" s="25"/>
      <c r="BT354" s="25"/>
      <c r="BU354" s="25"/>
      <c r="BV354" s="25"/>
      <c r="BW354" s="25"/>
      <c r="BX354" s="25"/>
      <c r="BY354" s="25"/>
      <c r="BZ354" s="25"/>
      <c r="CA354" s="25"/>
      <c r="CB354" s="25"/>
      <c r="CC354" s="25"/>
      <c r="CD354" s="25"/>
      <c r="CE354" s="25"/>
      <c r="CF354" s="25"/>
    </row>
    <row r="355" spans="1:84" ht="15.75" customHeight="1" x14ac:dyDescent="0.2">
      <c r="A355" s="25"/>
      <c r="B355" s="25"/>
      <c r="C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  <c r="AM355" s="25"/>
      <c r="AN355" s="25"/>
      <c r="AO355" s="25"/>
      <c r="AP355" s="25"/>
      <c r="AQ355" s="25"/>
      <c r="AR355" s="25"/>
      <c r="AS355" s="25"/>
      <c r="AT355" s="25"/>
      <c r="AU355" s="25"/>
      <c r="AV355" s="25"/>
      <c r="AW355" s="25"/>
      <c r="AX355" s="25"/>
      <c r="AY355" s="25"/>
      <c r="AZ355" s="25"/>
      <c r="BA355" s="25"/>
      <c r="BB355" s="25"/>
      <c r="BC355" s="25"/>
      <c r="BD355" s="25"/>
      <c r="BE355" s="25"/>
      <c r="BF355" s="25"/>
      <c r="BG355" s="25"/>
      <c r="BH355" s="25"/>
      <c r="BI355" s="25"/>
      <c r="BJ355" s="25"/>
      <c r="BK355" s="25"/>
      <c r="BL355" s="25"/>
      <c r="BM355" s="25"/>
      <c r="BN355" s="25"/>
      <c r="BO355" s="25"/>
      <c r="BP355" s="25"/>
      <c r="BQ355" s="25"/>
      <c r="BR355" s="25"/>
      <c r="BS355" s="25"/>
      <c r="BT355" s="25"/>
      <c r="BU355" s="25"/>
      <c r="BV355" s="25"/>
      <c r="BW355" s="25"/>
      <c r="BX355" s="25"/>
      <c r="BY355" s="25"/>
      <c r="BZ355" s="25"/>
      <c r="CA355" s="25"/>
      <c r="CB355" s="25"/>
      <c r="CC355" s="25"/>
      <c r="CD355" s="25"/>
      <c r="CE355" s="25"/>
      <c r="CF355" s="25"/>
    </row>
    <row r="356" spans="1:84" ht="15.75" customHeight="1" x14ac:dyDescent="0.2">
      <c r="A356" s="25"/>
      <c r="B356" s="25"/>
      <c r="C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  <c r="AM356" s="25"/>
      <c r="AN356" s="25"/>
      <c r="AO356" s="25"/>
      <c r="AP356" s="25"/>
      <c r="AQ356" s="25"/>
      <c r="AR356" s="25"/>
      <c r="AS356" s="25"/>
      <c r="AT356" s="25"/>
      <c r="AU356" s="25"/>
      <c r="AV356" s="25"/>
      <c r="AW356" s="25"/>
      <c r="AX356" s="25"/>
      <c r="AY356" s="25"/>
      <c r="AZ356" s="25"/>
      <c r="BA356" s="25"/>
      <c r="BB356" s="25"/>
      <c r="BC356" s="25"/>
      <c r="BD356" s="25"/>
      <c r="BE356" s="25"/>
      <c r="BF356" s="25"/>
      <c r="BG356" s="25"/>
      <c r="BH356" s="25"/>
      <c r="BI356" s="25"/>
      <c r="BJ356" s="25"/>
      <c r="BK356" s="25"/>
      <c r="BL356" s="25"/>
      <c r="BM356" s="25"/>
      <c r="BN356" s="25"/>
      <c r="BO356" s="25"/>
      <c r="BP356" s="25"/>
      <c r="BQ356" s="25"/>
      <c r="BR356" s="25"/>
      <c r="BS356" s="25"/>
      <c r="BT356" s="25"/>
      <c r="BU356" s="25"/>
      <c r="BV356" s="25"/>
      <c r="BW356" s="25"/>
      <c r="BX356" s="25"/>
      <c r="BY356" s="25"/>
      <c r="BZ356" s="25"/>
      <c r="CA356" s="25"/>
      <c r="CB356" s="25"/>
      <c r="CC356" s="25"/>
      <c r="CD356" s="25"/>
      <c r="CE356" s="25"/>
      <c r="CF356" s="25"/>
    </row>
    <row r="357" spans="1:84" ht="15.75" customHeight="1" x14ac:dyDescent="0.2">
      <c r="A357" s="25"/>
      <c r="B357" s="25"/>
      <c r="C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  <c r="AM357" s="25"/>
      <c r="AN357" s="25"/>
      <c r="AO357" s="25"/>
      <c r="AP357" s="25"/>
      <c r="AQ357" s="25"/>
      <c r="AR357" s="25"/>
      <c r="AS357" s="25"/>
      <c r="AT357" s="25"/>
      <c r="AU357" s="25"/>
      <c r="AV357" s="25"/>
      <c r="AW357" s="25"/>
      <c r="AX357" s="25"/>
      <c r="AY357" s="25"/>
      <c r="AZ357" s="25"/>
      <c r="BA357" s="25"/>
      <c r="BB357" s="25"/>
      <c r="BC357" s="25"/>
      <c r="BD357" s="25"/>
      <c r="BE357" s="25"/>
      <c r="BF357" s="25"/>
      <c r="BG357" s="25"/>
      <c r="BH357" s="25"/>
      <c r="BI357" s="25"/>
      <c r="BJ357" s="25"/>
      <c r="BK357" s="25"/>
      <c r="BL357" s="25"/>
      <c r="BM357" s="25"/>
      <c r="BN357" s="25"/>
      <c r="BO357" s="25"/>
      <c r="BP357" s="25"/>
      <c r="BQ357" s="25"/>
      <c r="BR357" s="25"/>
      <c r="BS357" s="25"/>
      <c r="BT357" s="25"/>
      <c r="BU357" s="25"/>
      <c r="BV357" s="25"/>
      <c r="BW357" s="25"/>
      <c r="BX357" s="25"/>
      <c r="BY357" s="25"/>
      <c r="BZ357" s="25"/>
      <c r="CA357" s="25"/>
      <c r="CB357" s="25"/>
      <c r="CC357" s="25"/>
      <c r="CD357" s="25"/>
      <c r="CE357" s="25"/>
      <c r="CF357" s="25"/>
    </row>
    <row r="358" spans="1:84" ht="15.75" customHeight="1" x14ac:dyDescent="0.2">
      <c r="A358" s="25"/>
      <c r="B358" s="25"/>
      <c r="C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  <c r="AP358" s="25"/>
      <c r="AQ358" s="25"/>
      <c r="AR358" s="25"/>
      <c r="AS358" s="25"/>
      <c r="AT358" s="25"/>
      <c r="AU358" s="25"/>
      <c r="AV358" s="25"/>
      <c r="AW358" s="25"/>
      <c r="AX358" s="25"/>
      <c r="AY358" s="25"/>
      <c r="AZ358" s="25"/>
      <c r="BA358" s="25"/>
      <c r="BB358" s="25"/>
      <c r="BC358" s="25"/>
      <c r="BD358" s="25"/>
      <c r="BE358" s="25"/>
      <c r="BF358" s="25"/>
      <c r="BG358" s="25"/>
      <c r="BH358" s="25"/>
      <c r="BI358" s="25"/>
      <c r="BJ358" s="25"/>
      <c r="BK358" s="25"/>
      <c r="BL358" s="25"/>
      <c r="BM358" s="25"/>
      <c r="BN358" s="25"/>
      <c r="BO358" s="25"/>
      <c r="BP358" s="25"/>
      <c r="BQ358" s="25"/>
      <c r="BR358" s="25"/>
      <c r="BS358" s="25"/>
      <c r="BT358" s="25"/>
      <c r="BU358" s="25"/>
      <c r="BV358" s="25"/>
      <c r="BW358" s="25"/>
      <c r="BX358" s="25"/>
      <c r="BY358" s="25"/>
      <c r="BZ358" s="25"/>
      <c r="CA358" s="25"/>
      <c r="CB358" s="25"/>
      <c r="CC358" s="25"/>
      <c r="CD358" s="25"/>
      <c r="CE358" s="25"/>
      <c r="CF358" s="25"/>
    </row>
    <row r="359" spans="1:84" ht="15.75" customHeight="1" x14ac:dyDescent="0.2">
      <c r="A359" s="25"/>
      <c r="B359" s="25"/>
      <c r="C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  <c r="AM359" s="25"/>
      <c r="AN359" s="25"/>
      <c r="AO359" s="25"/>
      <c r="AP359" s="25"/>
      <c r="AQ359" s="25"/>
      <c r="AR359" s="25"/>
      <c r="AS359" s="25"/>
      <c r="AT359" s="25"/>
      <c r="AU359" s="25"/>
      <c r="AV359" s="25"/>
      <c r="AW359" s="25"/>
      <c r="AX359" s="25"/>
      <c r="AY359" s="25"/>
      <c r="AZ359" s="25"/>
      <c r="BA359" s="25"/>
      <c r="BB359" s="25"/>
      <c r="BC359" s="25"/>
      <c r="BD359" s="25"/>
      <c r="BE359" s="25"/>
      <c r="BF359" s="25"/>
      <c r="BG359" s="25"/>
      <c r="BH359" s="25"/>
      <c r="BI359" s="25"/>
      <c r="BJ359" s="25"/>
      <c r="BK359" s="25"/>
      <c r="BL359" s="25"/>
      <c r="BM359" s="25"/>
      <c r="BN359" s="25"/>
      <c r="BO359" s="25"/>
      <c r="BP359" s="25"/>
      <c r="BQ359" s="25"/>
      <c r="BR359" s="25"/>
      <c r="BS359" s="25"/>
      <c r="BT359" s="25"/>
      <c r="BU359" s="25"/>
      <c r="BV359" s="25"/>
      <c r="BW359" s="25"/>
      <c r="BX359" s="25"/>
      <c r="BY359" s="25"/>
      <c r="BZ359" s="25"/>
      <c r="CA359" s="25"/>
      <c r="CB359" s="25"/>
      <c r="CC359" s="25"/>
      <c r="CD359" s="25"/>
      <c r="CE359" s="25"/>
      <c r="CF359" s="25"/>
    </row>
    <row r="360" spans="1:84" ht="15.75" customHeight="1" x14ac:dyDescent="0.2">
      <c r="A360" s="25"/>
      <c r="B360" s="25"/>
      <c r="C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  <c r="AM360" s="25"/>
      <c r="AN360" s="25"/>
      <c r="AO360" s="25"/>
      <c r="AP360" s="25"/>
      <c r="AQ360" s="25"/>
      <c r="AR360" s="25"/>
      <c r="AS360" s="25"/>
      <c r="AT360" s="25"/>
      <c r="AU360" s="25"/>
      <c r="AV360" s="25"/>
      <c r="AW360" s="25"/>
      <c r="AX360" s="25"/>
      <c r="AY360" s="25"/>
      <c r="AZ360" s="25"/>
      <c r="BA360" s="25"/>
      <c r="BB360" s="25"/>
      <c r="BC360" s="25"/>
      <c r="BD360" s="25"/>
      <c r="BE360" s="25"/>
      <c r="BF360" s="25"/>
      <c r="BG360" s="25"/>
      <c r="BH360" s="25"/>
      <c r="BI360" s="25"/>
      <c r="BJ360" s="25"/>
      <c r="BK360" s="25"/>
      <c r="BL360" s="25"/>
      <c r="BM360" s="25"/>
      <c r="BN360" s="25"/>
      <c r="BO360" s="25"/>
      <c r="BP360" s="25"/>
      <c r="BQ360" s="25"/>
      <c r="BR360" s="25"/>
      <c r="BS360" s="25"/>
      <c r="BT360" s="25"/>
      <c r="BU360" s="25"/>
      <c r="BV360" s="25"/>
      <c r="BW360" s="25"/>
      <c r="BX360" s="25"/>
      <c r="BY360" s="25"/>
      <c r="BZ360" s="25"/>
      <c r="CA360" s="25"/>
      <c r="CB360" s="25"/>
      <c r="CC360" s="25"/>
      <c r="CD360" s="25"/>
      <c r="CE360" s="25"/>
      <c r="CF360" s="25"/>
    </row>
    <row r="361" spans="1:84" ht="15.75" customHeight="1" x14ac:dyDescent="0.2">
      <c r="A361" s="25"/>
      <c r="B361" s="25"/>
      <c r="C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  <c r="AM361" s="25"/>
      <c r="AN361" s="25"/>
      <c r="AO361" s="25"/>
      <c r="AP361" s="25"/>
      <c r="AQ361" s="25"/>
      <c r="AR361" s="25"/>
      <c r="AS361" s="25"/>
      <c r="AT361" s="25"/>
      <c r="AU361" s="25"/>
      <c r="AV361" s="25"/>
      <c r="AW361" s="25"/>
      <c r="AX361" s="25"/>
      <c r="AY361" s="25"/>
      <c r="AZ361" s="25"/>
      <c r="BA361" s="25"/>
      <c r="BB361" s="25"/>
      <c r="BC361" s="25"/>
      <c r="BD361" s="25"/>
      <c r="BE361" s="25"/>
      <c r="BF361" s="25"/>
      <c r="BG361" s="25"/>
      <c r="BH361" s="25"/>
      <c r="BI361" s="25"/>
      <c r="BJ361" s="25"/>
      <c r="BK361" s="25"/>
      <c r="BL361" s="25"/>
      <c r="BM361" s="25"/>
      <c r="BN361" s="25"/>
      <c r="BO361" s="25"/>
      <c r="BP361" s="25"/>
      <c r="BQ361" s="25"/>
      <c r="BR361" s="25"/>
      <c r="BS361" s="25"/>
      <c r="BT361" s="25"/>
      <c r="BU361" s="25"/>
      <c r="BV361" s="25"/>
      <c r="BW361" s="25"/>
      <c r="BX361" s="25"/>
      <c r="BY361" s="25"/>
      <c r="BZ361" s="25"/>
      <c r="CA361" s="25"/>
      <c r="CB361" s="25"/>
      <c r="CC361" s="25"/>
      <c r="CD361" s="25"/>
      <c r="CE361" s="25"/>
      <c r="CF361" s="25"/>
    </row>
    <row r="362" spans="1:84" ht="15.75" customHeight="1" x14ac:dyDescent="0.2">
      <c r="A362" s="25"/>
      <c r="B362" s="25"/>
      <c r="C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  <c r="AM362" s="25"/>
      <c r="AN362" s="25"/>
      <c r="AO362" s="25"/>
      <c r="AP362" s="25"/>
      <c r="AQ362" s="25"/>
      <c r="AR362" s="25"/>
      <c r="AS362" s="25"/>
      <c r="AT362" s="25"/>
      <c r="AU362" s="25"/>
      <c r="AV362" s="25"/>
      <c r="AW362" s="25"/>
      <c r="AX362" s="25"/>
      <c r="AY362" s="25"/>
      <c r="AZ362" s="25"/>
      <c r="BA362" s="25"/>
      <c r="BB362" s="25"/>
      <c r="BC362" s="25"/>
      <c r="BD362" s="25"/>
      <c r="BE362" s="25"/>
      <c r="BF362" s="25"/>
      <c r="BG362" s="25"/>
      <c r="BH362" s="25"/>
      <c r="BI362" s="25"/>
      <c r="BJ362" s="25"/>
      <c r="BK362" s="25"/>
      <c r="BL362" s="25"/>
      <c r="BM362" s="25"/>
      <c r="BN362" s="25"/>
      <c r="BO362" s="25"/>
      <c r="BP362" s="25"/>
      <c r="BQ362" s="25"/>
      <c r="BR362" s="25"/>
      <c r="BS362" s="25"/>
      <c r="BT362" s="25"/>
      <c r="BU362" s="25"/>
      <c r="BV362" s="25"/>
      <c r="BW362" s="25"/>
      <c r="BX362" s="25"/>
      <c r="BY362" s="25"/>
      <c r="BZ362" s="25"/>
      <c r="CA362" s="25"/>
      <c r="CB362" s="25"/>
      <c r="CC362" s="25"/>
      <c r="CD362" s="25"/>
      <c r="CE362" s="25"/>
      <c r="CF362" s="25"/>
    </row>
    <row r="363" spans="1:84" ht="15.75" customHeight="1" x14ac:dyDescent="0.2">
      <c r="A363" s="25"/>
      <c r="B363" s="25"/>
      <c r="C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  <c r="AM363" s="25"/>
      <c r="AN363" s="25"/>
      <c r="AO363" s="25"/>
      <c r="AP363" s="25"/>
      <c r="AQ363" s="25"/>
      <c r="AR363" s="25"/>
      <c r="AS363" s="25"/>
      <c r="AT363" s="25"/>
      <c r="AU363" s="25"/>
      <c r="AV363" s="25"/>
      <c r="AW363" s="25"/>
      <c r="AX363" s="25"/>
      <c r="AY363" s="25"/>
      <c r="AZ363" s="25"/>
      <c r="BA363" s="25"/>
      <c r="BB363" s="25"/>
      <c r="BC363" s="25"/>
      <c r="BD363" s="25"/>
      <c r="BE363" s="25"/>
      <c r="BF363" s="25"/>
      <c r="BG363" s="25"/>
      <c r="BH363" s="25"/>
      <c r="BI363" s="25"/>
      <c r="BJ363" s="25"/>
      <c r="BK363" s="25"/>
      <c r="BL363" s="25"/>
      <c r="BM363" s="25"/>
      <c r="BN363" s="25"/>
      <c r="BO363" s="25"/>
      <c r="BP363" s="25"/>
      <c r="BQ363" s="25"/>
      <c r="BR363" s="25"/>
      <c r="BS363" s="25"/>
      <c r="BT363" s="25"/>
      <c r="BU363" s="25"/>
      <c r="BV363" s="25"/>
      <c r="BW363" s="25"/>
      <c r="BX363" s="25"/>
      <c r="BY363" s="25"/>
      <c r="BZ363" s="25"/>
      <c r="CA363" s="25"/>
      <c r="CB363" s="25"/>
      <c r="CC363" s="25"/>
      <c r="CD363" s="25"/>
      <c r="CE363" s="25"/>
      <c r="CF363" s="25"/>
    </row>
    <row r="364" spans="1:84" ht="15.75" customHeight="1" x14ac:dyDescent="0.2">
      <c r="A364" s="25"/>
      <c r="B364" s="25"/>
      <c r="C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  <c r="AM364" s="25"/>
      <c r="AN364" s="25"/>
      <c r="AO364" s="25"/>
      <c r="AP364" s="25"/>
      <c r="AQ364" s="25"/>
      <c r="AR364" s="25"/>
      <c r="AS364" s="25"/>
      <c r="AT364" s="25"/>
      <c r="AU364" s="25"/>
      <c r="AV364" s="25"/>
      <c r="AW364" s="25"/>
      <c r="AX364" s="25"/>
      <c r="AY364" s="25"/>
      <c r="AZ364" s="25"/>
      <c r="BA364" s="25"/>
      <c r="BB364" s="25"/>
      <c r="BC364" s="25"/>
      <c r="BD364" s="25"/>
      <c r="BE364" s="25"/>
      <c r="BF364" s="25"/>
      <c r="BG364" s="25"/>
      <c r="BH364" s="25"/>
      <c r="BI364" s="25"/>
      <c r="BJ364" s="25"/>
      <c r="BK364" s="25"/>
      <c r="BL364" s="25"/>
      <c r="BM364" s="25"/>
      <c r="BN364" s="25"/>
      <c r="BO364" s="25"/>
      <c r="BP364" s="25"/>
      <c r="BQ364" s="25"/>
      <c r="BR364" s="25"/>
      <c r="BS364" s="25"/>
      <c r="BT364" s="25"/>
      <c r="BU364" s="25"/>
      <c r="BV364" s="25"/>
      <c r="BW364" s="25"/>
      <c r="BX364" s="25"/>
      <c r="BY364" s="25"/>
      <c r="BZ364" s="25"/>
      <c r="CA364" s="25"/>
      <c r="CB364" s="25"/>
      <c r="CC364" s="25"/>
      <c r="CD364" s="25"/>
      <c r="CE364" s="25"/>
      <c r="CF364" s="25"/>
    </row>
    <row r="365" spans="1:84" ht="15.75" customHeight="1" x14ac:dyDescent="0.2">
      <c r="A365" s="25"/>
      <c r="B365" s="25"/>
      <c r="C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  <c r="AM365" s="25"/>
      <c r="AN365" s="25"/>
      <c r="AO365" s="25"/>
      <c r="AP365" s="25"/>
      <c r="AQ365" s="25"/>
      <c r="AR365" s="25"/>
      <c r="AS365" s="25"/>
      <c r="AT365" s="25"/>
      <c r="AU365" s="25"/>
      <c r="AV365" s="25"/>
      <c r="AW365" s="25"/>
      <c r="AX365" s="25"/>
      <c r="AY365" s="25"/>
      <c r="AZ365" s="25"/>
      <c r="BA365" s="25"/>
      <c r="BB365" s="25"/>
      <c r="BC365" s="25"/>
      <c r="BD365" s="25"/>
      <c r="BE365" s="25"/>
      <c r="BF365" s="25"/>
      <c r="BG365" s="25"/>
      <c r="BH365" s="25"/>
      <c r="BI365" s="25"/>
      <c r="BJ365" s="25"/>
      <c r="BK365" s="25"/>
      <c r="BL365" s="25"/>
      <c r="BM365" s="25"/>
      <c r="BN365" s="25"/>
      <c r="BO365" s="25"/>
      <c r="BP365" s="25"/>
      <c r="BQ365" s="25"/>
      <c r="BR365" s="25"/>
      <c r="BS365" s="25"/>
      <c r="BT365" s="25"/>
      <c r="BU365" s="25"/>
      <c r="BV365" s="25"/>
      <c r="BW365" s="25"/>
      <c r="BX365" s="25"/>
      <c r="BY365" s="25"/>
      <c r="BZ365" s="25"/>
      <c r="CA365" s="25"/>
      <c r="CB365" s="25"/>
      <c r="CC365" s="25"/>
      <c r="CD365" s="25"/>
      <c r="CE365" s="25"/>
      <c r="CF365" s="25"/>
    </row>
    <row r="366" spans="1:84" ht="15.75" customHeight="1" x14ac:dyDescent="0.2">
      <c r="A366" s="25"/>
      <c r="B366" s="25"/>
      <c r="C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  <c r="AM366" s="25"/>
      <c r="AN366" s="25"/>
      <c r="AO366" s="25"/>
      <c r="AP366" s="25"/>
      <c r="AQ366" s="25"/>
      <c r="AR366" s="25"/>
      <c r="AS366" s="25"/>
      <c r="AT366" s="25"/>
      <c r="AU366" s="25"/>
      <c r="AV366" s="25"/>
      <c r="AW366" s="25"/>
      <c r="AX366" s="25"/>
      <c r="AY366" s="25"/>
      <c r="AZ366" s="25"/>
      <c r="BA366" s="25"/>
      <c r="BB366" s="25"/>
      <c r="BC366" s="25"/>
      <c r="BD366" s="25"/>
      <c r="BE366" s="25"/>
      <c r="BF366" s="25"/>
      <c r="BG366" s="25"/>
      <c r="BH366" s="25"/>
      <c r="BI366" s="25"/>
      <c r="BJ366" s="25"/>
      <c r="BK366" s="25"/>
      <c r="BL366" s="25"/>
      <c r="BM366" s="25"/>
      <c r="BN366" s="25"/>
      <c r="BO366" s="25"/>
      <c r="BP366" s="25"/>
      <c r="BQ366" s="25"/>
      <c r="BR366" s="25"/>
      <c r="BS366" s="25"/>
      <c r="BT366" s="25"/>
      <c r="BU366" s="25"/>
      <c r="BV366" s="25"/>
      <c r="BW366" s="25"/>
      <c r="BX366" s="25"/>
      <c r="BY366" s="25"/>
      <c r="BZ366" s="25"/>
      <c r="CA366" s="25"/>
      <c r="CB366" s="25"/>
      <c r="CC366" s="25"/>
      <c r="CD366" s="25"/>
      <c r="CE366" s="25"/>
      <c r="CF366" s="25"/>
    </row>
    <row r="367" spans="1:84" ht="15.75" customHeight="1" x14ac:dyDescent="0.2">
      <c r="A367" s="25"/>
      <c r="B367" s="25"/>
      <c r="C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  <c r="AM367" s="25"/>
      <c r="AN367" s="25"/>
      <c r="AO367" s="25"/>
      <c r="AP367" s="25"/>
      <c r="AQ367" s="25"/>
      <c r="AR367" s="25"/>
      <c r="AS367" s="25"/>
      <c r="AT367" s="25"/>
      <c r="AU367" s="25"/>
      <c r="AV367" s="25"/>
      <c r="AW367" s="25"/>
      <c r="AX367" s="25"/>
      <c r="AY367" s="25"/>
      <c r="AZ367" s="25"/>
      <c r="BA367" s="25"/>
      <c r="BB367" s="25"/>
      <c r="BC367" s="25"/>
      <c r="BD367" s="25"/>
      <c r="BE367" s="25"/>
      <c r="BF367" s="25"/>
      <c r="BG367" s="25"/>
      <c r="BH367" s="25"/>
      <c r="BI367" s="25"/>
      <c r="BJ367" s="25"/>
      <c r="BK367" s="25"/>
      <c r="BL367" s="25"/>
      <c r="BM367" s="25"/>
      <c r="BN367" s="25"/>
      <c r="BO367" s="25"/>
      <c r="BP367" s="25"/>
      <c r="BQ367" s="25"/>
      <c r="BR367" s="25"/>
      <c r="BS367" s="25"/>
      <c r="BT367" s="25"/>
      <c r="BU367" s="25"/>
      <c r="BV367" s="25"/>
      <c r="BW367" s="25"/>
      <c r="BX367" s="25"/>
      <c r="BY367" s="25"/>
      <c r="BZ367" s="25"/>
      <c r="CA367" s="25"/>
      <c r="CB367" s="25"/>
      <c r="CC367" s="25"/>
      <c r="CD367" s="25"/>
      <c r="CE367" s="25"/>
      <c r="CF367" s="25"/>
    </row>
    <row r="368" spans="1:84" ht="15.75" customHeight="1" x14ac:dyDescent="0.2">
      <c r="A368" s="25"/>
      <c r="B368" s="25"/>
      <c r="C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  <c r="AM368" s="25"/>
      <c r="AN368" s="25"/>
      <c r="AO368" s="25"/>
      <c r="AP368" s="25"/>
      <c r="AQ368" s="25"/>
      <c r="AR368" s="25"/>
      <c r="AS368" s="25"/>
      <c r="AT368" s="25"/>
      <c r="AU368" s="25"/>
      <c r="AV368" s="25"/>
      <c r="AW368" s="25"/>
      <c r="AX368" s="25"/>
      <c r="AY368" s="25"/>
      <c r="AZ368" s="25"/>
      <c r="BA368" s="25"/>
      <c r="BB368" s="25"/>
      <c r="BC368" s="25"/>
      <c r="BD368" s="25"/>
      <c r="BE368" s="25"/>
      <c r="BF368" s="25"/>
      <c r="BG368" s="25"/>
      <c r="BH368" s="25"/>
      <c r="BI368" s="25"/>
      <c r="BJ368" s="25"/>
      <c r="BK368" s="25"/>
      <c r="BL368" s="25"/>
      <c r="BM368" s="25"/>
      <c r="BN368" s="25"/>
      <c r="BO368" s="25"/>
      <c r="BP368" s="25"/>
      <c r="BQ368" s="25"/>
      <c r="BR368" s="25"/>
      <c r="BS368" s="25"/>
      <c r="BT368" s="25"/>
      <c r="BU368" s="25"/>
      <c r="BV368" s="25"/>
      <c r="BW368" s="25"/>
      <c r="BX368" s="25"/>
      <c r="BY368" s="25"/>
      <c r="BZ368" s="25"/>
      <c r="CA368" s="25"/>
      <c r="CB368" s="25"/>
      <c r="CC368" s="25"/>
      <c r="CD368" s="25"/>
      <c r="CE368" s="25"/>
      <c r="CF368" s="25"/>
    </row>
    <row r="369" spans="1:84" ht="15.75" customHeight="1" x14ac:dyDescent="0.2">
      <c r="A369" s="25"/>
      <c r="B369" s="25"/>
      <c r="C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  <c r="AM369" s="25"/>
      <c r="AN369" s="25"/>
      <c r="AO369" s="25"/>
      <c r="AP369" s="25"/>
      <c r="AQ369" s="25"/>
      <c r="AR369" s="25"/>
      <c r="AS369" s="25"/>
      <c r="AT369" s="25"/>
      <c r="AU369" s="25"/>
      <c r="AV369" s="25"/>
      <c r="AW369" s="25"/>
      <c r="AX369" s="25"/>
      <c r="AY369" s="25"/>
      <c r="AZ369" s="25"/>
      <c r="BA369" s="25"/>
      <c r="BB369" s="25"/>
      <c r="BC369" s="25"/>
      <c r="BD369" s="25"/>
      <c r="BE369" s="25"/>
      <c r="BF369" s="25"/>
      <c r="BG369" s="25"/>
      <c r="BH369" s="25"/>
      <c r="BI369" s="25"/>
      <c r="BJ369" s="25"/>
      <c r="BK369" s="25"/>
      <c r="BL369" s="25"/>
      <c r="BM369" s="25"/>
      <c r="BN369" s="25"/>
      <c r="BO369" s="25"/>
      <c r="BP369" s="25"/>
      <c r="BQ369" s="25"/>
      <c r="BR369" s="25"/>
      <c r="BS369" s="25"/>
      <c r="BT369" s="25"/>
      <c r="BU369" s="25"/>
      <c r="BV369" s="25"/>
      <c r="BW369" s="25"/>
      <c r="BX369" s="25"/>
      <c r="BY369" s="25"/>
      <c r="BZ369" s="25"/>
      <c r="CA369" s="25"/>
      <c r="CB369" s="25"/>
      <c r="CC369" s="25"/>
      <c r="CD369" s="25"/>
      <c r="CE369" s="25"/>
      <c r="CF369" s="25"/>
    </row>
    <row r="370" spans="1:84" ht="15.75" customHeight="1" x14ac:dyDescent="0.2">
      <c r="A370" s="25"/>
      <c r="B370" s="25"/>
      <c r="C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  <c r="AM370" s="25"/>
      <c r="AN370" s="25"/>
      <c r="AO370" s="25"/>
      <c r="AP370" s="25"/>
      <c r="AQ370" s="25"/>
      <c r="AR370" s="25"/>
      <c r="AS370" s="25"/>
      <c r="AT370" s="25"/>
      <c r="AU370" s="25"/>
      <c r="AV370" s="25"/>
      <c r="AW370" s="25"/>
      <c r="AX370" s="25"/>
      <c r="AY370" s="25"/>
      <c r="AZ370" s="25"/>
      <c r="BA370" s="25"/>
      <c r="BB370" s="25"/>
      <c r="BC370" s="25"/>
      <c r="BD370" s="25"/>
      <c r="BE370" s="25"/>
      <c r="BF370" s="25"/>
      <c r="BG370" s="25"/>
      <c r="BH370" s="25"/>
      <c r="BI370" s="25"/>
      <c r="BJ370" s="25"/>
      <c r="BK370" s="25"/>
      <c r="BL370" s="25"/>
      <c r="BM370" s="25"/>
      <c r="BN370" s="25"/>
      <c r="BO370" s="25"/>
      <c r="BP370" s="25"/>
      <c r="BQ370" s="25"/>
      <c r="BR370" s="25"/>
      <c r="BS370" s="25"/>
      <c r="BT370" s="25"/>
      <c r="BU370" s="25"/>
      <c r="BV370" s="25"/>
      <c r="BW370" s="25"/>
      <c r="BX370" s="25"/>
      <c r="BY370" s="25"/>
      <c r="BZ370" s="25"/>
      <c r="CA370" s="25"/>
      <c r="CB370" s="25"/>
      <c r="CC370" s="25"/>
      <c r="CD370" s="25"/>
      <c r="CE370" s="25"/>
      <c r="CF370" s="25"/>
    </row>
    <row r="371" spans="1:84" ht="15.75" customHeight="1" x14ac:dyDescent="0.2">
      <c r="A371" s="25"/>
      <c r="B371" s="25"/>
      <c r="C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  <c r="AM371" s="25"/>
      <c r="AN371" s="25"/>
      <c r="AO371" s="25"/>
      <c r="AP371" s="25"/>
      <c r="AQ371" s="25"/>
      <c r="AR371" s="25"/>
      <c r="AS371" s="25"/>
      <c r="AT371" s="25"/>
      <c r="AU371" s="25"/>
      <c r="AV371" s="25"/>
      <c r="AW371" s="25"/>
      <c r="AX371" s="25"/>
      <c r="AY371" s="25"/>
      <c r="AZ371" s="25"/>
      <c r="BA371" s="25"/>
      <c r="BB371" s="25"/>
      <c r="BC371" s="25"/>
      <c r="BD371" s="25"/>
      <c r="BE371" s="25"/>
      <c r="BF371" s="25"/>
      <c r="BG371" s="25"/>
      <c r="BH371" s="25"/>
      <c r="BI371" s="25"/>
      <c r="BJ371" s="25"/>
      <c r="BK371" s="25"/>
      <c r="BL371" s="25"/>
      <c r="BM371" s="25"/>
      <c r="BN371" s="25"/>
      <c r="BO371" s="25"/>
      <c r="BP371" s="25"/>
      <c r="BQ371" s="25"/>
      <c r="BR371" s="25"/>
      <c r="BS371" s="25"/>
      <c r="BT371" s="25"/>
      <c r="BU371" s="25"/>
      <c r="BV371" s="25"/>
      <c r="BW371" s="25"/>
      <c r="BX371" s="25"/>
      <c r="BY371" s="25"/>
      <c r="BZ371" s="25"/>
      <c r="CA371" s="25"/>
      <c r="CB371" s="25"/>
      <c r="CC371" s="25"/>
      <c r="CD371" s="25"/>
      <c r="CE371" s="25"/>
      <c r="CF371" s="25"/>
    </row>
    <row r="372" spans="1:84" ht="15.75" customHeight="1" x14ac:dyDescent="0.2">
      <c r="A372" s="25"/>
      <c r="B372" s="25"/>
      <c r="C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  <c r="AT372" s="25"/>
      <c r="AU372" s="25"/>
      <c r="AV372" s="25"/>
      <c r="AW372" s="25"/>
      <c r="AX372" s="25"/>
      <c r="AY372" s="25"/>
      <c r="AZ372" s="25"/>
      <c r="BA372" s="25"/>
      <c r="BB372" s="25"/>
      <c r="BC372" s="25"/>
      <c r="BD372" s="25"/>
      <c r="BE372" s="25"/>
      <c r="BF372" s="25"/>
      <c r="BG372" s="25"/>
      <c r="BH372" s="25"/>
      <c r="BI372" s="25"/>
      <c r="BJ372" s="25"/>
      <c r="BK372" s="25"/>
      <c r="BL372" s="25"/>
      <c r="BM372" s="25"/>
      <c r="BN372" s="25"/>
      <c r="BO372" s="25"/>
      <c r="BP372" s="25"/>
      <c r="BQ372" s="25"/>
      <c r="BR372" s="25"/>
      <c r="BS372" s="25"/>
      <c r="BT372" s="25"/>
      <c r="BU372" s="25"/>
      <c r="BV372" s="25"/>
      <c r="BW372" s="25"/>
      <c r="BX372" s="25"/>
      <c r="BY372" s="25"/>
      <c r="BZ372" s="25"/>
      <c r="CA372" s="25"/>
      <c r="CB372" s="25"/>
      <c r="CC372" s="25"/>
      <c r="CD372" s="25"/>
      <c r="CE372" s="25"/>
      <c r="CF372" s="25"/>
    </row>
    <row r="373" spans="1:84" ht="15.75" customHeight="1" x14ac:dyDescent="0.2">
      <c r="A373" s="25"/>
      <c r="B373" s="25"/>
      <c r="C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  <c r="AM373" s="25"/>
      <c r="AN373" s="25"/>
      <c r="AO373" s="25"/>
      <c r="AP373" s="25"/>
      <c r="AQ373" s="25"/>
      <c r="AR373" s="25"/>
      <c r="AS373" s="25"/>
      <c r="AT373" s="25"/>
      <c r="AU373" s="25"/>
      <c r="AV373" s="25"/>
      <c r="AW373" s="25"/>
      <c r="AX373" s="25"/>
      <c r="AY373" s="25"/>
      <c r="AZ373" s="25"/>
      <c r="BA373" s="25"/>
      <c r="BB373" s="25"/>
      <c r="BC373" s="25"/>
      <c r="BD373" s="25"/>
      <c r="BE373" s="25"/>
      <c r="BF373" s="25"/>
      <c r="BG373" s="25"/>
      <c r="BH373" s="25"/>
      <c r="BI373" s="25"/>
      <c r="BJ373" s="25"/>
      <c r="BK373" s="25"/>
      <c r="BL373" s="25"/>
      <c r="BM373" s="25"/>
      <c r="BN373" s="25"/>
      <c r="BO373" s="25"/>
      <c r="BP373" s="25"/>
      <c r="BQ373" s="25"/>
      <c r="BR373" s="25"/>
      <c r="BS373" s="25"/>
      <c r="BT373" s="25"/>
      <c r="BU373" s="25"/>
      <c r="BV373" s="25"/>
      <c r="BW373" s="25"/>
      <c r="BX373" s="25"/>
      <c r="BY373" s="25"/>
      <c r="BZ373" s="25"/>
      <c r="CA373" s="25"/>
      <c r="CB373" s="25"/>
      <c r="CC373" s="25"/>
      <c r="CD373" s="25"/>
      <c r="CE373" s="25"/>
      <c r="CF373" s="25"/>
    </row>
    <row r="374" spans="1:84" ht="15.75" customHeight="1" x14ac:dyDescent="0.2">
      <c r="A374" s="25"/>
      <c r="B374" s="25"/>
      <c r="C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  <c r="AM374" s="25"/>
      <c r="AN374" s="25"/>
      <c r="AO374" s="25"/>
      <c r="AP374" s="25"/>
      <c r="AQ374" s="25"/>
      <c r="AR374" s="25"/>
      <c r="AS374" s="25"/>
      <c r="AT374" s="25"/>
      <c r="AU374" s="25"/>
      <c r="AV374" s="25"/>
      <c r="AW374" s="25"/>
      <c r="AX374" s="25"/>
      <c r="AY374" s="25"/>
      <c r="AZ374" s="25"/>
      <c r="BA374" s="25"/>
      <c r="BB374" s="25"/>
      <c r="BC374" s="25"/>
      <c r="BD374" s="25"/>
      <c r="BE374" s="25"/>
      <c r="BF374" s="25"/>
      <c r="BG374" s="25"/>
      <c r="BH374" s="25"/>
      <c r="BI374" s="25"/>
      <c r="BJ374" s="25"/>
      <c r="BK374" s="25"/>
      <c r="BL374" s="25"/>
      <c r="BM374" s="25"/>
      <c r="BN374" s="25"/>
      <c r="BO374" s="25"/>
      <c r="BP374" s="25"/>
      <c r="BQ374" s="25"/>
      <c r="BR374" s="25"/>
      <c r="BS374" s="25"/>
      <c r="BT374" s="25"/>
      <c r="BU374" s="25"/>
      <c r="BV374" s="25"/>
      <c r="BW374" s="25"/>
      <c r="BX374" s="25"/>
      <c r="BY374" s="25"/>
      <c r="BZ374" s="25"/>
      <c r="CA374" s="25"/>
      <c r="CB374" s="25"/>
      <c r="CC374" s="25"/>
      <c r="CD374" s="25"/>
      <c r="CE374" s="25"/>
      <c r="CF374" s="25"/>
    </row>
    <row r="375" spans="1:84" ht="15.75" customHeight="1" x14ac:dyDescent="0.2">
      <c r="A375" s="25"/>
      <c r="B375" s="25"/>
      <c r="C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  <c r="AT375" s="25"/>
      <c r="AU375" s="25"/>
      <c r="AV375" s="25"/>
      <c r="AW375" s="25"/>
      <c r="AX375" s="25"/>
      <c r="AY375" s="25"/>
      <c r="AZ375" s="25"/>
      <c r="BA375" s="25"/>
      <c r="BB375" s="25"/>
      <c r="BC375" s="25"/>
      <c r="BD375" s="25"/>
      <c r="BE375" s="25"/>
      <c r="BF375" s="25"/>
      <c r="BG375" s="25"/>
      <c r="BH375" s="25"/>
      <c r="BI375" s="25"/>
      <c r="BJ375" s="25"/>
      <c r="BK375" s="25"/>
      <c r="BL375" s="25"/>
      <c r="BM375" s="25"/>
      <c r="BN375" s="25"/>
      <c r="BO375" s="25"/>
      <c r="BP375" s="25"/>
      <c r="BQ375" s="25"/>
      <c r="BR375" s="25"/>
      <c r="BS375" s="25"/>
      <c r="BT375" s="25"/>
      <c r="BU375" s="25"/>
      <c r="BV375" s="25"/>
      <c r="BW375" s="25"/>
      <c r="BX375" s="25"/>
      <c r="BY375" s="25"/>
      <c r="BZ375" s="25"/>
      <c r="CA375" s="25"/>
      <c r="CB375" s="25"/>
      <c r="CC375" s="25"/>
      <c r="CD375" s="25"/>
      <c r="CE375" s="25"/>
      <c r="CF375" s="25"/>
    </row>
    <row r="376" spans="1:84" ht="15.75" customHeight="1" x14ac:dyDescent="0.2">
      <c r="A376" s="25"/>
      <c r="B376" s="25"/>
      <c r="C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  <c r="AM376" s="25"/>
      <c r="AN376" s="25"/>
      <c r="AO376" s="25"/>
      <c r="AP376" s="25"/>
      <c r="AQ376" s="25"/>
      <c r="AR376" s="25"/>
      <c r="AS376" s="25"/>
      <c r="AT376" s="25"/>
      <c r="AU376" s="25"/>
      <c r="AV376" s="25"/>
      <c r="AW376" s="25"/>
      <c r="AX376" s="25"/>
      <c r="AY376" s="25"/>
      <c r="AZ376" s="25"/>
      <c r="BA376" s="25"/>
      <c r="BB376" s="25"/>
      <c r="BC376" s="25"/>
      <c r="BD376" s="25"/>
      <c r="BE376" s="25"/>
      <c r="BF376" s="25"/>
      <c r="BG376" s="25"/>
      <c r="BH376" s="25"/>
      <c r="BI376" s="25"/>
      <c r="BJ376" s="25"/>
      <c r="BK376" s="25"/>
      <c r="BL376" s="25"/>
      <c r="BM376" s="25"/>
      <c r="BN376" s="25"/>
      <c r="BO376" s="25"/>
      <c r="BP376" s="25"/>
      <c r="BQ376" s="25"/>
      <c r="BR376" s="25"/>
      <c r="BS376" s="25"/>
      <c r="BT376" s="25"/>
      <c r="BU376" s="25"/>
      <c r="BV376" s="25"/>
      <c r="BW376" s="25"/>
      <c r="BX376" s="25"/>
      <c r="BY376" s="25"/>
      <c r="BZ376" s="25"/>
      <c r="CA376" s="25"/>
      <c r="CB376" s="25"/>
      <c r="CC376" s="25"/>
      <c r="CD376" s="25"/>
      <c r="CE376" s="25"/>
      <c r="CF376" s="25"/>
    </row>
    <row r="377" spans="1:84" ht="15.75" customHeight="1" x14ac:dyDescent="0.2">
      <c r="A377" s="25"/>
      <c r="B377" s="25"/>
      <c r="C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</row>
    <row r="378" spans="1:84" ht="15.75" customHeight="1" x14ac:dyDescent="0.2">
      <c r="A378" s="25"/>
      <c r="B378" s="25"/>
      <c r="C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  <c r="BT378" s="25"/>
      <c r="BU378" s="25"/>
      <c r="BV378" s="25"/>
      <c r="BW378" s="25"/>
      <c r="BX378" s="25"/>
      <c r="BY378" s="25"/>
      <c r="BZ378" s="25"/>
      <c r="CA378" s="25"/>
      <c r="CB378" s="25"/>
      <c r="CC378" s="25"/>
      <c r="CD378" s="25"/>
      <c r="CE378" s="25"/>
      <c r="CF378" s="25"/>
    </row>
    <row r="379" spans="1:84" ht="15.75" customHeight="1" x14ac:dyDescent="0.2">
      <c r="A379" s="25"/>
      <c r="B379" s="25"/>
      <c r="C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  <c r="AP379" s="25"/>
      <c r="AQ379" s="25"/>
      <c r="AR379" s="25"/>
      <c r="AS379" s="25"/>
      <c r="AT379" s="25"/>
      <c r="AU379" s="25"/>
      <c r="AV379" s="25"/>
      <c r="AW379" s="25"/>
      <c r="AX379" s="25"/>
      <c r="AY379" s="25"/>
      <c r="AZ379" s="25"/>
      <c r="BA379" s="25"/>
      <c r="BB379" s="25"/>
      <c r="BC379" s="25"/>
      <c r="BD379" s="25"/>
      <c r="BE379" s="25"/>
      <c r="BF379" s="25"/>
      <c r="BG379" s="25"/>
      <c r="BH379" s="25"/>
      <c r="BI379" s="25"/>
      <c r="BJ379" s="25"/>
      <c r="BK379" s="25"/>
      <c r="BL379" s="25"/>
      <c r="BM379" s="25"/>
      <c r="BN379" s="25"/>
      <c r="BO379" s="25"/>
      <c r="BP379" s="25"/>
      <c r="BQ379" s="25"/>
      <c r="BR379" s="25"/>
      <c r="BS379" s="25"/>
      <c r="BT379" s="25"/>
      <c r="BU379" s="25"/>
      <c r="BV379" s="25"/>
      <c r="BW379" s="25"/>
      <c r="BX379" s="25"/>
      <c r="BY379" s="25"/>
      <c r="BZ379" s="25"/>
      <c r="CA379" s="25"/>
      <c r="CB379" s="25"/>
      <c r="CC379" s="25"/>
      <c r="CD379" s="25"/>
      <c r="CE379" s="25"/>
      <c r="CF379" s="25"/>
    </row>
    <row r="380" spans="1:84" ht="15.75" customHeight="1" x14ac:dyDescent="0.2">
      <c r="A380" s="25"/>
      <c r="B380" s="25"/>
      <c r="C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  <c r="AM380" s="25"/>
      <c r="AN380" s="25"/>
      <c r="AO380" s="25"/>
      <c r="AP380" s="25"/>
      <c r="AQ380" s="25"/>
      <c r="AR380" s="25"/>
      <c r="AS380" s="25"/>
      <c r="AT380" s="25"/>
      <c r="AU380" s="25"/>
      <c r="AV380" s="25"/>
      <c r="AW380" s="25"/>
      <c r="AX380" s="25"/>
      <c r="AY380" s="25"/>
      <c r="AZ380" s="25"/>
      <c r="BA380" s="25"/>
      <c r="BB380" s="25"/>
      <c r="BC380" s="25"/>
      <c r="BD380" s="25"/>
      <c r="BE380" s="25"/>
      <c r="BF380" s="25"/>
      <c r="BG380" s="25"/>
      <c r="BH380" s="25"/>
      <c r="BI380" s="25"/>
      <c r="BJ380" s="25"/>
      <c r="BK380" s="25"/>
      <c r="BL380" s="25"/>
      <c r="BM380" s="25"/>
      <c r="BN380" s="25"/>
      <c r="BO380" s="25"/>
      <c r="BP380" s="25"/>
      <c r="BQ380" s="25"/>
      <c r="BR380" s="25"/>
      <c r="BS380" s="25"/>
      <c r="BT380" s="25"/>
      <c r="BU380" s="25"/>
      <c r="BV380" s="25"/>
      <c r="BW380" s="25"/>
      <c r="BX380" s="25"/>
      <c r="BY380" s="25"/>
      <c r="BZ380" s="25"/>
      <c r="CA380" s="25"/>
      <c r="CB380" s="25"/>
      <c r="CC380" s="25"/>
      <c r="CD380" s="25"/>
      <c r="CE380" s="25"/>
      <c r="CF380" s="25"/>
    </row>
    <row r="381" spans="1:84" ht="15.75" customHeight="1" x14ac:dyDescent="0.2">
      <c r="A381" s="25"/>
      <c r="B381" s="25"/>
      <c r="C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  <c r="AP381" s="25"/>
      <c r="AQ381" s="25"/>
      <c r="AR381" s="25"/>
      <c r="AS381" s="25"/>
      <c r="AT381" s="25"/>
      <c r="AU381" s="25"/>
      <c r="AV381" s="25"/>
      <c r="AW381" s="25"/>
      <c r="AX381" s="25"/>
      <c r="AY381" s="25"/>
      <c r="AZ381" s="25"/>
      <c r="BA381" s="25"/>
      <c r="BB381" s="25"/>
      <c r="BC381" s="25"/>
      <c r="BD381" s="25"/>
      <c r="BE381" s="25"/>
      <c r="BF381" s="25"/>
      <c r="BG381" s="25"/>
      <c r="BH381" s="25"/>
      <c r="BI381" s="25"/>
      <c r="BJ381" s="25"/>
      <c r="BK381" s="25"/>
      <c r="BL381" s="25"/>
      <c r="BM381" s="25"/>
      <c r="BN381" s="25"/>
      <c r="BO381" s="25"/>
      <c r="BP381" s="25"/>
      <c r="BQ381" s="25"/>
      <c r="BR381" s="25"/>
      <c r="BS381" s="25"/>
      <c r="BT381" s="25"/>
      <c r="BU381" s="25"/>
      <c r="BV381" s="25"/>
      <c r="BW381" s="25"/>
      <c r="BX381" s="25"/>
      <c r="BY381" s="25"/>
      <c r="BZ381" s="25"/>
      <c r="CA381" s="25"/>
      <c r="CB381" s="25"/>
      <c r="CC381" s="25"/>
      <c r="CD381" s="25"/>
      <c r="CE381" s="25"/>
      <c r="CF381" s="25"/>
    </row>
    <row r="382" spans="1:84" ht="15.75" customHeight="1" x14ac:dyDescent="0.2">
      <c r="A382" s="25"/>
      <c r="B382" s="25"/>
      <c r="C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  <c r="AM382" s="25"/>
      <c r="AN382" s="25"/>
      <c r="AO382" s="25"/>
      <c r="AP382" s="25"/>
      <c r="AQ382" s="25"/>
      <c r="AR382" s="25"/>
      <c r="AS382" s="25"/>
      <c r="AT382" s="25"/>
      <c r="AU382" s="25"/>
      <c r="AV382" s="25"/>
      <c r="AW382" s="25"/>
      <c r="AX382" s="25"/>
      <c r="AY382" s="25"/>
      <c r="AZ382" s="25"/>
      <c r="BA382" s="25"/>
      <c r="BB382" s="25"/>
      <c r="BC382" s="25"/>
      <c r="BD382" s="25"/>
      <c r="BE382" s="25"/>
      <c r="BF382" s="25"/>
      <c r="BG382" s="25"/>
      <c r="BH382" s="25"/>
      <c r="BI382" s="25"/>
      <c r="BJ382" s="25"/>
      <c r="BK382" s="25"/>
      <c r="BL382" s="25"/>
      <c r="BM382" s="25"/>
      <c r="BN382" s="25"/>
      <c r="BO382" s="25"/>
      <c r="BP382" s="25"/>
      <c r="BQ382" s="25"/>
      <c r="BR382" s="25"/>
      <c r="BS382" s="25"/>
      <c r="BT382" s="25"/>
      <c r="BU382" s="25"/>
      <c r="BV382" s="25"/>
      <c r="BW382" s="25"/>
      <c r="BX382" s="25"/>
      <c r="BY382" s="25"/>
      <c r="BZ382" s="25"/>
      <c r="CA382" s="25"/>
      <c r="CB382" s="25"/>
      <c r="CC382" s="25"/>
      <c r="CD382" s="25"/>
      <c r="CE382" s="25"/>
      <c r="CF382" s="25"/>
    </row>
    <row r="383" spans="1:84" ht="15.75" customHeight="1" x14ac:dyDescent="0.2">
      <c r="A383" s="25"/>
      <c r="B383" s="25"/>
      <c r="C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  <c r="AM383" s="25"/>
      <c r="AN383" s="25"/>
      <c r="AO383" s="25"/>
      <c r="AP383" s="25"/>
      <c r="AQ383" s="25"/>
      <c r="AR383" s="25"/>
      <c r="AS383" s="25"/>
      <c r="AT383" s="25"/>
      <c r="AU383" s="25"/>
      <c r="AV383" s="25"/>
      <c r="AW383" s="25"/>
      <c r="AX383" s="25"/>
      <c r="AY383" s="25"/>
      <c r="AZ383" s="25"/>
      <c r="BA383" s="25"/>
      <c r="BB383" s="25"/>
      <c r="BC383" s="25"/>
      <c r="BD383" s="25"/>
      <c r="BE383" s="25"/>
      <c r="BF383" s="25"/>
      <c r="BG383" s="25"/>
      <c r="BH383" s="25"/>
      <c r="BI383" s="25"/>
      <c r="BJ383" s="25"/>
      <c r="BK383" s="25"/>
      <c r="BL383" s="25"/>
      <c r="BM383" s="25"/>
      <c r="BN383" s="25"/>
      <c r="BO383" s="25"/>
      <c r="BP383" s="25"/>
      <c r="BQ383" s="25"/>
      <c r="BR383" s="25"/>
      <c r="BS383" s="25"/>
      <c r="BT383" s="25"/>
      <c r="BU383" s="25"/>
      <c r="BV383" s="25"/>
      <c r="BW383" s="25"/>
      <c r="BX383" s="25"/>
      <c r="BY383" s="25"/>
      <c r="BZ383" s="25"/>
      <c r="CA383" s="25"/>
      <c r="CB383" s="25"/>
      <c r="CC383" s="25"/>
      <c r="CD383" s="25"/>
      <c r="CE383" s="25"/>
      <c r="CF383" s="25"/>
    </row>
    <row r="384" spans="1:84" ht="15.75" customHeight="1" x14ac:dyDescent="0.2">
      <c r="A384" s="25"/>
      <c r="B384" s="25"/>
      <c r="C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  <c r="AM384" s="25"/>
      <c r="AN384" s="25"/>
      <c r="AO384" s="25"/>
      <c r="AP384" s="25"/>
      <c r="AQ384" s="25"/>
      <c r="AR384" s="25"/>
      <c r="AS384" s="25"/>
      <c r="AT384" s="25"/>
      <c r="AU384" s="25"/>
      <c r="AV384" s="25"/>
      <c r="AW384" s="25"/>
      <c r="AX384" s="25"/>
      <c r="AY384" s="25"/>
      <c r="AZ384" s="25"/>
      <c r="BA384" s="25"/>
      <c r="BB384" s="25"/>
      <c r="BC384" s="25"/>
      <c r="BD384" s="25"/>
      <c r="BE384" s="25"/>
      <c r="BF384" s="25"/>
      <c r="BG384" s="25"/>
      <c r="BH384" s="25"/>
      <c r="BI384" s="25"/>
      <c r="BJ384" s="25"/>
      <c r="BK384" s="25"/>
      <c r="BL384" s="25"/>
      <c r="BM384" s="25"/>
      <c r="BN384" s="25"/>
      <c r="BO384" s="25"/>
      <c r="BP384" s="25"/>
      <c r="BQ384" s="25"/>
      <c r="BR384" s="25"/>
      <c r="BS384" s="25"/>
      <c r="BT384" s="25"/>
      <c r="BU384" s="25"/>
      <c r="BV384" s="25"/>
      <c r="BW384" s="25"/>
      <c r="BX384" s="25"/>
      <c r="BY384" s="25"/>
      <c r="BZ384" s="25"/>
      <c r="CA384" s="25"/>
      <c r="CB384" s="25"/>
      <c r="CC384" s="25"/>
      <c r="CD384" s="25"/>
      <c r="CE384" s="25"/>
      <c r="CF384" s="25"/>
    </row>
    <row r="385" spans="1:84" ht="15.75" customHeight="1" x14ac:dyDescent="0.2">
      <c r="A385" s="25"/>
      <c r="B385" s="25"/>
      <c r="C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  <c r="AM385" s="25"/>
      <c r="AN385" s="25"/>
      <c r="AO385" s="25"/>
      <c r="AP385" s="25"/>
      <c r="AQ385" s="25"/>
      <c r="AR385" s="25"/>
      <c r="AS385" s="25"/>
      <c r="AT385" s="25"/>
      <c r="AU385" s="25"/>
      <c r="AV385" s="25"/>
      <c r="AW385" s="25"/>
      <c r="AX385" s="25"/>
      <c r="AY385" s="25"/>
      <c r="AZ385" s="25"/>
      <c r="BA385" s="25"/>
      <c r="BB385" s="25"/>
      <c r="BC385" s="25"/>
      <c r="BD385" s="25"/>
      <c r="BE385" s="25"/>
      <c r="BF385" s="25"/>
      <c r="BG385" s="25"/>
      <c r="BH385" s="25"/>
      <c r="BI385" s="25"/>
      <c r="BJ385" s="25"/>
      <c r="BK385" s="25"/>
      <c r="BL385" s="25"/>
      <c r="BM385" s="25"/>
      <c r="BN385" s="25"/>
      <c r="BO385" s="25"/>
      <c r="BP385" s="25"/>
      <c r="BQ385" s="25"/>
      <c r="BR385" s="25"/>
      <c r="BS385" s="25"/>
      <c r="BT385" s="25"/>
      <c r="BU385" s="25"/>
      <c r="BV385" s="25"/>
      <c r="BW385" s="25"/>
      <c r="BX385" s="25"/>
      <c r="BY385" s="25"/>
      <c r="BZ385" s="25"/>
      <c r="CA385" s="25"/>
      <c r="CB385" s="25"/>
      <c r="CC385" s="25"/>
      <c r="CD385" s="25"/>
      <c r="CE385" s="25"/>
      <c r="CF385" s="25"/>
    </row>
    <row r="386" spans="1:84" ht="15.75" customHeight="1" x14ac:dyDescent="0.2">
      <c r="A386" s="25"/>
      <c r="B386" s="25"/>
      <c r="C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  <c r="AM386" s="25"/>
      <c r="AN386" s="25"/>
      <c r="AO386" s="25"/>
      <c r="AP386" s="25"/>
      <c r="AQ386" s="25"/>
      <c r="AR386" s="25"/>
      <c r="AS386" s="25"/>
      <c r="AT386" s="25"/>
      <c r="AU386" s="25"/>
      <c r="AV386" s="25"/>
      <c r="AW386" s="25"/>
      <c r="AX386" s="25"/>
      <c r="AY386" s="25"/>
      <c r="AZ386" s="25"/>
      <c r="BA386" s="25"/>
      <c r="BB386" s="25"/>
      <c r="BC386" s="25"/>
      <c r="BD386" s="25"/>
      <c r="BE386" s="25"/>
      <c r="BF386" s="25"/>
      <c r="BG386" s="25"/>
      <c r="BH386" s="25"/>
      <c r="BI386" s="25"/>
      <c r="BJ386" s="25"/>
      <c r="BK386" s="25"/>
      <c r="BL386" s="25"/>
      <c r="BM386" s="25"/>
      <c r="BN386" s="25"/>
      <c r="BO386" s="25"/>
      <c r="BP386" s="25"/>
      <c r="BQ386" s="25"/>
      <c r="BR386" s="25"/>
      <c r="BS386" s="25"/>
      <c r="BT386" s="25"/>
      <c r="BU386" s="25"/>
      <c r="BV386" s="25"/>
      <c r="BW386" s="25"/>
      <c r="BX386" s="25"/>
      <c r="BY386" s="25"/>
      <c r="BZ386" s="25"/>
      <c r="CA386" s="25"/>
      <c r="CB386" s="25"/>
      <c r="CC386" s="25"/>
      <c r="CD386" s="25"/>
      <c r="CE386" s="25"/>
      <c r="CF386" s="25"/>
    </row>
    <row r="387" spans="1:84" ht="15.75" customHeight="1" x14ac:dyDescent="0.2">
      <c r="A387" s="25"/>
      <c r="B387" s="25"/>
      <c r="C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  <c r="AM387" s="25"/>
      <c r="AN387" s="25"/>
      <c r="AO387" s="25"/>
      <c r="AP387" s="25"/>
      <c r="AQ387" s="25"/>
      <c r="AR387" s="25"/>
      <c r="AS387" s="25"/>
      <c r="AT387" s="25"/>
      <c r="AU387" s="25"/>
      <c r="AV387" s="25"/>
      <c r="AW387" s="25"/>
      <c r="AX387" s="25"/>
      <c r="AY387" s="25"/>
      <c r="AZ387" s="25"/>
      <c r="BA387" s="25"/>
      <c r="BB387" s="25"/>
      <c r="BC387" s="25"/>
      <c r="BD387" s="25"/>
      <c r="BE387" s="25"/>
      <c r="BF387" s="25"/>
      <c r="BG387" s="25"/>
      <c r="BH387" s="25"/>
      <c r="BI387" s="25"/>
      <c r="BJ387" s="25"/>
      <c r="BK387" s="25"/>
      <c r="BL387" s="25"/>
      <c r="BM387" s="25"/>
      <c r="BN387" s="25"/>
      <c r="BO387" s="25"/>
      <c r="BP387" s="25"/>
      <c r="BQ387" s="25"/>
      <c r="BR387" s="25"/>
      <c r="BS387" s="25"/>
      <c r="BT387" s="25"/>
      <c r="BU387" s="25"/>
      <c r="BV387" s="25"/>
      <c r="BW387" s="25"/>
      <c r="BX387" s="25"/>
      <c r="BY387" s="25"/>
      <c r="BZ387" s="25"/>
      <c r="CA387" s="25"/>
      <c r="CB387" s="25"/>
      <c r="CC387" s="25"/>
      <c r="CD387" s="25"/>
      <c r="CE387" s="25"/>
      <c r="CF387" s="25"/>
    </row>
    <row r="388" spans="1:84" ht="15.75" customHeight="1" x14ac:dyDescent="0.2">
      <c r="A388" s="25"/>
      <c r="B388" s="25"/>
      <c r="C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  <c r="AM388" s="25"/>
      <c r="AN388" s="25"/>
      <c r="AO388" s="25"/>
      <c r="AP388" s="25"/>
      <c r="AQ388" s="25"/>
      <c r="AR388" s="25"/>
      <c r="AS388" s="25"/>
      <c r="AT388" s="25"/>
      <c r="AU388" s="25"/>
      <c r="AV388" s="25"/>
      <c r="AW388" s="25"/>
      <c r="AX388" s="25"/>
      <c r="AY388" s="25"/>
      <c r="AZ388" s="25"/>
      <c r="BA388" s="25"/>
      <c r="BB388" s="25"/>
      <c r="BC388" s="25"/>
      <c r="BD388" s="25"/>
      <c r="BE388" s="25"/>
      <c r="BF388" s="25"/>
      <c r="BG388" s="25"/>
      <c r="BH388" s="25"/>
      <c r="BI388" s="25"/>
      <c r="BJ388" s="25"/>
      <c r="BK388" s="25"/>
      <c r="BL388" s="25"/>
      <c r="BM388" s="25"/>
      <c r="BN388" s="25"/>
      <c r="BO388" s="25"/>
      <c r="BP388" s="25"/>
      <c r="BQ388" s="25"/>
      <c r="BR388" s="25"/>
      <c r="BS388" s="25"/>
      <c r="BT388" s="25"/>
      <c r="BU388" s="25"/>
      <c r="BV388" s="25"/>
      <c r="BW388" s="25"/>
      <c r="BX388" s="25"/>
      <c r="BY388" s="25"/>
      <c r="BZ388" s="25"/>
      <c r="CA388" s="25"/>
      <c r="CB388" s="25"/>
      <c r="CC388" s="25"/>
      <c r="CD388" s="25"/>
      <c r="CE388" s="25"/>
      <c r="CF388" s="25"/>
    </row>
    <row r="389" spans="1:84" ht="15.75" customHeight="1" x14ac:dyDescent="0.2">
      <c r="A389" s="25"/>
      <c r="B389" s="25"/>
      <c r="C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  <c r="AM389" s="25"/>
      <c r="AN389" s="25"/>
      <c r="AO389" s="25"/>
      <c r="AP389" s="25"/>
      <c r="AQ389" s="25"/>
      <c r="AR389" s="25"/>
      <c r="AS389" s="25"/>
      <c r="AT389" s="25"/>
      <c r="AU389" s="25"/>
      <c r="AV389" s="25"/>
      <c r="AW389" s="25"/>
      <c r="AX389" s="25"/>
      <c r="AY389" s="25"/>
      <c r="AZ389" s="25"/>
      <c r="BA389" s="25"/>
      <c r="BB389" s="25"/>
      <c r="BC389" s="25"/>
      <c r="BD389" s="25"/>
      <c r="BE389" s="25"/>
      <c r="BF389" s="25"/>
      <c r="BG389" s="25"/>
      <c r="BH389" s="25"/>
      <c r="BI389" s="25"/>
      <c r="BJ389" s="25"/>
      <c r="BK389" s="25"/>
      <c r="BL389" s="25"/>
      <c r="BM389" s="25"/>
      <c r="BN389" s="25"/>
      <c r="BO389" s="25"/>
      <c r="BP389" s="25"/>
      <c r="BQ389" s="25"/>
      <c r="BR389" s="25"/>
      <c r="BS389" s="25"/>
      <c r="BT389" s="25"/>
      <c r="BU389" s="25"/>
      <c r="BV389" s="25"/>
      <c r="BW389" s="25"/>
      <c r="BX389" s="25"/>
      <c r="BY389" s="25"/>
      <c r="BZ389" s="25"/>
      <c r="CA389" s="25"/>
      <c r="CB389" s="25"/>
      <c r="CC389" s="25"/>
      <c r="CD389" s="25"/>
      <c r="CE389" s="25"/>
      <c r="CF389" s="25"/>
    </row>
    <row r="390" spans="1:84" ht="15.75" customHeight="1" x14ac:dyDescent="0.2">
      <c r="A390" s="25"/>
      <c r="B390" s="25"/>
      <c r="C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  <c r="AT390" s="25"/>
      <c r="AU390" s="25"/>
      <c r="AV390" s="25"/>
      <c r="AW390" s="25"/>
      <c r="AX390" s="25"/>
      <c r="AY390" s="25"/>
      <c r="AZ390" s="25"/>
      <c r="BA390" s="25"/>
      <c r="BB390" s="25"/>
      <c r="BC390" s="25"/>
      <c r="BD390" s="25"/>
      <c r="BE390" s="25"/>
      <c r="BF390" s="25"/>
      <c r="BG390" s="25"/>
      <c r="BH390" s="25"/>
      <c r="BI390" s="25"/>
      <c r="BJ390" s="25"/>
      <c r="BK390" s="25"/>
      <c r="BL390" s="25"/>
      <c r="BM390" s="25"/>
      <c r="BN390" s="25"/>
      <c r="BO390" s="25"/>
      <c r="BP390" s="25"/>
      <c r="BQ390" s="25"/>
      <c r="BR390" s="25"/>
      <c r="BS390" s="25"/>
      <c r="BT390" s="25"/>
      <c r="BU390" s="25"/>
      <c r="BV390" s="25"/>
      <c r="BW390" s="25"/>
      <c r="BX390" s="25"/>
      <c r="BY390" s="25"/>
      <c r="BZ390" s="25"/>
      <c r="CA390" s="25"/>
      <c r="CB390" s="25"/>
      <c r="CC390" s="25"/>
      <c r="CD390" s="25"/>
      <c r="CE390" s="25"/>
      <c r="CF390" s="25"/>
    </row>
    <row r="391" spans="1:84" ht="15.75" customHeight="1" x14ac:dyDescent="0.2">
      <c r="A391" s="25"/>
      <c r="B391" s="25"/>
      <c r="C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  <c r="AM391" s="25"/>
      <c r="AN391" s="25"/>
      <c r="AO391" s="25"/>
      <c r="AP391" s="25"/>
      <c r="AQ391" s="25"/>
      <c r="AR391" s="25"/>
      <c r="AS391" s="25"/>
      <c r="AT391" s="25"/>
      <c r="AU391" s="25"/>
      <c r="AV391" s="25"/>
      <c r="AW391" s="25"/>
      <c r="AX391" s="25"/>
      <c r="AY391" s="25"/>
      <c r="AZ391" s="25"/>
      <c r="BA391" s="25"/>
      <c r="BB391" s="25"/>
      <c r="BC391" s="25"/>
      <c r="BD391" s="25"/>
      <c r="BE391" s="25"/>
      <c r="BF391" s="25"/>
      <c r="BG391" s="25"/>
      <c r="BH391" s="25"/>
      <c r="BI391" s="25"/>
      <c r="BJ391" s="25"/>
      <c r="BK391" s="25"/>
      <c r="BL391" s="25"/>
      <c r="BM391" s="25"/>
      <c r="BN391" s="25"/>
      <c r="BO391" s="25"/>
      <c r="BP391" s="25"/>
      <c r="BQ391" s="25"/>
      <c r="BR391" s="25"/>
      <c r="BS391" s="25"/>
      <c r="BT391" s="25"/>
      <c r="BU391" s="25"/>
      <c r="BV391" s="25"/>
      <c r="BW391" s="25"/>
      <c r="BX391" s="25"/>
      <c r="BY391" s="25"/>
      <c r="BZ391" s="25"/>
      <c r="CA391" s="25"/>
      <c r="CB391" s="25"/>
      <c r="CC391" s="25"/>
      <c r="CD391" s="25"/>
      <c r="CE391" s="25"/>
      <c r="CF391" s="25"/>
    </row>
    <row r="392" spans="1:84" ht="15.75" customHeight="1" x14ac:dyDescent="0.2">
      <c r="A392" s="25"/>
      <c r="B392" s="25"/>
      <c r="C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  <c r="AM392" s="25"/>
      <c r="AN392" s="25"/>
      <c r="AO392" s="25"/>
      <c r="AP392" s="25"/>
      <c r="AQ392" s="25"/>
      <c r="AR392" s="25"/>
      <c r="AS392" s="25"/>
      <c r="AT392" s="25"/>
      <c r="AU392" s="25"/>
      <c r="AV392" s="25"/>
      <c r="AW392" s="25"/>
      <c r="AX392" s="25"/>
      <c r="AY392" s="25"/>
      <c r="AZ392" s="25"/>
      <c r="BA392" s="25"/>
      <c r="BB392" s="25"/>
      <c r="BC392" s="25"/>
      <c r="BD392" s="25"/>
      <c r="BE392" s="25"/>
      <c r="BF392" s="25"/>
      <c r="BG392" s="25"/>
      <c r="BH392" s="25"/>
      <c r="BI392" s="25"/>
      <c r="BJ392" s="25"/>
      <c r="BK392" s="25"/>
      <c r="BL392" s="25"/>
      <c r="BM392" s="25"/>
      <c r="BN392" s="25"/>
      <c r="BO392" s="25"/>
      <c r="BP392" s="25"/>
      <c r="BQ392" s="25"/>
      <c r="BR392" s="25"/>
      <c r="BS392" s="25"/>
      <c r="BT392" s="25"/>
      <c r="BU392" s="25"/>
      <c r="BV392" s="25"/>
      <c r="BW392" s="25"/>
      <c r="BX392" s="25"/>
      <c r="BY392" s="25"/>
      <c r="BZ392" s="25"/>
      <c r="CA392" s="25"/>
      <c r="CB392" s="25"/>
      <c r="CC392" s="25"/>
      <c r="CD392" s="25"/>
      <c r="CE392" s="25"/>
      <c r="CF392" s="25"/>
    </row>
    <row r="393" spans="1:84" ht="15.75" customHeight="1" x14ac:dyDescent="0.2">
      <c r="A393" s="25"/>
      <c r="B393" s="25"/>
      <c r="C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  <c r="AM393" s="25"/>
      <c r="AN393" s="25"/>
      <c r="AO393" s="25"/>
      <c r="AP393" s="25"/>
      <c r="AQ393" s="25"/>
      <c r="AR393" s="25"/>
      <c r="AS393" s="25"/>
      <c r="AT393" s="25"/>
      <c r="AU393" s="25"/>
      <c r="AV393" s="25"/>
      <c r="AW393" s="25"/>
      <c r="AX393" s="25"/>
      <c r="AY393" s="25"/>
      <c r="AZ393" s="25"/>
      <c r="BA393" s="25"/>
      <c r="BB393" s="25"/>
      <c r="BC393" s="25"/>
      <c r="BD393" s="25"/>
      <c r="BE393" s="25"/>
      <c r="BF393" s="25"/>
      <c r="BG393" s="25"/>
      <c r="BH393" s="25"/>
      <c r="BI393" s="25"/>
      <c r="BJ393" s="25"/>
      <c r="BK393" s="25"/>
      <c r="BL393" s="25"/>
      <c r="BM393" s="25"/>
      <c r="BN393" s="25"/>
      <c r="BO393" s="25"/>
      <c r="BP393" s="25"/>
      <c r="BQ393" s="25"/>
      <c r="BR393" s="25"/>
      <c r="BS393" s="25"/>
      <c r="BT393" s="25"/>
      <c r="BU393" s="25"/>
      <c r="BV393" s="25"/>
      <c r="BW393" s="25"/>
      <c r="BX393" s="25"/>
      <c r="BY393" s="25"/>
      <c r="BZ393" s="25"/>
      <c r="CA393" s="25"/>
      <c r="CB393" s="25"/>
      <c r="CC393" s="25"/>
      <c r="CD393" s="25"/>
      <c r="CE393" s="25"/>
      <c r="CF393" s="25"/>
    </row>
    <row r="394" spans="1:84" ht="15.75" customHeight="1" x14ac:dyDescent="0.2">
      <c r="A394" s="25"/>
      <c r="B394" s="25"/>
      <c r="C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  <c r="AM394" s="25"/>
      <c r="AN394" s="25"/>
      <c r="AO394" s="25"/>
      <c r="AP394" s="25"/>
      <c r="AQ394" s="25"/>
      <c r="AR394" s="25"/>
      <c r="AS394" s="25"/>
      <c r="AT394" s="25"/>
      <c r="AU394" s="25"/>
      <c r="AV394" s="25"/>
      <c r="AW394" s="25"/>
      <c r="AX394" s="25"/>
      <c r="AY394" s="25"/>
      <c r="AZ394" s="25"/>
      <c r="BA394" s="25"/>
      <c r="BB394" s="25"/>
      <c r="BC394" s="25"/>
      <c r="BD394" s="25"/>
      <c r="BE394" s="25"/>
      <c r="BF394" s="25"/>
      <c r="BG394" s="25"/>
      <c r="BH394" s="25"/>
      <c r="BI394" s="25"/>
      <c r="BJ394" s="25"/>
      <c r="BK394" s="25"/>
      <c r="BL394" s="25"/>
      <c r="BM394" s="25"/>
      <c r="BN394" s="25"/>
      <c r="BO394" s="25"/>
      <c r="BP394" s="25"/>
      <c r="BQ394" s="25"/>
      <c r="BR394" s="25"/>
      <c r="BS394" s="25"/>
      <c r="BT394" s="25"/>
      <c r="BU394" s="25"/>
      <c r="BV394" s="25"/>
      <c r="BW394" s="25"/>
      <c r="BX394" s="25"/>
      <c r="BY394" s="25"/>
      <c r="BZ394" s="25"/>
      <c r="CA394" s="25"/>
      <c r="CB394" s="25"/>
      <c r="CC394" s="25"/>
      <c r="CD394" s="25"/>
      <c r="CE394" s="25"/>
      <c r="CF394" s="25"/>
    </row>
    <row r="395" spans="1:84" ht="15.75" customHeight="1" x14ac:dyDescent="0.2">
      <c r="A395" s="25"/>
      <c r="B395" s="25"/>
      <c r="C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  <c r="AM395" s="25"/>
      <c r="AN395" s="25"/>
      <c r="AO395" s="25"/>
      <c r="AP395" s="25"/>
      <c r="AQ395" s="25"/>
      <c r="AR395" s="25"/>
      <c r="AS395" s="25"/>
      <c r="AT395" s="25"/>
      <c r="AU395" s="25"/>
      <c r="AV395" s="25"/>
      <c r="AW395" s="25"/>
      <c r="AX395" s="25"/>
      <c r="AY395" s="25"/>
      <c r="AZ395" s="25"/>
      <c r="BA395" s="25"/>
      <c r="BB395" s="25"/>
      <c r="BC395" s="25"/>
      <c r="BD395" s="25"/>
      <c r="BE395" s="25"/>
      <c r="BF395" s="25"/>
      <c r="BG395" s="25"/>
      <c r="BH395" s="25"/>
      <c r="BI395" s="25"/>
      <c r="BJ395" s="25"/>
      <c r="BK395" s="25"/>
      <c r="BL395" s="25"/>
      <c r="BM395" s="25"/>
      <c r="BN395" s="25"/>
      <c r="BO395" s="25"/>
      <c r="BP395" s="25"/>
      <c r="BQ395" s="25"/>
      <c r="BR395" s="25"/>
      <c r="BS395" s="25"/>
      <c r="BT395" s="25"/>
      <c r="BU395" s="25"/>
      <c r="BV395" s="25"/>
      <c r="BW395" s="25"/>
      <c r="BX395" s="25"/>
      <c r="BY395" s="25"/>
      <c r="BZ395" s="25"/>
      <c r="CA395" s="25"/>
      <c r="CB395" s="25"/>
      <c r="CC395" s="25"/>
      <c r="CD395" s="25"/>
      <c r="CE395" s="25"/>
      <c r="CF395" s="25"/>
    </row>
    <row r="396" spans="1:84" ht="15.75" customHeight="1" x14ac:dyDescent="0.2">
      <c r="A396" s="25"/>
      <c r="B396" s="25"/>
      <c r="C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  <c r="AT396" s="25"/>
      <c r="AU396" s="25"/>
      <c r="AV396" s="25"/>
      <c r="AW396" s="25"/>
      <c r="AX396" s="25"/>
      <c r="AY396" s="25"/>
      <c r="AZ396" s="25"/>
      <c r="BA396" s="25"/>
      <c r="BB396" s="25"/>
      <c r="BC396" s="25"/>
      <c r="BD396" s="25"/>
      <c r="BE396" s="25"/>
      <c r="BF396" s="25"/>
      <c r="BG396" s="25"/>
      <c r="BH396" s="25"/>
      <c r="BI396" s="25"/>
      <c r="BJ396" s="25"/>
      <c r="BK396" s="25"/>
      <c r="BL396" s="25"/>
      <c r="BM396" s="25"/>
      <c r="BN396" s="25"/>
      <c r="BO396" s="25"/>
      <c r="BP396" s="25"/>
      <c r="BQ396" s="25"/>
      <c r="BR396" s="25"/>
      <c r="BS396" s="25"/>
      <c r="BT396" s="25"/>
      <c r="BU396" s="25"/>
      <c r="BV396" s="25"/>
      <c r="BW396" s="25"/>
      <c r="BX396" s="25"/>
      <c r="BY396" s="25"/>
      <c r="BZ396" s="25"/>
      <c r="CA396" s="25"/>
      <c r="CB396" s="25"/>
      <c r="CC396" s="25"/>
      <c r="CD396" s="25"/>
      <c r="CE396" s="25"/>
      <c r="CF396" s="25"/>
    </row>
    <row r="397" spans="1:84" ht="15.75" customHeight="1" x14ac:dyDescent="0.2">
      <c r="A397" s="25"/>
      <c r="B397" s="25"/>
      <c r="C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  <c r="AM397" s="25"/>
      <c r="AN397" s="25"/>
      <c r="AO397" s="25"/>
      <c r="AP397" s="25"/>
      <c r="AQ397" s="25"/>
      <c r="AR397" s="25"/>
      <c r="AS397" s="25"/>
      <c r="AT397" s="25"/>
      <c r="AU397" s="25"/>
      <c r="AV397" s="25"/>
      <c r="AW397" s="25"/>
      <c r="AX397" s="25"/>
      <c r="AY397" s="25"/>
      <c r="AZ397" s="25"/>
      <c r="BA397" s="25"/>
      <c r="BB397" s="25"/>
      <c r="BC397" s="25"/>
      <c r="BD397" s="25"/>
      <c r="BE397" s="25"/>
      <c r="BF397" s="25"/>
      <c r="BG397" s="25"/>
      <c r="BH397" s="25"/>
      <c r="BI397" s="25"/>
      <c r="BJ397" s="25"/>
      <c r="BK397" s="25"/>
      <c r="BL397" s="25"/>
      <c r="BM397" s="25"/>
      <c r="BN397" s="25"/>
      <c r="BO397" s="25"/>
      <c r="BP397" s="25"/>
      <c r="BQ397" s="25"/>
      <c r="BR397" s="25"/>
      <c r="BS397" s="25"/>
      <c r="BT397" s="25"/>
      <c r="BU397" s="25"/>
      <c r="BV397" s="25"/>
      <c r="BW397" s="25"/>
      <c r="BX397" s="25"/>
      <c r="BY397" s="25"/>
      <c r="BZ397" s="25"/>
      <c r="CA397" s="25"/>
      <c r="CB397" s="25"/>
      <c r="CC397" s="25"/>
      <c r="CD397" s="25"/>
      <c r="CE397" s="25"/>
      <c r="CF397" s="25"/>
    </row>
    <row r="398" spans="1:84" ht="15.75" customHeight="1" x14ac:dyDescent="0.2">
      <c r="A398" s="25"/>
      <c r="B398" s="25"/>
      <c r="C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  <c r="AM398" s="25"/>
      <c r="AN398" s="25"/>
      <c r="AO398" s="25"/>
      <c r="AP398" s="25"/>
      <c r="AQ398" s="25"/>
      <c r="AR398" s="25"/>
      <c r="AS398" s="25"/>
      <c r="AT398" s="25"/>
      <c r="AU398" s="25"/>
      <c r="AV398" s="25"/>
      <c r="AW398" s="25"/>
      <c r="AX398" s="25"/>
      <c r="AY398" s="25"/>
      <c r="AZ398" s="25"/>
      <c r="BA398" s="25"/>
      <c r="BB398" s="25"/>
      <c r="BC398" s="25"/>
      <c r="BD398" s="25"/>
      <c r="BE398" s="25"/>
      <c r="BF398" s="25"/>
      <c r="BG398" s="25"/>
      <c r="BH398" s="25"/>
      <c r="BI398" s="25"/>
      <c r="BJ398" s="25"/>
      <c r="BK398" s="25"/>
      <c r="BL398" s="25"/>
      <c r="BM398" s="25"/>
      <c r="BN398" s="25"/>
      <c r="BO398" s="25"/>
      <c r="BP398" s="25"/>
      <c r="BQ398" s="25"/>
      <c r="BR398" s="25"/>
      <c r="BS398" s="25"/>
      <c r="BT398" s="25"/>
      <c r="BU398" s="25"/>
      <c r="BV398" s="25"/>
      <c r="BW398" s="25"/>
      <c r="BX398" s="25"/>
      <c r="BY398" s="25"/>
      <c r="BZ398" s="25"/>
      <c r="CA398" s="25"/>
      <c r="CB398" s="25"/>
      <c r="CC398" s="25"/>
      <c r="CD398" s="25"/>
      <c r="CE398" s="25"/>
      <c r="CF398" s="25"/>
    </row>
    <row r="399" spans="1:84" ht="15.75" customHeight="1" x14ac:dyDescent="0.2">
      <c r="A399" s="25"/>
      <c r="B399" s="25"/>
      <c r="C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  <c r="AM399" s="25"/>
      <c r="AN399" s="25"/>
      <c r="AO399" s="25"/>
      <c r="AP399" s="25"/>
      <c r="AQ399" s="25"/>
      <c r="AR399" s="25"/>
      <c r="AS399" s="25"/>
      <c r="AT399" s="25"/>
      <c r="AU399" s="25"/>
      <c r="AV399" s="25"/>
      <c r="AW399" s="25"/>
      <c r="AX399" s="25"/>
      <c r="AY399" s="25"/>
      <c r="AZ399" s="25"/>
      <c r="BA399" s="25"/>
      <c r="BB399" s="25"/>
      <c r="BC399" s="25"/>
      <c r="BD399" s="25"/>
      <c r="BE399" s="25"/>
      <c r="BF399" s="25"/>
      <c r="BG399" s="25"/>
      <c r="BH399" s="25"/>
      <c r="BI399" s="25"/>
      <c r="BJ399" s="25"/>
      <c r="BK399" s="25"/>
      <c r="BL399" s="25"/>
      <c r="BM399" s="25"/>
      <c r="BN399" s="25"/>
      <c r="BO399" s="25"/>
      <c r="BP399" s="25"/>
      <c r="BQ399" s="25"/>
      <c r="BR399" s="25"/>
      <c r="BS399" s="25"/>
      <c r="BT399" s="25"/>
      <c r="BU399" s="25"/>
      <c r="BV399" s="25"/>
      <c r="BW399" s="25"/>
      <c r="BX399" s="25"/>
      <c r="BY399" s="25"/>
      <c r="BZ399" s="25"/>
      <c r="CA399" s="25"/>
      <c r="CB399" s="25"/>
      <c r="CC399" s="25"/>
      <c r="CD399" s="25"/>
      <c r="CE399" s="25"/>
      <c r="CF399" s="25"/>
    </row>
    <row r="400" spans="1:84" ht="15.75" customHeight="1" x14ac:dyDescent="0.2">
      <c r="A400" s="25"/>
      <c r="B400" s="25"/>
      <c r="C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  <c r="AP400" s="25"/>
      <c r="AQ400" s="25"/>
      <c r="AR400" s="25"/>
      <c r="AS400" s="25"/>
      <c r="AT400" s="25"/>
      <c r="AU400" s="25"/>
      <c r="AV400" s="25"/>
      <c r="AW400" s="25"/>
      <c r="AX400" s="25"/>
      <c r="AY400" s="25"/>
      <c r="AZ400" s="25"/>
      <c r="BA400" s="25"/>
      <c r="BB400" s="25"/>
      <c r="BC400" s="25"/>
      <c r="BD400" s="25"/>
      <c r="BE400" s="25"/>
      <c r="BF400" s="25"/>
      <c r="BG400" s="25"/>
      <c r="BH400" s="25"/>
      <c r="BI400" s="25"/>
      <c r="BJ400" s="25"/>
      <c r="BK400" s="25"/>
      <c r="BL400" s="25"/>
      <c r="BM400" s="25"/>
      <c r="BN400" s="25"/>
      <c r="BO400" s="25"/>
      <c r="BP400" s="25"/>
      <c r="BQ400" s="25"/>
      <c r="BR400" s="25"/>
      <c r="BS400" s="25"/>
      <c r="BT400" s="25"/>
      <c r="BU400" s="25"/>
      <c r="BV400" s="25"/>
      <c r="BW400" s="25"/>
      <c r="BX400" s="25"/>
      <c r="BY400" s="25"/>
      <c r="BZ400" s="25"/>
      <c r="CA400" s="25"/>
      <c r="CB400" s="25"/>
      <c r="CC400" s="25"/>
      <c r="CD400" s="25"/>
      <c r="CE400" s="25"/>
      <c r="CF400" s="25"/>
    </row>
    <row r="401" spans="1:84" ht="15.75" customHeight="1" x14ac:dyDescent="0.2">
      <c r="A401" s="25"/>
      <c r="B401" s="25"/>
      <c r="C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  <c r="AM401" s="25"/>
      <c r="AN401" s="25"/>
      <c r="AO401" s="25"/>
      <c r="AP401" s="25"/>
      <c r="AQ401" s="25"/>
      <c r="AR401" s="25"/>
      <c r="AS401" s="25"/>
      <c r="AT401" s="25"/>
      <c r="AU401" s="25"/>
      <c r="AV401" s="25"/>
      <c r="AW401" s="25"/>
      <c r="AX401" s="25"/>
      <c r="AY401" s="25"/>
      <c r="AZ401" s="25"/>
      <c r="BA401" s="25"/>
      <c r="BB401" s="25"/>
      <c r="BC401" s="25"/>
      <c r="BD401" s="25"/>
      <c r="BE401" s="25"/>
      <c r="BF401" s="25"/>
      <c r="BG401" s="25"/>
      <c r="BH401" s="25"/>
      <c r="BI401" s="25"/>
      <c r="BJ401" s="25"/>
      <c r="BK401" s="25"/>
      <c r="BL401" s="25"/>
      <c r="BM401" s="25"/>
      <c r="BN401" s="25"/>
      <c r="BO401" s="25"/>
      <c r="BP401" s="25"/>
      <c r="BQ401" s="25"/>
      <c r="BR401" s="25"/>
      <c r="BS401" s="25"/>
      <c r="BT401" s="25"/>
      <c r="BU401" s="25"/>
      <c r="BV401" s="25"/>
      <c r="BW401" s="25"/>
      <c r="BX401" s="25"/>
      <c r="BY401" s="25"/>
      <c r="BZ401" s="25"/>
      <c r="CA401" s="25"/>
      <c r="CB401" s="25"/>
      <c r="CC401" s="25"/>
      <c r="CD401" s="25"/>
      <c r="CE401" s="25"/>
      <c r="CF401" s="25"/>
    </row>
    <row r="402" spans="1:84" ht="15.75" customHeight="1" x14ac:dyDescent="0.2">
      <c r="A402" s="25"/>
      <c r="B402" s="25"/>
      <c r="C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  <c r="AM402" s="25"/>
      <c r="AN402" s="25"/>
      <c r="AO402" s="25"/>
      <c r="AP402" s="25"/>
      <c r="AQ402" s="25"/>
      <c r="AR402" s="25"/>
      <c r="AS402" s="25"/>
      <c r="AT402" s="25"/>
      <c r="AU402" s="25"/>
      <c r="AV402" s="25"/>
      <c r="AW402" s="25"/>
      <c r="AX402" s="25"/>
      <c r="AY402" s="25"/>
      <c r="AZ402" s="25"/>
      <c r="BA402" s="25"/>
      <c r="BB402" s="25"/>
      <c r="BC402" s="25"/>
      <c r="BD402" s="25"/>
      <c r="BE402" s="25"/>
      <c r="BF402" s="25"/>
      <c r="BG402" s="25"/>
      <c r="BH402" s="25"/>
      <c r="BI402" s="25"/>
      <c r="BJ402" s="25"/>
      <c r="BK402" s="25"/>
      <c r="BL402" s="25"/>
      <c r="BM402" s="25"/>
      <c r="BN402" s="25"/>
      <c r="BO402" s="25"/>
      <c r="BP402" s="25"/>
      <c r="BQ402" s="25"/>
      <c r="BR402" s="25"/>
      <c r="BS402" s="25"/>
      <c r="BT402" s="25"/>
      <c r="BU402" s="25"/>
      <c r="BV402" s="25"/>
      <c r="BW402" s="25"/>
      <c r="BX402" s="25"/>
      <c r="BY402" s="25"/>
      <c r="BZ402" s="25"/>
      <c r="CA402" s="25"/>
      <c r="CB402" s="25"/>
      <c r="CC402" s="25"/>
      <c r="CD402" s="25"/>
      <c r="CE402" s="25"/>
      <c r="CF402" s="25"/>
    </row>
    <row r="403" spans="1:84" ht="15.75" customHeight="1" x14ac:dyDescent="0.2">
      <c r="A403" s="25"/>
      <c r="B403" s="25"/>
      <c r="C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  <c r="AM403" s="25"/>
      <c r="AN403" s="25"/>
      <c r="AO403" s="25"/>
      <c r="AP403" s="25"/>
      <c r="AQ403" s="25"/>
      <c r="AR403" s="25"/>
      <c r="AS403" s="25"/>
      <c r="AT403" s="25"/>
      <c r="AU403" s="25"/>
      <c r="AV403" s="25"/>
      <c r="AW403" s="25"/>
      <c r="AX403" s="25"/>
      <c r="AY403" s="25"/>
      <c r="AZ403" s="25"/>
      <c r="BA403" s="25"/>
      <c r="BB403" s="25"/>
      <c r="BC403" s="25"/>
      <c r="BD403" s="25"/>
      <c r="BE403" s="25"/>
      <c r="BF403" s="25"/>
      <c r="BG403" s="25"/>
      <c r="BH403" s="25"/>
      <c r="BI403" s="25"/>
      <c r="BJ403" s="25"/>
      <c r="BK403" s="25"/>
      <c r="BL403" s="25"/>
      <c r="BM403" s="25"/>
      <c r="BN403" s="25"/>
      <c r="BO403" s="25"/>
      <c r="BP403" s="25"/>
      <c r="BQ403" s="25"/>
      <c r="BR403" s="25"/>
      <c r="BS403" s="25"/>
      <c r="BT403" s="25"/>
      <c r="BU403" s="25"/>
      <c r="BV403" s="25"/>
      <c r="BW403" s="25"/>
      <c r="BX403" s="25"/>
      <c r="BY403" s="25"/>
      <c r="BZ403" s="25"/>
      <c r="CA403" s="25"/>
      <c r="CB403" s="25"/>
      <c r="CC403" s="25"/>
      <c r="CD403" s="25"/>
      <c r="CE403" s="25"/>
      <c r="CF403" s="25"/>
    </row>
    <row r="404" spans="1:84" ht="15.75" customHeight="1" x14ac:dyDescent="0.2">
      <c r="A404" s="25"/>
      <c r="B404" s="25"/>
      <c r="C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  <c r="AM404" s="25"/>
      <c r="AN404" s="25"/>
      <c r="AO404" s="25"/>
      <c r="AP404" s="25"/>
      <c r="AQ404" s="25"/>
      <c r="AR404" s="25"/>
      <c r="AS404" s="25"/>
      <c r="AT404" s="25"/>
      <c r="AU404" s="25"/>
      <c r="AV404" s="25"/>
      <c r="AW404" s="25"/>
      <c r="AX404" s="25"/>
      <c r="AY404" s="25"/>
      <c r="AZ404" s="25"/>
      <c r="BA404" s="25"/>
      <c r="BB404" s="25"/>
      <c r="BC404" s="25"/>
      <c r="BD404" s="25"/>
      <c r="BE404" s="25"/>
      <c r="BF404" s="25"/>
      <c r="BG404" s="25"/>
      <c r="BH404" s="25"/>
      <c r="BI404" s="25"/>
      <c r="BJ404" s="25"/>
      <c r="BK404" s="25"/>
      <c r="BL404" s="25"/>
      <c r="BM404" s="25"/>
      <c r="BN404" s="25"/>
      <c r="BO404" s="25"/>
      <c r="BP404" s="25"/>
      <c r="BQ404" s="25"/>
      <c r="BR404" s="25"/>
      <c r="BS404" s="25"/>
      <c r="BT404" s="25"/>
      <c r="BU404" s="25"/>
      <c r="BV404" s="25"/>
      <c r="BW404" s="25"/>
      <c r="BX404" s="25"/>
      <c r="BY404" s="25"/>
      <c r="BZ404" s="25"/>
      <c r="CA404" s="25"/>
      <c r="CB404" s="25"/>
      <c r="CC404" s="25"/>
      <c r="CD404" s="25"/>
      <c r="CE404" s="25"/>
      <c r="CF404" s="25"/>
    </row>
    <row r="405" spans="1:84" ht="15.75" customHeight="1" x14ac:dyDescent="0.2">
      <c r="A405" s="25"/>
      <c r="B405" s="25"/>
      <c r="C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  <c r="AM405" s="25"/>
      <c r="AN405" s="25"/>
      <c r="AO405" s="25"/>
      <c r="AP405" s="25"/>
      <c r="AQ405" s="25"/>
      <c r="AR405" s="25"/>
      <c r="AS405" s="25"/>
      <c r="AT405" s="25"/>
      <c r="AU405" s="25"/>
      <c r="AV405" s="25"/>
      <c r="AW405" s="25"/>
      <c r="AX405" s="25"/>
      <c r="AY405" s="25"/>
      <c r="AZ405" s="25"/>
      <c r="BA405" s="25"/>
      <c r="BB405" s="25"/>
      <c r="BC405" s="25"/>
      <c r="BD405" s="25"/>
      <c r="BE405" s="25"/>
      <c r="BF405" s="25"/>
      <c r="BG405" s="25"/>
      <c r="BH405" s="25"/>
      <c r="BI405" s="25"/>
      <c r="BJ405" s="25"/>
      <c r="BK405" s="25"/>
      <c r="BL405" s="25"/>
      <c r="BM405" s="25"/>
      <c r="BN405" s="25"/>
      <c r="BO405" s="25"/>
      <c r="BP405" s="25"/>
      <c r="BQ405" s="25"/>
      <c r="BR405" s="25"/>
      <c r="BS405" s="25"/>
      <c r="BT405" s="25"/>
      <c r="BU405" s="25"/>
      <c r="BV405" s="25"/>
      <c r="BW405" s="25"/>
      <c r="BX405" s="25"/>
      <c r="BY405" s="25"/>
      <c r="BZ405" s="25"/>
      <c r="CA405" s="25"/>
      <c r="CB405" s="25"/>
      <c r="CC405" s="25"/>
      <c r="CD405" s="25"/>
      <c r="CE405" s="25"/>
      <c r="CF405" s="25"/>
    </row>
    <row r="406" spans="1:84" ht="15.75" customHeight="1" x14ac:dyDescent="0.2">
      <c r="A406" s="25"/>
      <c r="B406" s="25"/>
      <c r="C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  <c r="AM406" s="25"/>
      <c r="AN406" s="25"/>
      <c r="AO406" s="25"/>
      <c r="AP406" s="25"/>
      <c r="AQ406" s="25"/>
      <c r="AR406" s="25"/>
      <c r="AS406" s="25"/>
      <c r="AT406" s="25"/>
      <c r="AU406" s="25"/>
      <c r="AV406" s="25"/>
      <c r="AW406" s="25"/>
      <c r="AX406" s="25"/>
      <c r="AY406" s="25"/>
      <c r="AZ406" s="25"/>
      <c r="BA406" s="25"/>
      <c r="BB406" s="25"/>
      <c r="BC406" s="25"/>
      <c r="BD406" s="25"/>
      <c r="BE406" s="25"/>
      <c r="BF406" s="25"/>
      <c r="BG406" s="25"/>
      <c r="BH406" s="25"/>
      <c r="BI406" s="25"/>
      <c r="BJ406" s="25"/>
      <c r="BK406" s="25"/>
      <c r="BL406" s="25"/>
      <c r="BM406" s="25"/>
      <c r="BN406" s="25"/>
      <c r="BO406" s="25"/>
      <c r="BP406" s="25"/>
      <c r="BQ406" s="25"/>
      <c r="BR406" s="25"/>
      <c r="BS406" s="25"/>
      <c r="BT406" s="25"/>
      <c r="BU406" s="25"/>
      <c r="BV406" s="25"/>
      <c r="BW406" s="25"/>
      <c r="BX406" s="25"/>
      <c r="BY406" s="25"/>
      <c r="BZ406" s="25"/>
      <c r="CA406" s="25"/>
      <c r="CB406" s="25"/>
      <c r="CC406" s="25"/>
      <c r="CD406" s="25"/>
      <c r="CE406" s="25"/>
      <c r="CF406" s="25"/>
    </row>
    <row r="407" spans="1:84" ht="15.75" customHeight="1" x14ac:dyDescent="0.2">
      <c r="A407" s="25"/>
      <c r="B407" s="25"/>
      <c r="C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  <c r="AM407" s="25"/>
      <c r="AN407" s="25"/>
      <c r="AO407" s="25"/>
      <c r="AP407" s="25"/>
      <c r="AQ407" s="25"/>
      <c r="AR407" s="25"/>
      <c r="AS407" s="25"/>
      <c r="AT407" s="25"/>
      <c r="AU407" s="25"/>
      <c r="AV407" s="25"/>
      <c r="AW407" s="25"/>
      <c r="AX407" s="25"/>
      <c r="AY407" s="25"/>
      <c r="AZ407" s="25"/>
      <c r="BA407" s="25"/>
      <c r="BB407" s="25"/>
      <c r="BC407" s="25"/>
      <c r="BD407" s="25"/>
      <c r="BE407" s="25"/>
      <c r="BF407" s="25"/>
      <c r="BG407" s="25"/>
      <c r="BH407" s="25"/>
      <c r="BI407" s="25"/>
      <c r="BJ407" s="25"/>
      <c r="BK407" s="25"/>
      <c r="BL407" s="25"/>
      <c r="BM407" s="25"/>
      <c r="BN407" s="25"/>
      <c r="BO407" s="25"/>
      <c r="BP407" s="25"/>
      <c r="BQ407" s="25"/>
      <c r="BR407" s="25"/>
      <c r="BS407" s="25"/>
      <c r="BT407" s="25"/>
      <c r="BU407" s="25"/>
      <c r="BV407" s="25"/>
      <c r="BW407" s="25"/>
      <c r="BX407" s="25"/>
      <c r="BY407" s="25"/>
      <c r="BZ407" s="25"/>
      <c r="CA407" s="25"/>
      <c r="CB407" s="25"/>
      <c r="CC407" s="25"/>
      <c r="CD407" s="25"/>
      <c r="CE407" s="25"/>
      <c r="CF407" s="25"/>
    </row>
    <row r="408" spans="1:84" ht="15.75" customHeight="1" x14ac:dyDescent="0.2">
      <c r="A408" s="25"/>
      <c r="B408" s="25"/>
      <c r="C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  <c r="AM408" s="25"/>
      <c r="AN408" s="25"/>
      <c r="AO408" s="25"/>
      <c r="AP408" s="25"/>
      <c r="AQ408" s="25"/>
      <c r="AR408" s="25"/>
      <c r="AS408" s="25"/>
      <c r="AT408" s="25"/>
      <c r="AU408" s="25"/>
      <c r="AV408" s="25"/>
      <c r="AW408" s="25"/>
      <c r="AX408" s="25"/>
      <c r="AY408" s="25"/>
      <c r="AZ408" s="25"/>
      <c r="BA408" s="25"/>
      <c r="BB408" s="25"/>
      <c r="BC408" s="25"/>
      <c r="BD408" s="25"/>
      <c r="BE408" s="25"/>
      <c r="BF408" s="25"/>
      <c r="BG408" s="25"/>
      <c r="BH408" s="25"/>
      <c r="BI408" s="25"/>
      <c r="BJ408" s="25"/>
      <c r="BK408" s="25"/>
      <c r="BL408" s="25"/>
      <c r="BM408" s="25"/>
      <c r="BN408" s="25"/>
      <c r="BO408" s="25"/>
      <c r="BP408" s="25"/>
      <c r="BQ408" s="25"/>
      <c r="BR408" s="25"/>
      <c r="BS408" s="25"/>
      <c r="BT408" s="25"/>
      <c r="BU408" s="25"/>
      <c r="BV408" s="25"/>
      <c r="BW408" s="25"/>
      <c r="BX408" s="25"/>
      <c r="BY408" s="25"/>
      <c r="BZ408" s="25"/>
      <c r="CA408" s="25"/>
      <c r="CB408" s="25"/>
      <c r="CC408" s="25"/>
      <c r="CD408" s="25"/>
      <c r="CE408" s="25"/>
      <c r="CF408" s="25"/>
    </row>
    <row r="409" spans="1:84" ht="15.75" customHeight="1" x14ac:dyDescent="0.2">
      <c r="A409" s="25"/>
      <c r="B409" s="25"/>
      <c r="C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N409" s="25"/>
      <c r="AO409" s="25"/>
      <c r="AP409" s="25"/>
      <c r="AQ409" s="25"/>
      <c r="AR409" s="25"/>
      <c r="AS409" s="25"/>
      <c r="AT409" s="25"/>
      <c r="AU409" s="25"/>
      <c r="AV409" s="25"/>
      <c r="AW409" s="25"/>
      <c r="AX409" s="25"/>
      <c r="AY409" s="25"/>
      <c r="AZ409" s="25"/>
      <c r="BA409" s="25"/>
      <c r="BB409" s="25"/>
      <c r="BC409" s="25"/>
      <c r="BD409" s="25"/>
      <c r="BE409" s="25"/>
      <c r="BF409" s="25"/>
      <c r="BG409" s="25"/>
      <c r="BH409" s="25"/>
      <c r="BI409" s="25"/>
      <c r="BJ409" s="25"/>
      <c r="BK409" s="25"/>
      <c r="BL409" s="25"/>
      <c r="BM409" s="25"/>
      <c r="BN409" s="25"/>
      <c r="BO409" s="25"/>
      <c r="BP409" s="25"/>
      <c r="BQ409" s="25"/>
      <c r="BR409" s="25"/>
      <c r="BS409" s="25"/>
      <c r="BT409" s="25"/>
      <c r="BU409" s="25"/>
      <c r="BV409" s="25"/>
      <c r="BW409" s="25"/>
      <c r="BX409" s="25"/>
      <c r="BY409" s="25"/>
      <c r="BZ409" s="25"/>
      <c r="CA409" s="25"/>
      <c r="CB409" s="25"/>
      <c r="CC409" s="25"/>
      <c r="CD409" s="25"/>
      <c r="CE409" s="25"/>
      <c r="CF409" s="25"/>
    </row>
    <row r="410" spans="1:84" ht="15.75" customHeight="1" x14ac:dyDescent="0.2">
      <c r="A410" s="25"/>
      <c r="B410" s="25"/>
      <c r="C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  <c r="AM410" s="25"/>
      <c r="AN410" s="25"/>
      <c r="AO410" s="25"/>
      <c r="AP410" s="25"/>
      <c r="AQ410" s="25"/>
      <c r="AR410" s="25"/>
      <c r="AS410" s="25"/>
      <c r="AT410" s="25"/>
      <c r="AU410" s="25"/>
      <c r="AV410" s="25"/>
      <c r="AW410" s="25"/>
      <c r="AX410" s="25"/>
      <c r="AY410" s="25"/>
      <c r="AZ410" s="25"/>
      <c r="BA410" s="25"/>
      <c r="BB410" s="25"/>
      <c r="BC410" s="25"/>
      <c r="BD410" s="25"/>
      <c r="BE410" s="25"/>
      <c r="BF410" s="25"/>
      <c r="BG410" s="25"/>
      <c r="BH410" s="25"/>
      <c r="BI410" s="25"/>
      <c r="BJ410" s="25"/>
      <c r="BK410" s="25"/>
      <c r="BL410" s="25"/>
      <c r="BM410" s="25"/>
      <c r="BN410" s="25"/>
      <c r="BO410" s="25"/>
      <c r="BP410" s="25"/>
      <c r="BQ410" s="25"/>
      <c r="BR410" s="25"/>
      <c r="BS410" s="25"/>
      <c r="BT410" s="25"/>
      <c r="BU410" s="25"/>
      <c r="BV410" s="25"/>
      <c r="BW410" s="25"/>
      <c r="BX410" s="25"/>
      <c r="BY410" s="25"/>
      <c r="BZ410" s="25"/>
      <c r="CA410" s="25"/>
      <c r="CB410" s="25"/>
      <c r="CC410" s="25"/>
      <c r="CD410" s="25"/>
      <c r="CE410" s="25"/>
      <c r="CF410" s="25"/>
    </row>
    <row r="411" spans="1:84" ht="15.75" customHeight="1" x14ac:dyDescent="0.2">
      <c r="A411" s="25"/>
      <c r="B411" s="25"/>
      <c r="C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  <c r="AM411" s="25"/>
      <c r="AN411" s="25"/>
      <c r="AO411" s="25"/>
      <c r="AP411" s="25"/>
      <c r="AQ411" s="25"/>
      <c r="AR411" s="25"/>
      <c r="AS411" s="25"/>
      <c r="AT411" s="25"/>
      <c r="AU411" s="25"/>
      <c r="AV411" s="25"/>
      <c r="AW411" s="25"/>
      <c r="AX411" s="25"/>
      <c r="AY411" s="25"/>
      <c r="AZ411" s="25"/>
      <c r="BA411" s="25"/>
      <c r="BB411" s="25"/>
      <c r="BC411" s="25"/>
      <c r="BD411" s="25"/>
      <c r="BE411" s="25"/>
      <c r="BF411" s="25"/>
      <c r="BG411" s="25"/>
      <c r="BH411" s="25"/>
      <c r="BI411" s="25"/>
      <c r="BJ411" s="25"/>
      <c r="BK411" s="25"/>
      <c r="BL411" s="25"/>
      <c r="BM411" s="25"/>
      <c r="BN411" s="25"/>
      <c r="BO411" s="25"/>
      <c r="BP411" s="25"/>
      <c r="BQ411" s="25"/>
      <c r="BR411" s="25"/>
      <c r="BS411" s="25"/>
      <c r="BT411" s="25"/>
      <c r="BU411" s="25"/>
      <c r="BV411" s="25"/>
      <c r="BW411" s="25"/>
      <c r="BX411" s="25"/>
      <c r="BY411" s="25"/>
      <c r="BZ411" s="25"/>
      <c r="CA411" s="25"/>
      <c r="CB411" s="25"/>
      <c r="CC411" s="25"/>
      <c r="CD411" s="25"/>
      <c r="CE411" s="25"/>
      <c r="CF411" s="25"/>
    </row>
    <row r="412" spans="1:84" ht="15.75" customHeight="1" x14ac:dyDescent="0.2">
      <c r="A412" s="25"/>
      <c r="B412" s="25"/>
      <c r="C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  <c r="AM412" s="25"/>
      <c r="AN412" s="25"/>
      <c r="AO412" s="25"/>
      <c r="AP412" s="25"/>
      <c r="AQ412" s="25"/>
      <c r="AR412" s="25"/>
      <c r="AS412" s="25"/>
      <c r="AT412" s="25"/>
      <c r="AU412" s="25"/>
      <c r="AV412" s="25"/>
      <c r="AW412" s="25"/>
      <c r="AX412" s="25"/>
      <c r="AY412" s="25"/>
      <c r="AZ412" s="25"/>
      <c r="BA412" s="25"/>
      <c r="BB412" s="25"/>
      <c r="BC412" s="25"/>
      <c r="BD412" s="25"/>
      <c r="BE412" s="25"/>
      <c r="BF412" s="25"/>
      <c r="BG412" s="25"/>
      <c r="BH412" s="25"/>
      <c r="BI412" s="25"/>
      <c r="BJ412" s="25"/>
      <c r="BK412" s="25"/>
      <c r="BL412" s="25"/>
      <c r="BM412" s="25"/>
      <c r="BN412" s="25"/>
      <c r="BO412" s="25"/>
      <c r="BP412" s="25"/>
      <c r="BQ412" s="25"/>
      <c r="BR412" s="25"/>
      <c r="BS412" s="25"/>
      <c r="BT412" s="25"/>
      <c r="BU412" s="25"/>
      <c r="BV412" s="25"/>
      <c r="BW412" s="25"/>
      <c r="BX412" s="25"/>
      <c r="BY412" s="25"/>
      <c r="BZ412" s="25"/>
      <c r="CA412" s="25"/>
      <c r="CB412" s="25"/>
      <c r="CC412" s="25"/>
      <c r="CD412" s="25"/>
      <c r="CE412" s="25"/>
      <c r="CF412" s="25"/>
    </row>
    <row r="413" spans="1:84" ht="15.75" customHeight="1" x14ac:dyDescent="0.2">
      <c r="A413" s="25"/>
      <c r="B413" s="25"/>
      <c r="C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  <c r="AM413" s="25"/>
      <c r="AN413" s="25"/>
      <c r="AO413" s="25"/>
      <c r="AP413" s="25"/>
      <c r="AQ413" s="25"/>
      <c r="AR413" s="25"/>
      <c r="AS413" s="25"/>
      <c r="AT413" s="25"/>
      <c r="AU413" s="25"/>
      <c r="AV413" s="25"/>
      <c r="AW413" s="25"/>
      <c r="AX413" s="25"/>
      <c r="AY413" s="25"/>
      <c r="AZ413" s="25"/>
      <c r="BA413" s="25"/>
      <c r="BB413" s="25"/>
      <c r="BC413" s="25"/>
      <c r="BD413" s="25"/>
      <c r="BE413" s="25"/>
      <c r="BF413" s="25"/>
      <c r="BG413" s="25"/>
      <c r="BH413" s="25"/>
      <c r="BI413" s="25"/>
      <c r="BJ413" s="25"/>
      <c r="BK413" s="25"/>
      <c r="BL413" s="25"/>
      <c r="BM413" s="25"/>
      <c r="BN413" s="25"/>
      <c r="BO413" s="25"/>
      <c r="BP413" s="25"/>
      <c r="BQ413" s="25"/>
      <c r="BR413" s="25"/>
      <c r="BS413" s="25"/>
      <c r="BT413" s="25"/>
      <c r="BU413" s="25"/>
      <c r="BV413" s="25"/>
      <c r="BW413" s="25"/>
      <c r="BX413" s="25"/>
      <c r="BY413" s="25"/>
      <c r="BZ413" s="25"/>
      <c r="CA413" s="25"/>
      <c r="CB413" s="25"/>
      <c r="CC413" s="25"/>
      <c r="CD413" s="25"/>
      <c r="CE413" s="25"/>
      <c r="CF413" s="25"/>
    </row>
    <row r="414" spans="1:84" ht="15.75" customHeight="1" x14ac:dyDescent="0.2">
      <c r="A414" s="25"/>
      <c r="B414" s="25"/>
      <c r="C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  <c r="AM414" s="25"/>
      <c r="AN414" s="25"/>
      <c r="AO414" s="25"/>
      <c r="AP414" s="25"/>
      <c r="AQ414" s="25"/>
      <c r="AR414" s="25"/>
      <c r="AS414" s="25"/>
      <c r="AT414" s="25"/>
      <c r="AU414" s="25"/>
      <c r="AV414" s="25"/>
      <c r="AW414" s="25"/>
      <c r="AX414" s="25"/>
      <c r="AY414" s="25"/>
      <c r="AZ414" s="25"/>
      <c r="BA414" s="25"/>
      <c r="BB414" s="25"/>
      <c r="BC414" s="25"/>
      <c r="BD414" s="25"/>
      <c r="BE414" s="25"/>
      <c r="BF414" s="25"/>
      <c r="BG414" s="25"/>
      <c r="BH414" s="25"/>
      <c r="BI414" s="25"/>
      <c r="BJ414" s="25"/>
      <c r="BK414" s="25"/>
      <c r="BL414" s="25"/>
      <c r="BM414" s="25"/>
      <c r="BN414" s="25"/>
      <c r="BO414" s="25"/>
      <c r="BP414" s="25"/>
      <c r="BQ414" s="25"/>
      <c r="BR414" s="25"/>
      <c r="BS414" s="25"/>
      <c r="BT414" s="25"/>
      <c r="BU414" s="25"/>
      <c r="BV414" s="25"/>
      <c r="BW414" s="25"/>
      <c r="BX414" s="25"/>
      <c r="BY414" s="25"/>
      <c r="BZ414" s="25"/>
      <c r="CA414" s="25"/>
      <c r="CB414" s="25"/>
      <c r="CC414" s="25"/>
      <c r="CD414" s="25"/>
      <c r="CE414" s="25"/>
      <c r="CF414" s="25"/>
    </row>
    <row r="415" spans="1:84" ht="15.75" customHeight="1" x14ac:dyDescent="0.2">
      <c r="A415" s="25"/>
      <c r="B415" s="25"/>
      <c r="C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  <c r="AM415" s="25"/>
      <c r="AN415" s="25"/>
      <c r="AO415" s="25"/>
      <c r="AP415" s="25"/>
      <c r="AQ415" s="25"/>
      <c r="AR415" s="25"/>
      <c r="AS415" s="25"/>
      <c r="AT415" s="25"/>
      <c r="AU415" s="25"/>
      <c r="AV415" s="25"/>
      <c r="AW415" s="25"/>
      <c r="AX415" s="25"/>
      <c r="AY415" s="25"/>
      <c r="AZ415" s="25"/>
      <c r="BA415" s="25"/>
      <c r="BB415" s="25"/>
      <c r="BC415" s="25"/>
      <c r="BD415" s="25"/>
      <c r="BE415" s="25"/>
      <c r="BF415" s="25"/>
      <c r="BG415" s="25"/>
      <c r="BH415" s="25"/>
      <c r="BI415" s="25"/>
      <c r="BJ415" s="25"/>
      <c r="BK415" s="25"/>
      <c r="BL415" s="25"/>
      <c r="BM415" s="25"/>
      <c r="BN415" s="25"/>
      <c r="BO415" s="25"/>
      <c r="BP415" s="25"/>
      <c r="BQ415" s="25"/>
      <c r="BR415" s="25"/>
      <c r="BS415" s="25"/>
      <c r="BT415" s="25"/>
      <c r="BU415" s="25"/>
      <c r="BV415" s="25"/>
      <c r="BW415" s="25"/>
      <c r="BX415" s="25"/>
      <c r="BY415" s="25"/>
      <c r="BZ415" s="25"/>
      <c r="CA415" s="25"/>
      <c r="CB415" s="25"/>
      <c r="CC415" s="25"/>
      <c r="CD415" s="25"/>
      <c r="CE415" s="25"/>
      <c r="CF415" s="25"/>
    </row>
    <row r="416" spans="1:84" ht="15.75" customHeight="1" x14ac:dyDescent="0.2">
      <c r="A416" s="25"/>
      <c r="B416" s="25"/>
      <c r="C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  <c r="AM416" s="25"/>
      <c r="AN416" s="25"/>
      <c r="AO416" s="25"/>
      <c r="AP416" s="25"/>
      <c r="AQ416" s="25"/>
      <c r="AR416" s="25"/>
      <c r="AS416" s="25"/>
      <c r="AT416" s="25"/>
      <c r="AU416" s="25"/>
      <c r="AV416" s="25"/>
      <c r="AW416" s="25"/>
      <c r="AX416" s="25"/>
      <c r="AY416" s="25"/>
      <c r="AZ416" s="25"/>
      <c r="BA416" s="25"/>
      <c r="BB416" s="25"/>
      <c r="BC416" s="25"/>
      <c r="BD416" s="25"/>
      <c r="BE416" s="25"/>
      <c r="BF416" s="25"/>
      <c r="BG416" s="25"/>
      <c r="BH416" s="25"/>
      <c r="BI416" s="25"/>
      <c r="BJ416" s="25"/>
      <c r="BK416" s="25"/>
      <c r="BL416" s="25"/>
      <c r="BM416" s="25"/>
      <c r="BN416" s="25"/>
      <c r="BO416" s="25"/>
      <c r="BP416" s="25"/>
      <c r="BQ416" s="25"/>
      <c r="BR416" s="25"/>
      <c r="BS416" s="25"/>
      <c r="BT416" s="25"/>
      <c r="BU416" s="25"/>
      <c r="BV416" s="25"/>
      <c r="BW416" s="25"/>
      <c r="BX416" s="25"/>
      <c r="BY416" s="25"/>
      <c r="BZ416" s="25"/>
      <c r="CA416" s="25"/>
      <c r="CB416" s="25"/>
      <c r="CC416" s="25"/>
      <c r="CD416" s="25"/>
      <c r="CE416" s="25"/>
      <c r="CF416" s="25"/>
    </row>
    <row r="417" spans="1:84" ht="15.75" customHeight="1" x14ac:dyDescent="0.2">
      <c r="A417" s="25"/>
      <c r="B417" s="25"/>
      <c r="C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  <c r="AM417" s="25"/>
      <c r="AN417" s="25"/>
      <c r="AO417" s="25"/>
      <c r="AP417" s="25"/>
      <c r="AQ417" s="25"/>
      <c r="AR417" s="25"/>
      <c r="AS417" s="25"/>
      <c r="AT417" s="25"/>
      <c r="AU417" s="25"/>
      <c r="AV417" s="25"/>
      <c r="AW417" s="25"/>
      <c r="AX417" s="25"/>
      <c r="AY417" s="25"/>
      <c r="AZ417" s="25"/>
      <c r="BA417" s="25"/>
      <c r="BB417" s="25"/>
      <c r="BC417" s="25"/>
      <c r="BD417" s="25"/>
      <c r="BE417" s="25"/>
      <c r="BF417" s="25"/>
      <c r="BG417" s="25"/>
      <c r="BH417" s="25"/>
      <c r="BI417" s="25"/>
      <c r="BJ417" s="25"/>
      <c r="BK417" s="25"/>
      <c r="BL417" s="25"/>
      <c r="BM417" s="25"/>
      <c r="BN417" s="25"/>
      <c r="BO417" s="25"/>
      <c r="BP417" s="25"/>
      <c r="BQ417" s="25"/>
      <c r="BR417" s="25"/>
      <c r="BS417" s="25"/>
      <c r="BT417" s="25"/>
      <c r="BU417" s="25"/>
      <c r="BV417" s="25"/>
      <c r="BW417" s="25"/>
      <c r="BX417" s="25"/>
      <c r="BY417" s="25"/>
      <c r="BZ417" s="25"/>
      <c r="CA417" s="25"/>
      <c r="CB417" s="25"/>
      <c r="CC417" s="25"/>
      <c r="CD417" s="25"/>
      <c r="CE417" s="25"/>
      <c r="CF417" s="25"/>
    </row>
    <row r="418" spans="1:84" ht="15.75" customHeight="1" x14ac:dyDescent="0.2">
      <c r="A418" s="25"/>
      <c r="B418" s="25"/>
      <c r="C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/>
      <c r="AN418" s="25"/>
      <c r="AO418" s="25"/>
      <c r="AP418" s="25"/>
      <c r="AQ418" s="25"/>
      <c r="AR418" s="25"/>
      <c r="AS418" s="25"/>
      <c r="AT418" s="25"/>
      <c r="AU418" s="25"/>
      <c r="AV418" s="25"/>
      <c r="AW418" s="25"/>
      <c r="AX418" s="25"/>
      <c r="AY418" s="25"/>
      <c r="AZ418" s="25"/>
      <c r="BA418" s="25"/>
      <c r="BB418" s="25"/>
      <c r="BC418" s="25"/>
      <c r="BD418" s="25"/>
      <c r="BE418" s="25"/>
      <c r="BF418" s="25"/>
      <c r="BG418" s="25"/>
      <c r="BH418" s="25"/>
      <c r="BI418" s="25"/>
      <c r="BJ418" s="25"/>
      <c r="BK418" s="25"/>
      <c r="BL418" s="25"/>
      <c r="BM418" s="25"/>
      <c r="BN418" s="25"/>
      <c r="BO418" s="25"/>
      <c r="BP418" s="25"/>
      <c r="BQ418" s="25"/>
      <c r="BR418" s="25"/>
      <c r="BS418" s="25"/>
      <c r="BT418" s="25"/>
      <c r="BU418" s="25"/>
      <c r="BV418" s="25"/>
      <c r="BW418" s="25"/>
      <c r="BX418" s="25"/>
      <c r="BY418" s="25"/>
      <c r="BZ418" s="25"/>
      <c r="CA418" s="25"/>
      <c r="CB418" s="25"/>
      <c r="CC418" s="25"/>
      <c r="CD418" s="25"/>
      <c r="CE418" s="25"/>
      <c r="CF418" s="25"/>
    </row>
    <row r="419" spans="1:84" ht="15.75" customHeight="1" x14ac:dyDescent="0.2">
      <c r="A419" s="25"/>
      <c r="B419" s="25"/>
      <c r="C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  <c r="AM419" s="25"/>
      <c r="AN419" s="25"/>
      <c r="AO419" s="25"/>
      <c r="AP419" s="25"/>
      <c r="AQ419" s="25"/>
      <c r="AR419" s="25"/>
      <c r="AS419" s="25"/>
      <c r="AT419" s="25"/>
      <c r="AU419" s="25"/>
      <c r="AV419" s="25"/>
      <c r="AW419" s="25"/>
      <c r="AX419" s="25"/>
      <c r="AY419" s="25"/>
      <c r="AZ419" s="25"/>
      <c r="BA419" s="25"/>
      <c r="BB419" s="25"/>
      <c r="BC419" s="25"/>
      <c r="BD419" s="25"/>
      <c r="BE419" s="25"/>
      <c r="BF419" s="25"/>
      <c r="BG419" s="25"/>
      <c r="BH419" s="25"/>
      <c r="BI419" s="25"/>
      <c r="BJ419" s="25"/>
      <c r="BK419" s="25"/>
      <c r="BL419" s="25"/>
      <c r="BM419" s="25"/>
      <c r="BN419" s="25"/>
      <c r="BO419" s="25"/>
      <c r="BP419" s="25"/>
      <c r="BQ419" s="25"/>
      <c r="BR419" s="25"/>
      <c r="BS419" s="25"/>
      <c r="BT419" s="25"/>
      <c r="BU419" s="25"/>
      <c r="BV419" s="25"/>
      <c r="BW419" s="25"/>
      <c r="BX419" s="25"/>
      <c r="BY419" s="25"/>
      <c r="BZ419" s="25"/>
      <c r="CA419" s="25"/>
      <c r="CB419" s="25"/>
      <c r="CC419" s="25"/>
      <c r="CD419" s="25"/>
      <c r="CE419" s="25"/>
      <c r="CF419" s="25"/>
    </row>
    <row r="420" spans="1:84" ht="15.75" customHeight="1" x14ac:dyDescent="0.2">
      <c r="A420" s="25"/>
      <c r="B420" s="25"/>
      <c r="C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  <c r="AM420" s="25"/>
      <c r="AN420" s="25"/>
      <c r="AO420" s="25"/>
      <c r="AP420" s="25"/>
      <c r="AQ420" s="25"/>
      <c r="AR420" s="25"/>
      <c r="AS420" s="25"/>
      <c r="AT420" s="25"/>
      <c r="AU420" s="25"/>
      <c r="AV420" s="25"/>
      <c r="AW420" s="25"/>
      <c r="AX420" s="25"/>
      <c r="AY420" s="25"/>
      <c r="AZ420" s="25"/>
      <c r="BA420" s="25"/>
      <c r="BB420" s="25"/>
      <c r="BC420" s="25"/>
      <c r="BD420" s="25"/>
      <c r="BE420" s="25"/>
      <c r="BF420" s="25"/>
      <c r="BG420" s="25"/>
      <c r="BH420" s="25"/>
      <c r="BI420" s="25"/>
      <c r="BJ420" s="25"/>
      <c r="BK420" s="25"/>
      <c r="BL420" s="25"/>
      <c r="BM420" s="25"/>
      <c r="BN420" s="25"/>
      <c r="BO420" s="25"/>
      <c r="BP420" s="25"/>
      <c r="BQ420" s="25"/>
      <c r="BR420" s="25"/>
      <c r="BS420" s="25"/>
      <c r="BT420" s="25"/>
      <c r="BU420" s="25"/>
      <c r="BV420" s="25"/>
      <c r="BW420" s="25"/>
      <c r="BX420" s="25"/>
      <c r="BY420" s="25"/>
      <c r="BZ420" s="25"/>
      <c r="CA420" s="25"/>
      <c r="CB420" s="25"/>
      <c r="CC420" s="25"/>
      <c r="CD420" s="25"/>
      <c r="CE420" s="25"/>
      <c r="CF420" s="25"/>
    </row>
    <row r="421" spans="1:84" ht="15.75" customHeight="1" x14ac:dyDescent="0.2">
      <c r="A421" s="25"/>
      <c r="B421" s="25"/>
      <c r="C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  <c r="AM421" s="25"/>
      <c r="AN421" s="25"/>
      <c r="AO421" s="25"/>
      <c r="AP421" s="25"/>
      <c r="AQ421" s="25"/>
      <c r="AR421" s="25"/>
      <c r="AS421" s="25"/>
      <c r="AT421" s="25"/>
      <c r="AU421" s="25"/>
      <c r="AV421" s="25"/>
      <c r="AW421" s="25"/>
      <c r="AX421" s="25"/>
      <c r="AY421" s="25"/>
      <c r="AZ421" s="25"/>
      <c r="BA421" s="25"/>
      <c r="BB421" s="25"/>
      <c r="BC421" s="25"/>
      <c r="BD421" s="25"/>
      <c r="BE421" s="25"/>
      <c r="BF421" s="25"/>
      <c r="BG421" s="25"/>
      <c r="BH421" s="25"/>
      <c r="BI421" s="25"/>
      <c r="BJ421" s="25"/>
      <c r="BK421" s="25"/>
      <c r="BL421" s="25"/>
      <c r="BM421" s="25"/>
      <c r="BN421" s="25"/>
      <c r="BO421" s="25"/>
      <c r="BP421" s="25"/>
      <c r="BQ421" s="25"/>
      <c r="BR421" s="25"/>
      <c r="BS421" s="25"/>
      <c r="BT421" s="25"/>
      <c r="BU421" s="25"/>
      <c r="BV421" s="25"/>
      <c r="BW421" s="25"/>
      <c r="BX421" s="25"/>
      <c r="BY421" s="25"/>
      <c r="BZ421" s="25"/>
      <c r="CA421" s="25"/>
      <c r="CB421" s="25"/>
      <c r="CC421" s="25"/>
      <c r="CD421" s="25"/>
      <c r="CE421" s="25"/>
      <c r="CF421" s="25"/>
    </row>
    <row r="422" spans="1:84" ht="15.75" customHeight="1" x14ac:dyDescent="0.2">
      <c r="A422" s="25"/>
      <c r="B422" s="25"/>
      <c r="C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  <c r="AM422" s="25"/>
      <c r="AN422" s="25"/>
      <c r="AO422" s="25"/>
      <c r="AP422" s="25"/>
      <c r="AQ422" s="25"/>
      <c r="AR422" s="25"/>
      <c r="AS422" s="25"/>
      <c r="AT422" s="25"/>
      <c r="AU422" s="25"/>
      <c r="AV422" s="25"/>
      <c r="AW422" s="25"/>
      <c r="AX422" s="25"/>
      <c r="AY422" s="25"/>
      <c r="AZ422" s="25"/>
      <c r="BA422" s="25"/>
      <c r="BB422" s="25"/>
      <c r="BC422" s="25"/>
      <c r="BD422" s="25"/>
      <c r="BE422" s="25"/>
      <c r="BF422" s="25"/>
      <c r="BG422" s="25"/>
      <c r="BH422" s="25"/>
      <c r="BI422" s="25"/>
      <c r="BJ422" s="25"/>
      <c r="BK422" s="25"/>
      <c r="BL422" s="25"/>
      <c r="BM422" s="25"/>
      <c r="BN422" s="25"/>
      <c r="BO422" s="25"/>
      <c r="BP422" s="25"/>
      <c r="BQ422" s="25"/>
      <c r="BR422" s="25"/>
      <c r="BS422" s="25"/>
      <c r="BT422" s="25"/>
      <c r="BU422" s="25"/>
      <c r="BV422" s="25"/>
      <c r="BW422" s="25"/>
      <c r="BX422" s="25"/>
      <c r="BY422" s="25"/>
      <c r="BZ422" s="25"/>
      <c r="CA422" s="25"/>
      <c r="CB422" s="25"/>
      <c r="CC422" s="25"/>
      <c r="CD422" s="25"/>
      <c r="CE422" s="25"/>
      <c r="CF422" s="25"/>
    </row>
    <row r="423" spans="1:84" ht="15.75" customHeight="1" x14ac:dyDescent="0.2">
      <c r="A423" s="25"/>
      <c r="B423" s="25"/>
      <c r="C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  <c r="AM423" s="25"/>
      <c r="AN423" s="25"/>
      <c r="AO423" s="25"/>
      <c r="AP423" s="25"/>
      <c r="AQ423" s="25"/>
      <c r="AR423" s="25"/>
      <c r="AS423" s="25"/>
      <c r="AT423" s="25"/>
      <c r="AU423" s="25"/>
      <c r="AV423" s="25"/>
      <c r="AW423" s="25"/>
      <c r="AX423" s="25"/>
      <c r="AY423" s="25"/>
      <c r="AZ423" s="25"/>
      <c r="BA423" s="25"/>
      <c r="BB423" s="25"/>
      <c r="BC423" s="25"/>
      <c r="BD423" s="25"/>
      <c r="BE423" s="25"/>
      <c r="BF423" s="25"/>
      <c r="BG423" s="25"/>
      <c r="BH423" s="25"/>
      <c r="BI423" s="25"/>
      <c r="BJ423" s="25"/>
      <c r="BK423" s="25"/>
      <c r="BL423" s="25"/>
      <c r="BM423" s="25"/>
      <c r="BN423" s="25"/>
      <c r="BO423" s="25"/>
      <c r="BP423" s="25"/>
      <c r="BQ423" s="25"/>
      <c r="BR423" s="25"/>
      <c r="BS423" s="25"/>
      <c r="BT423" s="25"/>
      <c r="BU423" s="25"/>
      <c r="BV423" s="25"/>
      <c r="BW423" s="25"/>
      <c r="BX423" s="25"/>
      <c r="BY423" s="25"/>
      <c r="BZ423" s="25"/>
      <c r="CA423" s="25"/>
      <c r="CB423" s="25"/>
      <c r="CC423" s="25"/>
      <c r="CD423" s="25"/>
      <c r="CE423" s="25"/>
      <c r="CF423" s="25"/>
    </row>
    <row r="424" spans="1:84" ht="15.75" customHeight="1" x14ac:dyDescent="0.2">
      <c r="A424" s="25"/>
      <c r="B424" s="25"/>
      <c r="C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  <c r="AM424" s="25"/>
      <c r="AN424" s="25"/>
      <c r="AO424" s="25"/>
      <c r="AP424" s="25"/>
      <c r="AQ424" s="25"/>
      <c r="AR424" s="25"/>
      <c r="AS424" s="25"/>
      <c r="AT424" s="25"/>
      <c r="AU424" s="25"/>
      <c r="AV424" s="25"/>
      <c r="AW424" s="25"/>
      <c r="AX424" s="25"/>
      <c r="AY424" s="25"/>
      <c r="AZ424" s="25"/>
      <c r="BA424" s="25"/>
      <c r="BB424" s="25"/>
      <c r="BC424" s="25"/>
      <c r="BD424" s="25"/>
      <c r="BE424" s="25"/>
      <c r="BF424" s="25"/>
      <c r="BG424" s="25"/>
      <c r="BH424" s="25"/>
      <c r="BI424" s="25"/>
      <c r="BJ424" s="25"/>
      <c r="BK424" s="25"/>
      <c r="BL424" s="25"/>
      <c r="BM424" s="25"/>
      <c r="BN424" s="25"/>
      <c r="BO424" s="25"/>
      <c r="BP424" s="25"/>
      <c r="BQ424" s="25"/>
      <c r="BR424" s="25"/>
      <c r="BS424" s="25"/>
      <c r="BT424" s="25"/>
      <c r="BU424" s="25"/>
      <c r="BV424" s="25"/>
      <c r="BW424" s="25"/>
      <c r="BX424" s="25"/>
      <c r="BY424" s="25"/>
      <c r="BZ424" s="25"/>
      <c r="CA424" s="25"/>
      <c r="CB424" s="25"/>
      <c r="CC424" s="25"/>
      <c r="CD424" s="25"/>
      <c r="CE424" s="25"/>
      <c r="CF424" s="25"/>
    </row>
    <row r="425" spans="1:84" ht="15.75" customHeight="1" x14ac:dyDescent="0.2">
      <c r="A425" s="25"/>
      <c r="B425" s="25"/>
      <c r="C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  <c r="AM425" s="25"/>
      <c r="AN425" s="25"/>
      <c r="AO425" s="25"/>
      <c r="AP425" s="25"/>
      <c r="AQ425" s="25"/>
      <c r="AR425" s="25"/>
      <c r="AS425" s="25"/>
      <c r="AT425" s="25"/>
      <c r="AU425" s="25"/>
      <c r="AV425" s="25"/>
      <c r="AW425" s="25"/>
      <c r="AX425" s="25"/>
      <c r="AY425" s="25"/>
      <c r="AZ425" s="25"/>
      <c r="BA425" s="25"/>
      <c r="BB425" s="25"/>
      <c r="BC425" s="25"/>
      <c r="BD425" s="25"/>
      <c r="BE425" s="25"/>
      <c r="BF425" s="25"/>
      <c r="BG425" s="25"/>
      <c r="BH425" s="25"/>
      <c r="BI425" s="25"/>
      <c r="BJ425" s="25"/>
      <c r="BK425" s="25"/>
      <c r="BL425" s="25"/>
      <c r="BM425" s="25"/>
      <c r="BN425" s="25"/>
      <c r="BO425" s="25"/>
      <c r="BP425" s="25"/>
      <c r="BQ425" s="25"/>
      <c r="BR425" s="25"/>
      <c r="BS425" s="25"/>
      <c r="BT425" s="25"/>
      <c r="BU425" s="25"/>
      <c r="BV425" s="25"/>
      <c r="BW425" s="25"/>
      <c r="BX425" s="25"/>
      <c r="BY425" s="25"/>
      <c r="BZ425" s="25"/>
      <c r="CA425" s="25"/>
      <c r="CB425" s="25"/>
      <c r="CC425" s="25"/>
      <c r="CD425" s="25"/>
      <c r="CE425" s="25"/>
      <c r="CF425" s="25"/>
    </row>
    <row r="426" spans="1:84" ht="15.75" customHeight="1" x14ac:dyDescent="0.2">
      <c r="A426" s="25"/>
      <c r="B426" s="25"/>
      <c r="C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  <c r="AP426" s="25"/>
      <c r="AQ426" s="25"/>
      <c r="AR426" s="25"/>
      <c r="AS426" s="25"/>
      <c r="AT426" s="25"/>
      <c r="AU426" s="25"/>
      <c r="AV426" s="25"/>
      <c r="AW426" s="25"/>
      <c r="AX426" s="25"/>
      <c r="AY426" s="25"/>
      <c r="AZ426" s="25"/>
      <c r="BA426" s="25"/>
      <c r="BB426" s="25"/>
      <c r="BC426" s="25"/>
      <c r="BD426" s="25"/>
      <c r="BE426" s="25"/>
      <c r="BF426" s="25"/>
      <c r="BG426" s="25"/>
      <c r="BH426" s="25"/>
      <c r="BI426" s="25"/>
      <c r="BJ426" s="25"/>
      <c r="BK426" s="25"/>
      <c r="BL426" s="25"/>
      <c r="BM426" s="25"/>
      <c r="BN426" s="25"/>
      <c r="BO426" s="25"/>
      <c r="BP426" s="25"/>
      <c r="BQ426" s="25"/>
      <c r="BR426" s="25"/>
      <c r="BS426" s="25"/>
      <c r="BT426" s="25"/>
      <c r="BU426" s="25"/>
      <c r="BV426" s="25"/>
      <c r="BW426" s="25"/>
      <c r="BX426" s="25"/>
      <c r="BY426" s="25"/>
      <c r="BZ426" s="25"/>
      <c r="CA426" s="25"/>
      <c r="CB426" s="25"/>
      <c r="CC426" s="25"/>
      <c r="CD426" s="25"/>
      <c r="CE426" s="25"/>
      <c r="CF426" s="25"/>
    </row>
    <row r="427" spans="1:84" ht="15.75" customHeight="1" x14ac:dyDescent="0.2">
      <c r="A427" s="25"/>
      <c r="B427" s="25"/>
      <c r="C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  <c r="AM427" s="25"/>
      <c r="AN427" s="25"/>
      <c r="AO427" s="25"/>
      <c r="AP427" s="25"/>
      <c r="AQ427" s="25"/>
      <c r="AR427" s="25"/>
      <c r="AS427" s="25"/>
      <c r="AT427" s="25"/>
      <c r="AU427" s="25"/>
      <c r="AV427" s="25"/>
      <c r="AW427" s="25"/>
      <c r="AX427" s="25"/>
      <c r="AY427" s="25"/>
      <c r="AZ427" s="25"/>
      <c r="BA427" s="25"/>
      <c r="BB427" s="25"/>
      <c r="BC427" s="25"/>
      <c r="BD427" s="25"/>
      <c r="BE427" s="25"/>
      <c r="BF427" s="25"/>
      <c r="BG427" s="25"/>
      <c r="BH427" s="25"/>
      <c r="BI427" s="25"/>
      <c r="BJ427" s="25"/>
      <c r="BK427" s="25"/>
      <c r="BL427" s="25"/>
      <c r="BM427" s="25"/>
      <c r="BN427" s="25"/>
      <c r="BO427" s="25"/>
      <c r="BP427" s="25"/>
      <c r="BQ427" s="25"/>
      <c r="BR427" s="25"/>
      <c r="BS427" s="25"/>
      <c r="BT427" s="25"/>
      <c r="BU427" s="25"/>
      <c r="BV427" s="25"/>
      <c r="BW427" s="25"/>
      <c r="BX427" s="25"/>
      <c r="BY427" s="25"/>
      <c r="BZ427" s="25"/>
      <c r="CA427" s="25"/>
      <c r="CB427" s="25"/>
      <c r="CC427" s="25"/>
      <c r="CD427" s="25"/>
      <c r="CE427" s="25"/>
      <c r="CF427" s="25"/>
    </row>
    <row r="428" spans="1:84" ht="15.75" customHeight="1" x14ac:dyDescent="0.2">
      <c r="A428" s="25"/>
      <c r="B428" s="25"/>
      <c r="C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  <c r="AM428" s="25"/>
      <c r="AN428" s="25"/>
      <c r="AO428" s="25"/>
      <c r="AP428" s="25"/>
      <c r="AQ428" s="25"/>
      <c r="AR428" s="25"/>
      <c r="AS428" s="25"/>
      <c r="AT428" s="25"/>
      <c r="AU428" s="25"/>
      <c r="AV428" s="25"/>
      <c r="AW428" s="25"/>
      <c r="AX428" s="25"/>
      <c r="AY428" s="25"/>
      <c r="AZ428" s="25"/>
      <c r="BA428" s="25"/>
      <c r="BB428" s="25"/>
      <c r="BC428" s="25"/>
      <c r="BD428" s="25"/>
      <c r="BE428" s="25"/>
      <c r="BF428" s="25"/>
      <c r="BG428" s="25"/>
      <c r="BH428" s="25"/>
      <c r="BI428" s="25"/>
      <c r="BJ428" s="25"/>
      <c r="BK428" s="25"/>
      <c r="BL428" s="25"/>
      <c r="BM428" s="25"/>
      <c r="BN428" s="25"/>
      <c r="BO428" s="25"/>
      <c r="BP428" s="25"/>
      <c r="BQ428" s="25"/>
      <c r="BR428" s="25"/>
      <c r="BS428" s="25"/>
      <c r="BT428" s="25"/>
      <c r="BU428" s="25"/>
      <c r="BV428" s="25"/>
      <c r="BW428" s="25"/>
      <c r="BX428" s="25"/>
      <c r="BY428" s="25"/>
      <c r="BZ428" s="25"/>
      <c r="CA428" s="25"/>
      <c r="CB428" s="25"/>
      <c r="CC428" s="25"/>
      <c r="CD428" s="25"/>
      <c r="CE428" s="25"/>
      <c r="CF428" s="25"/>
    </row>
    <row r="429" spans="1:84" ht="15.75" customHeight="1" x14ac:dyDescent="0.2">
      <c r="A429" s="25"/>
      <c r="B429" s="25"/>
      <c r="C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  <c r="AP429" s="25"/>
      <c r="AQ429" s="25"/>
      <c r="AR429" s="25"/>
      <c r="AS429" s="25"/>
      <c r="AT429" s="25"/>
      <c r="AU429" s="25"/>
      <c r="AV429" s="25"/>
      <c r="AW429" s="25"/>
      <c r="AX429" s="25"/>
      <c r="AY429" s="25"/>
      <c r="AZ429" s="25"/>
      <c r="BA429" s="25"/>
      <c r="BB429" s="25"/>
      <c r="BC429" s="25"/>
      <c r="BD429" s="25"/>
      <c r="BE429" s="25"/>
      <c r="BF429" s="25"/>
      <c r="BG429" s="25"/>
      <c r="BH429" s="25"/>
      <c r="BI429" s="25"/>
      <c r="BJ429" s="25"/>
      <c r="BK429" s="25"/>
      <c r="BL429" s="25"/>
      <c r="BM429" s="25"/>
      <c r="BN429" s="25"/>
      <c r="BO429" s="25"/>
      <c r="BP429" s="25"/>
      <c r="BQ429" s="25"/>
      <c r="BR429" s="25"/>
      <c r="BS429" s="25"/>
      <c r="BT429" s="25"/>
      <c r="BU429" s="25"/>
      <c r="BV429" s="25"/>
      <c r="BW429" s="25"/>
      <c r="BX429" s="25"/>
      <c r="BY429" s="25"/>
      <c r="BZ429" s="25"/>
      <c r="CA429" s="25"/>
      <c r="CB429" s="25"/>
      <c r="CC429" s="25"/>
      <c r="CD429" s="25"/>
      <c r="CE429" s="25"/>
      <c r="CF429" s="25"/>
    </row>
    <row r="430" spans="1:84" ht="15.75" customHeight="1" x14ac:dyDescent="0.2">
      <c r="A430" s="25"/>
      <c r="B430" s="25"/>
      <c r="C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  <c r="AM430" s="25"/>
      <c r="AN430" s="25"/>
      <c r="AO430" s="25"/>
      <c r="AP430" s="25"/>
      <c r="AQ430" s="25"/>
      <c r="AR430" s="25"/>
      <c r="AS430" s="25"/>
      <c r="AT430" s="25"/>
      <c r="AU430" s="25"/>
      <c r="AV430" s="25"/>
      <c r="AW430" s="25"/>
      <c r="AX430" s="25"/>
      <c r="AY430" s="25"/>
      <c r="AZ430" s="25"/>
      <c r="BA430" s="25"/>
      <c r="BB430" s="25"/>
      <c r="BC430" s="25"/>
      <c r="BD430" s="25"/>
      <c r="BE430" s="25"/>
      <c r="BF430" s="25"/>
      <c r="BG430" s="25"/>
      <c r="BH430" s="25"/>
      <c r="BI430" s="25"/>
      <c r="BJ430" s="25"/>
      <c r="BK430" s="25"/>
      <c r="BL430" s="25"/>
      <c r="BM430" s="25"/>
      <c r="BN430" s="25"/>
      <c r="BO430" s="25"/>
      <c r="BP430" s="25"/>
      <c r="BQ430" s="25"/>
      <c r="BR430" s="25"/>
      <c r="BS430" s="25"/>
      <c r="BT430" s="25"/>
      <c r="BU430" s="25"/>
      <c r="BV430" s="25"/>
      <c r="BW430" s="25"/>
      <c r="BX430" s="25"/>
      <c r="BY430" s="25"/>
      <c r="BZ430" s="25"/>
      <c r="CA430" s="25"/>
      <c r="CB430" s="25"/>
      <c r="CC430" s="25"/>
      <c r="CD430" s="25"/>
      <c r="CE430" s="25"/>
      <c r="CF430" s="25"/>
    </row>
    <row r="431" spans="1:84" ht="15.75" customHeight="1" x14ac:dyDescent="0.2">
      <c r="A431" s="25"/>
      <c r="B431" s="25"/>
      <c r="C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  <c r="AM431" s="25"/>
      <c r="AN431" s="25"/>
      <c r="AO431" s="25"/>
      <c r="AP431" s="25"/>
      <c r="AQ431" s="25"/>
      <c r="AR431" s="25"/>
      <c r="AS431" s="25"/>
      <c r="AT431" s="25"/>
      <c r="AU431" s="25"/>
      <c r="AV431" s="25"/>
      <c r="AW431" s="25"/>
      <c r="AX431" s="25"/>
      <c r="AY431" s="25"/>
      <c r="AZ431" s="25"/>
      <c r="BA431" s="25"/>
      <c r="BB431" s="25"/>
      <c r="BC431" s="25"/>
      <c r="BD431" s="25"/>
      <c r="BE431" s="25"/>
      <c r="BF431" s="25"/>
      <c r="BG431" s="25"/>
      <c r="BH431" s="25"/>
      <c r="BI431" s="25"/>
      <c r="BJ431" s="25"/>
      <c r="BK431" s="25"/>
      <c r="BL431" s="25"/>
      <c r="BM431" s="25"/>
      <c r="BN431" s="25"/>
      <c r="BO431" s="25"/>
      <c r="BP431" s="25"/>
      <c r="BQ431" s="25"/>
      <c r="BR431" s="25"/>
      <c r="BS431" s="25"/>
      <c r="BT431" s="25"/>
      <c r="BU431" s="25"/>
      <c r="BV431" s="25"/>
      <c r="BW431" s="25"/>
      <c r="BX431" s="25"/>
      <c r="BY431" s="25"/>
      <c r="BZ431" s="25"/>
      <c r="CA431" s="25"/>
      <c r="CB431" s="25"/>
      <c r="CC431" s="25"/>
      <c r="CD431" s="25"/>
      <c r="CE431" s="25"/>
      <c r="CF431" s="25"/>
    </row>
    <row r="432" spans="1:84" ht="15.75" customHeight="1" x14ac:dyDescent="0.2">
      <c r="A432" s="25"/>
      <c r="B432" s="25"/>
      <c r="C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  <c r="AM432" s="25"/>
      <c r="AN432" s="25"/>
      <c r="AO432" s="25"/>
      <c r="AP432" s="25"/>
      <c r="AQ432" s="25"/>
      <c r="AR432" s="25"/>
      <c r="AS432" s="25"/>
      <c r="AT432" s="25"/>
      <c r="AU432" s="25"/>
      <c r="AV432" s="25"/>
      <c r="AW432" s="25"/>
      <c r="AX432" s="25"/>
      <c r="AY432" s="25"/>
      <c r="AZ432" s="25"/>
      <c r="BA432" s="25"/>
      <c r="BB432" s="25"/>
      <c r="BC432" s="25"/>
      <c r="BD432" s="25"/>
      <c r="BE432" s="25"/>
      <c r="BF432" s="25"/>
      <c r="BG432" s="25"/>
      <c r="BH432" s="25"/>
      <c r="BI432" s="25"/>
      <c r="BJ432" s="25"/>
      <c r="BK432" s="25"/>
      <c r="BL432" s="25"/>
      <c r="BM432" s="25"/>
      <c r="BN432" s="25"/>
      <c r="BO432" s="25"/>
      <c r="BP432" s="25"/>
      <c r="BQ432" s="25"/>
      <c r="BR432" s="25"/>
      <c r="BS432" s="25"/>
      <c r="BT432" s="25"/>
      <c r="BU432" s="25"/>
      <c r="BV432" s="25"/>
      <c r="BW432" s="25"/>
      <c r="BX432" s="25"/>
      <c r="BY432" s="25"/>
      <c r="BZ432" s="25"/>
      <c r="CA432" s="25"/>
      <c r="CB432" s="25"/>
      <c r="CC432" s="25"/>
      <c r="CD432" s="25"/>
      <c r="CE432" s="25"/>
      <c r="CF432" s="25"/>
    </row>
    <row r="433" spans="1:84" ht="15.75" customHeight="1" x14ac:dyDescent="0.2">
      <c r="A433" s="25"/>
      <c r="B433" s="25"/>
      <c r="C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  <c r="AM433" s="25"/>
      <c r="AN433" s="25"/>
      <c r="AO433" s="25"/>
      <c r="AP433" s="25"/>
      <c r="AQ433" s="25"/>
      <c r="AR433" s="25"/>
      <c r="AS433" s="25"/>
      <c r="AT433" s="25"/>
      <c r="AU433" s="25"/>
      <c r="AV433" s="25"/>
      <c r="AW433" s="25"/>
      <c r="AX433" s="25"/>
      <c r="AY433" s="25"/>
      <c r="AZ433" s="25"/>
      <c r="BA433" s="25"/>
      <c r="BB433" s="25"/>
      <c r="BC433" s="25"/>
      <c r="BD433" s="25"/>
      <c r="BE433" s="25"/>
      <c r="BF433" s="25"/>
      <c r="BG433" s="25"/>
      <c r="BH433" s="25"/>
      <c r="BI433" s="25"/>
      <c r="BJ433" s="25"/>
      <c r="BK433" s="25"/>
      <c r="BL433" s="25"/>
      <c r="BM433" s="25"/>
      <c r="BN433" s="25"/>
      <c r="BO433" s="25"/>
      <c r="BP433" s="25"/>
      <c r="BQ433" s="25"/>
      <c r="BR433" s="25"/>
      <c r="BS433" s="25"/>
      <c r="BT433" s="25"/>
      <c r="BU433" s="25"/>
      <c r="BV433" s="25"/>
      <c r="BW433" s="25"/>
      <c r="BX433" s="25"/>
      <c r="BY433" s="25"/>
      <c r="BZ433" s="25"/>
      <c r="CA433" s="25"/>
      <c r="CB433" s="25"/>
      <c r="CC433" s="25"/>
      <c r="CD433" s="25"/>
      <c r="CE433" s="25"/>
      <c r="CF433" s="25"/>
    </row>
    <row r="434" spans="1:84" ht="15.75" customHeight="1" x14ac:dyDescent="0.2">
      <c r="A434" s="25"/>
      <c r="B434" s="25"/>
      <c r="C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  <c r="AM434" s="25"/>
      <c r="AN434" s="25"/>
      <c r="AO434" s="25"/>
      <c r="AP434" s="25"/>
      <c r="AQ434" s="25"/>
      <c r="AR434" s="25"/>
      <c r="AS434" s="25"/>
      <c r="AT434" s="25"/>
      <c r="AU434" s="25"/>
      <c r="AV434" s="25"/>
      <c r="AW434" s="25"/>
      <c r="AX434" s="25"/>
      <c r="AY434" s="25"/>
      <c r="AZ434" s="25"/>
      <c r="BA434" s="25"/>
      <c r="BB434" s="25"/>
      <c r="BC434" s="25"/>
      <c r="BD434" s="25"/>
      <c r="BE434" s="25"/>
      <c r="BF434" s="25"/>
      <c r="BG434" s="25"/>
      <c r="BH434" s="25"/>
      <c r="BI434" s="25"/>
      <c r="BJ434" s="25"/>
      <c r="BK434" s="25"/>
      <c r="BL434" s="25"/>
      <c r="BM434" s="25"/>
      <c r="BN434" s="25"/>
      <c r="BO434" s="25"/>
      <c r="BP434" s="25"/>
      <c r="BQ434" s="25"/>
      <c r="BR434" s="25"/>
      <c r="BS434" s="25"/>
      <c r="BT434" s="25"/>
      <c r="BU434" s="25"/>
      <c r="BV434" s="25"/>
      <c r="BW434" s="25"/>
      <c r="BX434" s="25"/>
      <c r="BY434" s="25"/>
      <c r="BZ434" s="25"/>
      <c r="CA434" s="25"/>
      <c r="CB434" s="25"/>
      <c r="CC434" s="25"/>
      <c r="CD434" s="25"/>
      <c r="CE434" s="25"/>
      <c r="CF434" s="25"/>
    </row>
    <row r="435" spans="1:84" ht="15.75" customHeight="1" x14ac:dyDescent="0.2">
      <c r="A435" s="25"/>
      <c r="B435" s="25"/>
      <c r="C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  <c r="AM435" s="25"/>
      <c r="AN435" s="25"/>
      <c r="AO435" s="25"/>
      <c r="AP435" s="25"/>
      <c r="AQ435" s="25"/>
      <c r="AR435" s="25"/>
      <c r="AS435" s="25"/>
      <c r="AT435" s="25"/>
      <c r="AU435" s="25"/>
      <c r="AV435" s="25"/>
      <c r="AW435" s="25"/>
      <c r="AX435" s="25"/>
      <c r="AY435" s="25"/>
      <c r="AZ435" s="25"/>
      <c r="BA435" s="25"/>
      <c r="BB435" s="25"/>
      <c r="BC435" s="25"/>
      <c r="BD435" s="25"/>
      <c r="BE435" s="25"/>
      <c r="BF435" s="25"/>
      <c r="BG435" s="25"/>
      <c r="BH435" s="25"/>
      <c r="BI435" s="25"/>
      <c r="BJ435" s="25"/>
      <c r="BK435" s="25"/>
      <c r="BL435" s="25"/>
      <c r="BM435" s="25"/>
      <c r="BN435" s="25"/>
      <c r="BO435" s="25"/>
      <c r="BP435" s="25"/>
      <c r="BQ435" s="25"/>
      <c r="BR435" s="25"/>
      <c r="BS435" s="25"/>
      <c r="BT435" s="25"/>
      <c r="BU435" s="25"/>
      <c r="BV435" s="25"/>
      <c r="BW435" s="25"/>
      <c r="BX435" s="25"/>
      <c r="BY435" s="25"/>
      <c r="BZ435" s="25"/>
      <c r="CA435" s="25"/>
      <c r="CB435" s="25"/>
      <c r="CC435" s="25"/>
      <c r="CD435" s="25"/>
      <c r="CE435" s="25"/>
      <c r="CF435" s="25"/>
    </row>
    <row r="436" spans="1:84" ht="15.75" customHeight="1" x14ac:dyDescent="0.2">
      <c r="A436" s="25"/>
      <c r="B436" s="25"/>
      <c r="C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  <c r="AM436" s="25"/>
      <c r="AN436" s="25"/>
      <c r="AO436" s="25"/>
      <c r="AP436" s="25"/>
      <c r="AQ436" s="25"/>
      <c r="AR436" s="25"/>
      <c r="AS436" s="25"/>
      <c r="AT436" s="25"/>
      <c r="AU436" s="25"/>
      <c r="AV436" s="25"/>
      <c r="AW436" s="25"/>
      <c r="AX436" s="25"/>
      <c r="AY436" s="25"/>
      <c r="AZ436" s="25"/>
      <c r="BA436" s="25"/>
      <c r="BB436" s="25"/>
      <c r="BC436" s="25"/>
      <c r="BD436" s="25"/>
      <c r="BE436" s="25"/>
      <c r="BF436" s="25"/>
      <c r="BG436" s="25"/>
      <c r="BH436" s="25"/>
      <c r="BI436" s="25"/>
      <c r="BJ436" s="25"/>
      <c r="BK436" s="25"/>
      <c r="BL436" s="25"/>
      <c r="BM436" s="25"/>
      <c r="BN436" s="25"/>
      <c r="BO436" s="25"/>
      <c r="BP436" s="25"/>
      <c r="BQ436" s="25"/>
      <c r="BR436" s="25"/>
      <c r="BS436" s="25"/>
      <c r="BT436" s="25"/>
      <c r="BU436" s="25"/>
      <c r="BV436" s="25"/>
      <c r="BW436" s="25"/>
      <c r="BX436" s="25"/>
      <c r="BY436" s="25"/>
      <c r="BZ436" s="25"/>
      <c r="CA436" s="25"/>
      <c r="CB436" s="25"/>
      <c r="CC436" s="25"/>
      <c r="CD436" s="25"/>
      <c r="CE436" s="25"/>
      <c r="CF436" s="25"/>
    </row>
    <row r="437" spans="1:84" ht="15.75" customHeight="1" x14ac:dyDescent="0.2">
      <c r="A437" s="25"/>
      <c r="B437" s="25"/>
      <c r="C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  <c r="AM437" s="25"/>
      <c r="AN437" s="25"/>
      <c r="AO437" s="25"/>
      <c r="AP437" s="25"/>
      <c r="AQ437" s="25"/>
      <c r="AR437" s="25"/>
      <c r="AS437" s="25"/>
      <c r="AT437" s="25"/>
      <c r="AU437" s="25"/>
      <c r="AV437" s="25"/>
      <c r="AW437" s="25"/>
      <c r="AX437" s="25"/>
      <c r="AY437" s="25"/>
      <c r="AZ437" s="25"/>
      <c r="BA437" s="25"/>
      <c r="BB437" s="25"/>
      <c r="BC437" s="25"/>
      <c r="BD437" s="25"/>
      <c r="BE437" s="25"/>
      <c r="BF437" s="25"/>
      <c r="BG437" s="25"/>
      <c r="BH437" s="25"/>
      <c r="BI437" s="25"/>
      <c r="BJ437" s="25"/>
      <c r="BK437" s="25"/>
      <c r="BL437" s="25"/>
      <c r="BM437" s="25"/>
      <c r="BN437" s="25"/>
      <c r="BO437" s="25"/>
      <c r="BP437" s="25"/>
      <c r="BQ437" s="25"/>
      <c r="BR437" s="25"/>
      <c r="BS437" s="25"/>
      <c r="BT437" s="25"/>
      <c r="BU437" s="25"/>
      <c r="BV437" s="25"/>
      <c r="BW437" s="25"/>
      <c r="BX437" s="25"/>
      <c r="BY437" s="25"/>
      <c r="BZ437" s="25"/>
      <c r="CA437" s="25"/>
      <c r="CB437" s="25"/>
      <c r="CC437" s="25"/>
      <c r="CD437" s="25"/>
      <c r="CE437" s="25"/>
      <c r="CF437" s="25"/>
    </row>
    <row r="438" spans="1:84" ht="15.75" customHeight="1" x14ac:dyDescent="0.2">
      <c r="A438" s="25"/>
      <c r="B438" s="25"/>
      <c r="C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  <c r="AM438" s="25"/>
      <c r="AN438" s="25"/>
      <c r="AO438" s="25"/>
      <c r="AP438" s="25"/>
      <c r="AQ438" s="25"/>
      <c r="AR438" s="25"/>
      <c r="AS438" s="25"/>
      <c r="AT438" s="25"/>
      <c r="AU438" s="25"/>
      <c r="AV438" s="25"/>
      <c r="AW438" s="25"/>
      <c r="AX438" s="25"/>
      <c r="AY438" s="25"/>
      <c r="AZ438" s="25"/>
      <c r="BA438" s="25"/>
      <c r="BB438" s="25"/>
      <c r="BC438" s="25"/>
      <c r="BD438" s="25"/>
      <c r="BE438" s="25"/>
      <c r="BF438" s="25"/>
      <c r="BG438" s="25"/>
      <c r="BH438" s="25"/>
      <c r="BI438" s="25"/>
      <c r="BJ438" s="25"/>
      <c r="BK438" s="25"/>
      <c r="BL438" s="25"/>
      <c r="BM438" s="25"/>
      <c r="BN438" s="25"/>
      <c r="BO438" s="25"/>
      <c r="BP438" s="25"/>
      <c r="BQ438" s="25"/>
      <c r="BR438" s="25"/>
      <c r="BS438" s="25"/>
      <c r="BT438" s="25"/>
      <c r="BU438" s="25"/>
      <c r="BV438" s="25"/>
      <c r="BW438" s="25"/>
      <c r="BX438" s="25"/>
      <c r="BY438" s="25"/>
      <c r="BZ438" s="25"/>
      <c r="CA438" s="25"/>
      <c r="CB438" s="25"/>
      <c r="CC438" s="25"/>
      <c r="CD438" s="25"/>
      <c r="CE438" s="25"/>
      <c r="CF438" s="25"/>
    </row>
    <row r="439" spans="1:84" ht="15.75" customHeight="1" x14ac:dyDescent="0.2">
      <c r="A439" s="25"/>
      <c r="B439" s="25"/>
      <c r="C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  <c r="AM439" s="25"/>
      <c r="AN439" s="25"/>
      <c r="AO439" s="25"/>
      <c r="AP439" s="25"/>
      <c r="AQ439" s="25"/>
      <c r="AR439" s="25"/>
      <c r="AS439" s="25"/>
      <c r="AT439" s="25"/>
      <c r="AU439" s="25"/>
      <c r="AV439" s="25"/>
      <c r="AW439" s="25"/>
      <c r="AX439" s="25"/>
      <c r="AY439" s="25"/>
      <c r="AZ439" s="25"/>
      <c r="BA439" s="25"/>
      <c r="BB439" s="25"/>
      <c r="BC439" s="25"/>
      <c r="BD439" s="25"/>
      <c r="BE439" s="25"/>
      <c r="BF439" s="25"/>
      <c r="BG439" s="25"/>
      <c r="BH439" s="25"/>
      <c r="BI439" s="25"/>
      <c r="BJ439" s="25"/>
      <c r="BK439" s="25"/>
      <c r="BL439" s="25"/>
      <c r="BM439" s="25"/>
      <c r="BN439" s="25"/>
      <c r="BO439" s="25"/>
      <c r="BP439" s="25"/>
      <c r="BQ439" s="25"/>
      <c r="BR439" s="25"/>
      <c r="BS439" s="25"/>
      <c r="BT439" s="25"/>
      <c r="BU439" s="25"/>
      <c r="BV439" s="25"/>
      <c r="BW439" s="25"/>
      <c r="BX439" s="25"/>
      <c r="BY439" s="25"/>
      <c r="BZ439" s="25"/>
      <c r="CA439" s="25"/>
      <c r="CB439" s="25"/>
      <c r="CC439" s="25"/>
      <c r="CD439" s="25"/>
      <c r="CE439" s="25"/>
      <c r="CF439" s="25"/>
    </row>
    <row r="440" spans="1:84" ht="15.75" customHeight="1" x14ac:dyDescent="0.2">
      <c r="A440" s="25"/>
      <c r="B440" s="25"/>
      <c r="C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  <c r="AM440" s="25"/>
      <c r="AN440" s="25"/>
      <c r="AO440" s="25"/>
      <c r="AP440" s="25"/>
      <c r="AQ440" s="25"/>
      <c r="AR440" s="25"/>
      <c r="AS440" s="25"/>
      <c r="AT440" s="25"/>
      <c r="AU440" s="25"/>
      <c r="AV440" s="25"/>
      <c r="AW440" s="25"/>
      <c r="AX440" s="25"/>
      <c r="AY440" s="25"/>
      <c r="AZ440" s="25"/>
      <c r="BA440" s="25"/>
      <c r="BB440" s="25"/>
      <c r="BC440" s="25"/>
      <c r="BD440" s="25"/>
      <c r="BE440" s="25"/>
      <c r="BF440" s="25"/>
      <c r="BG440" s="25"/>
      <c r="BH440" s="25"/>
      <c r="BI440" s="25"/>
      <c r="BJ440" s="25"/>
      <c r="BK440" s="25"/>
      <c r="BL440" s="25"/>
      <c r="BM440" s="25"/>
      <c r="BN440" s="25"/>
      <c r="BO440" s="25"/>
      <c r="BP440" s="25"/>
      <c r="BQ440" s="25"/>
      <c r="BR440" s="25"/>
      <c r="BS440" s="25"/>
      <c r="BT440" s="25"/>
      <c r="BU440" s="25"/>
      <c r="BV440" s="25"/>
      <c r="BW440" s="25"/>
      <c r="BX440" s="25"/>
      <c r="BY440" s="25"/>
      <c r="BZ440" s="25"/>
      <c r="CA440" s="25"/>
      <c r="CB440" s="25"/>
      <c r="CC440" s="25"/>
      <c r="CD440" s="25"/>
      <c r="CE440" s="25"/>
      <c r="CF440" s="25"/>
    </row>
    <row r="441" spans="1:84" ht="15.75" customHeight="1" x14ac:dyDescent="0.2">
      <c r="A441" s="25"/>
      <c r="B441" s="25"/>
      <c r="C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  <c r="AM441" s="25"/>
      <c r="AN441" s="25"/>
      <c r="AO441" s="25"/>
      <c r="AP441" s="25"/>
      <c r="AQ441" s="25"/>
      <c r="AR441" s="25"/>
      <c r="AS441" s="25"/>
      <c r="AT441" s="25"/>
      <c r="AU441" s="25"/>
      <c r="AV441" s="25"/>
      <c r="AW441" s="25"/>
      <c r="AX441" s="25"/>
      <c r="AY441" s="25"/>
      <c r="AZ441" s="25"/>
      <c r="BA441" s="25"/>
      <c r="BB441" s="25"/>
      <c r="BC441" s="25"/>
      <c r="BD441" s="25"/>
      <c r="BE441" s="25"/>
      <c r="BF441" s="25"/>
      <c r="BG441" s="25"/>
      <c r="BH441" s="25"/>
      <c r="BI441" s="25"/>
      <c r="BJ441" s="25"/>
      <c r="BK441" s="25"/>
      <c r="BL441" s="25"/>
      <c r="BM441" s="25"/>
      <c r="BN441" s="25"/>
      <c r="BO441" s="25"/>
      <c r="BP441" s="25"/>
      <c r="BQ441" s="25"/>
      <c r="BR441" s="25"/>
      <c r="BS441" s="25"/>
      <c r="BT441" s="25"/>
      <c r="BU441" s="25"/>
      <c r="BV441" s="25"/>
      <c r="BW441" s="25"/>
      <c r="BX441" s="25"/>
      <c r="BY441" s="25"/>
      <c r="BZ441" s="25"/>
      <c r="CA441" s="25"/>
      <c r="CB441" s="25"/>
      <c r="CC441" s="25"/>
      <c r="CD441" s="25"/>
      <c r="CE441" s="25"/>
      <c r="CF441" s="25"/>
    </row>
    <row r="442" spans="1:84" ht="15.75" customHeight="1" x14ac:dyDescent="0.2">
      <c r="A442" s="25"/>
      <c r="B442" s="25"/>
      <c r="C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  <c r="AM442" s="25"/>
      <c r="AN442" s="25"/>
      <c r="AO442" s="25"/>
      <c r="AP442" s="25"/>
      <c r="AQ442" s="25"/>
      <c r="AR442" s="25"/>
      <c r="AS442" s="25"/>
      <c r="AT442" s="25"/>
      <c r="AU442" s="25"/>
      <c r="AV442" s="25"/>
      <c r="AW442" s="25"/>
      <c r="AX442" s="25"/>
      <c r="AY442" s="25"/>
      <c r="AZ442" s="25"/>
      <c r="BA442" s="25"/>
      <c r="BB442" s="25"/>
      <c r="BC442" s="25"/>
      <c r="BD442" s="25"/>
      <c r="BE442" s="25"/>
      <c r="BF442" s="25"/>
      <c r="BG442" s="25"/>
      <c r="BH442" s="25"/>
      <c r="BI442" s="25"/>
      <c r="BJ442" s="25"/>
      <c r="BK442" s="25"/>
      <c r="BL442" s="25"/>
      <c r="BM442" s="25"/>
      <c r="BN442" s="25"/>
      <c r="BO442" s="25"/>
      <c r="BP442" s="25"/>
      <c r="BQ442" s="25"/>
      <c r="BR442" s="25"/>
      <c r="BS442" s="25"/>
      <c r="BT442" s="25"/>
      <c r="BU442" s="25"/>
      <c r="BV442" s="25"/>
      <c r="BW442" s="25"/>
      <c r="BX442" s="25"/>
      <c r="BY442" s="25"/>
      <c r="BZ442" s="25"/>
      <c r="CA442" s="25"/>
      <c r="CB442" s="25"/>
      <c r="CC442" s="25"/>
      <c r="CD442" s="25"/>
      <c r="CE442" s="25"/>
      <c r="CF442" s="25"/>
    </row>
    <row r="443" spans="1:84" ht="15.75" customHeight="1" x14ac:dyDescent="0.2">
      <c r="A443" s="25"/>
      <c r="B443" s="25"/>
      <c r="C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  <c r="AM443" s="25"/>
      <c r="AN443" s="25"/>
      <c r="AO443" s="25"/>
      <c r="AP443" s="25"/>
      <c r="AQ443" s="25"/>
      <c r="AR443" s="25"/>
      <c r="AS443" s="25"/>
      <c r="AT443" s="25"/>
      <c r="AU443" s="25"/>
      <c r="AV443" s="25"/>
      <c r="AW443" s="25"/>
      <c r="AX443" s="25"/>
      <c r="AY443" s="25"/>
      <c r="AZ443" s="25"/>
      <c r="BA443" s="25"/>
      <c r="BB443" s="25"/>
      <c r="BC443" s="25"/>
      <c r="BD443" s="25"/>
      <c r="BE443" s="25"/>
      <c r="BF443" s="25"/>
      <c r="BG443" s="25"/>
      <c r="BH443" s="25"/>
      <c r="BI443" s="25"/>
      <c r="BJ443" s="25"/>
      <c r="BK443" s="25"/>
      <c r="BL443" s="25"/>
      <c r="BM443" s="25"/>
      <c r="BN443" s="25"/>
      <c r="BO443" s="25"/>
      <c r="BP443" s="25"/>
      <c r="BQ443" s="25"/>
      <c r="BR443" s="25"/>
      <c r="BS443" s="25"/>
      <c r="BT443" s="25"/>
      <c r="BU443" s="25"/>
      <c r="BV443" s="25"/>
      <c r="BW443" s="25"/>
      <c r="BX443" s="25"/>
      <c r="BY443" s="25"/>
      <c r="BZ443" s="25"/>
      <c r="CA443" s="25"/>
      <c r="CB443" s="25"/>
      <c r="CC443" s="25"/>
      <c r="CD443" s="25"/>
      <c r="CE443" s="25"/>
      <c r="CF443" s="25"/>
    </row>
    <row r="444" spans="1:84" ht="15.75" customHeight="1" x14ac:dyDescent="0.2">
      <c r="A444" s="25"/>
      <c r="B444" s="25"/>
      <c r="C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  <c r="AM444" s="25"/>
      <c r="AN444" s="25"/>
      <c r="AO444" s="25"/>
      <c r="AP444" s="25"/>
      <c r="AQ444" s="25"/>
      <c r="AR444" s="25"/>
      <c r="AS444" s="25"/>
      <c r="AT444" s="25"/>
      <c r="AU444" s="25"/>
      <c r="AV444" s="25"/>
      <c r="AW444" s="25"/>
      <c r="AX444" s="25"/>
      <c r="AY444" s="25"/>
      <c r="AZ444" s="25"/>
      <c r="BA444" s="25"/>
      <c r="BB444" s="25"/>
      <c r="BC444" s="25"/>
      <c r="BD444" s="25"/>
      <c r="BE444" s="25"/>
      <c r="BF444" s="25"/>
      <c r="BG444" s="25"/>
      <c r="BH444" s="25"/>
      <c r="BI444" s="25"/>
      <c r="BJ444" s="25"/>
      <c r="BK444" s="25"/>
      <c r="BL444" s="25"/>
      <c r="BM444" s="25"/>
      <c r="BN444" s="25"/>
      <c r="BO444" s="25"/>
      <c r="BP444" s="25"/>
      <c r="BQ444" s="25"/>
      <c r="BR444" s="25"/>
      <c r="BS444" s="25"/>
      <c r="BT444" s="25"/>
      <c r="BU444" s="25"/>
      <c r="BV444" s="25"/>
      <c r="BW444" s="25"/>
      <c r="BX444" s="25"/>
      <c r="BY444" s="25"/>
      <c r="BZ444" s="25"/>
      <c r="CA444" s="25"/>
      <c r="CB444" s="25"/>
      <c r="CC444" s="25"/>
      <c r="CD444" s="25"/>
      <c r="CE444" s="25"/>
      <c r="CF444" s="25"/>
    </row>
    <row r="445" spans="1:84" ht="15.75" customHeight="1" x14ac:dyDescent="0.2">
      <c r="A445" s="25"/>
      <c r="B445" s="25"/>
      <c r="C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  <c r="AT445" s="25"/>
      <c r="AU445" s="25"/>
      <c r="AV445" s="25"/>
      <c r="AW445" s="25"/>
      <c r="AX445" s="25"/>
      <c r="AY445" s="25"/>
      <c r="AZ445" s="25"/>
      <c r="BA445" s="25"/>
      <c r="BB445" s="25"/>
      <c r="BC445" s="25"/>
      <c r="BD445" s="25"/>
      <c r="BE445" s="25"/>
      <c r="BF445" s="25"/>
      <c r="BG445" s="25"/>
      <c r="BH445" s="25"/>
      <c r="BI445" s="25"/>
      <c r="BJ445" s="25"/>
      <c r="BK445" s="25"/>
      <c r="BL445" s="25"/>
      <c r="BM445" s="25"/>
      <c r="BN445" s="25"/>
      <c r="BO445" s="25"/>
      <c r="BP445" s="25"/>
      <c r="BQ445" s="25"/>
      <c r="BR445" s="25"/>
      <c r="BS445" s="25"/>
      <c r="BT445" s="25"/>
      <c r="BU445" s="25"/>
      <c r="BV445" s="25"/>
      <c r="BW445" s="25"/>
      <c r="BX445" s="25"/>
      <c r="BY445" s="25"/>
      <c r="BZ445" s="25"/>
      <c r="CA445" s="25"/>
      <c r="CB445" s="25"/>
      <c r="CC445" s="25"/>
      <c r="CD445" s="25"/>
      <c r="CE445" s="25"/>
      <c r="CF445" s="25"/>
    </row>
    <row r="446" spans="1:84" ht="15.75" customHeight="1" x14ac:dyDescent="0.2">
      <c r="A446" s="25"/>
      <c r="B446" s="25"/>
      <c r="C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  <c r="AM446" s="25"/>
      <c r="AN446" s="25"/>
      <c r="AO446" s="25"/>
      <c r="AP446" s="25"/>
      <c r="AQ446" s="25"/>
      <c r="AR446" s="25"/>
      <c r="AS446" s="25"/>
      <c r="AT446" s="25"/>
      <c r="AU446" s="25"/>
      <c r="AV446" s="25"/>
      <c r="AW446" s="25"/>
      <c r="AX446" s="25"/>
      <c r="AY446" s="25"/>
      <c r="AZ446" s="25"/>
      <c r="BA446" s="25"/>
      <c r="BB446" s="25"/>
      <c r="BC446" s="25"/>
      <c r="BD446" s="25"/>
      <c r="BE446" s="25"/>
      <c r="BF446" s="25"/>
      <c r="BG446" s="25"/>
      <c r="BH446" s="25"/>
      <c r="BI446" s="25"/>
      <c r="BJ446" s="25"/>
      <c r="BK446" s="25"/>
      <c r="BL446" s="25"/>
      <c r="BM446" s="25"/>
      <c r="BN446" s="25"/>
      <c r="BO446" s="25"/>
      <c r="BP446" s="25"/>
      <c r="BQ446" s="25"/>
      <c r="BR446" s="25"/>
      <c r="BS446" s="25"/>
      <c r="BT446" s="25"/>
      <c r="BU446" s="25"/>
      <c r="BV446" s="25"/>
      <c r="BW446" s="25"/>
      <c r="BX446" s="25"/>
      <c r="BY446" s="25"/>
      <c r="BZ446" s="25"/>
      <c r="CA446" s="25"/>
      <c r="CB446" s="25"/>
      <c r="CC446" s="25"/>
      <c r="CD446" s="25"/>
      <c r="CE446" s="25"/>
      <c r="CF446" s="25"/>
    </row>
    <row r="447" spans="1:84" ht="15.75" customHeight="1" x14ac:dyDescent="0.2">
      <c r="A447" s="25"/>
      <c r="B447" s="25"/>
      <c r="C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  <c r="AM447" s="25"/>
      <c r="AN447" s="25"/>
      <c r="AO447" s="25"/>
      <c r="AP447" s="25"/>
      <c r="AQ447" s="25"/>
      <c r="AR447" s="25"/>
      <c r="AS447" s="25"/>
      <c r="AT447" s="25"/>
      <c r="AU447" s="25"/>
      <c r="AV447" s="25"/>
      <c r="AW447" s="25"/>
      <c r="AX447" s="25"/>
      <c r="AY447" s="25"/>
      <c r="AZ447" s="25"/>
      <c r="BA447" s="25"/>
      <c r="BB447" s="25"/>
      <c r="BC447" s="25"/>
      <c r="BD447" s="25"/>
      <c r="BE447" s="25"/>
      <c r="BF447" s="25"/>
      <c r="BG447" s="25"/>
      <c r="BH447" s="25"/>
      <c r="BI447" s="25"/>
      <c r="BJ447" s="25"/>
      <c r="BK447" s="25"/>
      <c r="BL447" s="25"/>
      <c r="BM447" s="25"/>
      <c r="BN447" s="25"/>
      <c r="BO447" s="25"/>
      <c r="BP447" s="25"/>
      <c r="BQ447" s="25"/>
      <c r="BR447" s="25"/>
      <c r="BS447" s="25"/>
      <c r="BT447" s="25"/>
      <c r="BU447" s="25"/>
      <c r="BV447" s="25"/>
      <c r="BW447" s="25"/>
      <c r="BX447" s="25"/>
      <c r="BY447" s="25"/>
      <c r="BZ447" s="25"/>
      <c r="CA447" s="25"/>
      <c r="CB447" s="25"/>
      <c r="CC447" s="25"/>
      <c r="CD447" s="25"/>
      <c r="CE447" s="25"/>
      <c r="CF447" s="25"/>
    </row>
    <row r="448" spans="1:84" ht="15.75" customHeight="1" x14ac:dyDescent="0.2">
      <c r="A448" s="25"/>
      <c r="B448" s="25"/>
      <c r="C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  <c r="AM448" s="25"/>
      <c r="AN448" s="25"/>
      <c r="AO448" s="25"/>
      <c r="AP448" s="25"/>
      <c r="AQ448" s="25"/>
      <c r="AR448" s="25"/>
      <c r="AS448" s="25"/>
      <c r="AT448" s="25"/>
      <c r="AU448" s="25"/>
      <c r="AV448" s="25"/>
      <c r="AW448" s="25"/>
      <c r="AX448" s="25"/>
      <c r="AY448" s="25"/>
      <c r="AZ448" s="25"/>
      <c r="BA448" s="25"/>
      <c r="BB448" s="25"/>
      <c r="BC448" s="25"/>
      <c r="BD448" s="25"/>
      <c r="BE448" s="25"/>
      <c r="BF448" s="25"/>
      <c r="BG448" s="25"/>
      <c r="BH448" s="25"/>
      <c r="BI448" s="25"/>
      <c r="BJ448" s="25"/>
      <c r="BK448" s="25"/>
      <c r="BL448" s="25"/>
      <c r="BM448" s="25"/>
      <c r="BN448" s="25"/>
      <c r="BO448" s="25"/>
      <c r="BP448" s="25"/>
      <c r="BQ448" s="25"/>
      <c r="BR448" s="25"/>
      <c r="BS448" s="25"/>
      <c r="BT448" s="25"/>
      <c r="BU448" s="25"/>
      <c r="BV448" s="25"/>
      <c r="BW448" s="25"/>
      <c r="BX448" s="25"/>
      <c r="BY448" s="25"/>
      <c r="BZ448" s="25"/>
      <c r="CA448" s="25"/>
      <c r="CB448" s="25"/>
      <c r="CC448" s="25"/>
      <c r="CD448" s="25"/>
      <c r="CE448" s="25"/>
      <c r="CF448" s="25"/>
    </row>
    <row r="449" spans="1:84" ht="15.75" customHeight="1" x14ac:dyDescent="0.2">
      <c r="A449" s="25"/>
      <c r="B449" s="25"/>
      <c r="C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  <c r="AM449" s="25"/>
      <c r="AN449" s="25"/>
      <c r="AO449" s="25"/>
      <c r="AP449" s="25"/>
      <c r="AQ449" s="25"/>
      <c r="AR449" s="25"/>
      <c r="AS449" s="25"/>
      <c r="AT449" s="25"/>
      <c r="AU449" s="25"/>
      <c r="AV449" s="25"/>
      <c r="AW449" s="25"/>
      <c r="AX449" s="25"/>
      <c r="AY449" s="25"/>
      <c r="AZ449" s="25"/>
      <c r="BA449" s="25"/>
      <c r="BB449" s="25"/>
      <c r="BC449" s="25"/>
      <c r="BD449" s="25"/>
      <c r="BE449" s="25"/>
      <c r="BF449" s="25"/>
      <c r="BG449" s="25"/>
      <c r="BH449" s="25"/>
      <c r="BI449" s="25"/>
      <c r="BJ449" s="25"/>
      <c r="BK449" s="25"/>
      <c r="BL449" s="25"/>
      <c r="BM449" s="25"/>
      <c r="BN449" s="25"/>
      <c r="BO449" s="25"/>
      <c r="BP449" s="25"/>
      <c r="BQ449" s="25"/>
      <c r="BR449" s="25"/>
      <c r="BS449" s="25"/>
      <c r="BT449" s="25"/>
      <c r="BU449" s="25"/>
      <c r="BV449" s="25"/>
      <c r="BW449" s="25"/>
      <c r="BX449" s="25"/>
      <c r="BY449" s="25"/>
      <c r="BZ449" s="25"/>
      <c r="CA449" s="25"/>
      <c r="CB449" s="25"/>
      <c r="CC449" s="25"/>
      <c r="CD449" s="25"/>
      <c r="CE449" s="25"/>
      <c r="CF449" s="25"/>
    </row>
    <row r="450" spans="1:84" ht="15.75" customHeight="1" x14ac:dyDescent="0.2">
      <c r="A450" s="25"/>
      <c r="B450" s="25"/>
      <c r="C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  <c r="AM450" s="25"/>
      <c r="AN450" s="25"/>
      <c r="AO450" s="25"/>
      <c r="AP450" s="25"/>
      <c r="AQ450" s="25"/>
      <c r="AR450" s="25"/>
      <c r="AS450" s="25"/>
      <c r="AT450" s="25"/>
      <c r="AU450" s="25"/>
      <c r="AV450" s="25"/>
      <c r="AW450" s="25"/>
      <c r="AX450" s="25"/>
      <c r="AY450" s="25"/>
      <c r="AZ450" s="25"/>
      <c r="BA450" s="25"/>
      <c r="BB450" s="25"/>
      <c r="BC450" s="25"/>
      <c r="BD450" s="25"/>
      <c r="BE450" s="25"/>
      <c r="BF450" s="25"/>
      <c r="BG450" s="25"/>
      <c r="BH450" s="25"/>
      <c r="BI450" s="25"/>
      <c r="BJ450" s="25"/>
      <c r="BK450" s="25"/>
      <c r="BL450" s="25"/>
      <c r="BM450" s="25"/>
      <c r="BN450" s="25"/>
      <c r="BO450" s="25"/>
      <c r="BP450" s="25"/>
      <c r="BQ450" s="25"/>
      <c r="BR450" s="25"/>
      <c r="BS450" s="25"/>
      <c r="BT450" s="25"/>
      <c r="BU450" s="25"/>
      <c r="BV450" s="25"/>
      <c r="BW450" s="25"/>
      <c r="BX450" s="25"/>
      <c r="BY450" s="25"/>
      <c r="BZ450" s="25"/>
      <c r="CA450" s="25"/>
      <c r="CB450" s="25"/>
      <c r="CC450" s="25"/>
      <c r="CD450" s="25"/>
      <c r="CE450" s="25"/>
      <c r="CF450" s="25"/>
    </row>
    <row r="451" spans="1:84" ht="15.75" customHeight="1" x14ac:dyDescent="0.2">
      <c r="A451" s="25"/>
      <c r="B451" s="25"/>
      <c r="C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  <c r="AM451" s="25"/>
      <c r="AN451" s="25"/>
      <c r="AO451" s="25"/>
      <c r="AP451" s="25"/>
      <c r="AQ451" s="25"/>
      <c r="AR451" s="25"/>
      <c r="AS451" s="25"/>
      <c r="AT451" s="25"/>
      <c r="AU451" s="25"/>
      <c r="AV451" s="25"/>
      <c r="AW451" s="25"/>
      <c r="AX451" s="25"/>
      <c r="AY451" s="25"/>
      <c r="AZ451" s="25"/>
      <c r="BA451" s="25"/>
      <c r="BB451" s="25"/>
      <c r="BC451" s="25"/>
      <c r="BD451" s="25"/>
      <c r="BE451" s="25"/>
      <c r="BF451" s="25"/>
      <c r="BG451" s="25"/>
      <c r="BH451" s="25"/>
      <c r="BI451" s="25"/>
      <c r="BJ451" s="25"/>
      <c r="BK451" s="25"/>
      <c r="BL451" s="25"/>
      <c r="BM451" s="25"/>
      <c r="BN451" s="25"/>
      <c r="BO451" s="25"/>
      <c r="BP451" s="25"/>
      <c r="BQ451" s="25"/>
      <c r="BR451" s="25"/>
      <c r="BS451" s="25"/>
      <c r="BT451" s="25"/>
      <c r="BU451" s="25"/>
      <c r="BV451" s="25"/>
      <c r="BW451" s="25"/>
      <c r="BX451" s="25"/>
      <c r="BY451" s="25"/>
      <c r="BZ451" s="25"/>
      <c r="CA451" s="25"/>
      <c r="CB451" s="25"/>
      <c r="CC451" s="25"/>
      <c r="CD451" s="25"/>
      <c r="CE451" s="25"/>
      <c r="CF451" s="25"/>
    </row>
    <row r="452" spans="1:84" ht="15.75" customHeight="1" x14ac:dyDescent="0.2">
      <c r="A452" s="25"/>
      <c r="B452" s="25"/>
      <c r="C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  <c r="AM452" s="25"/>
      <c r="AN452" s="25"/>
      <c r="AO452" s="25"/>
      <c r="AP452" s="25"/>
      <c r="AQ452" s="25"/>
      <c r="AR452" s="25"/>
      <c r="AS452" s="25"/>
      <c r="AT452" s="25"/>
      <c r="AU452" s="25"/>
      <c r="AV452" s="25"/>
      <c r="AW452" s="25"/>
      <c r="AX452" s="25"/>
      <c r="AY452" s="25"/>
      <c r="AZ452" s="25"/>
      <c r="BA452" s="25"/>
      <c r="BB452" s="25"/>
      <c r="BC452" s="25"/>
      <c r="BD452" s="25"/>
      <c r="BE452" s="25"/>
      <c r="BF452" s="25"/>
      <c r="BG452" s="25"/>
      <c r="BH452" s="25"/>
      <c r="BI452" s="25"/>
      <c r="BJ452" s="25"/>
      <c r="BK452" s="25"/>
      <c r="BL452" s="25"/>
      <c r="BM452" s="25"/>
      <c r="BN452" s="25"/>
      <c r="BO452" s="25"/>
      <c r="BP452" s="25"/>
      <c r="BQ452" s="25"/>
      <c r="BR452" s="25"/>
      <c r="BS452" s="25"/>
      <c r="BT452" s="25"/>
      <c r="BU452" s="25"/>
      <c r="BV452" s="25"/>
      <c r="BW452" s="25"/>
      <c r="BX452" s="25"/>
      <c r="BY452" s="25"/>
      <c r="BZ452" s="25"/>
      <c r="CA452" s="25"/>
      <c r="CB452" s="25"/>
      <c r="CC452" s="25"/>
      <c r="CD452" s="25"/>
      <c r="CE452" s="25"/>
      <c r="CF452" s="25"/>
    </row>
    <row r="453" spans="1:84" ht="15.75" customHeight="1" x14ac:dyDescent="0.2">
      <c r="A453" s="25"/>
      <c r="B453" s="25"/>
      <c r="C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  <c r="AM453" s="25"/>
      <c r="AN453" s="25"/>
      <c r="AO453" s="25"/>
      <c r="AP453" s="25"/>
      <c r="AQ453" s="25"/>
      <c r="AR453" s="25"/>
      <c r="AS453" s="25"/>
      <c r="AT453" s="25"/>
      <c r="AU453" s="25"/>
      <c r="AV453" s="25"/>
      <c r="AW453" s="25"/>
      <c r="AX453" s="25"/>
      <c r="AY453" s="25"/>
      <c r="AZ453" s="25"/>
      <c r="BA453" s="25"/>
      <c r="BB453" s="25"/>
      <c r="BC453" s="25"/>
      <c r="BD453" s="25"/>
      <c r="BE453" s="25"/>
      <c r="BF453" s="25"/>
      <c r="BG453" s="25"/>
      <c r="BH453" s="25"/>
      <c r="BI453" s="25"/>
      <c r="BJ453" s="25"/>
      <c r="BK453" s="25"/>
      <c r="BL453" s="25"/>
      <c r="BM453" s="25"/>
      <c r="BN453" s="25"/>
      <c r="BO453" s="25"/>
      <c r="BP453" s="25"/>
      <c r="BQ453" s="25"/>
      <c r="BR453" s="25"/>
      <c r="BS453" s="25"/>
      <c r="BT453" s="25"/>
      <c r="BU453" s="25"/>
      <c r="BV453" s="25"/>
      <c r="BW453" s="25"/>
      <c r="BX453" s="25"/>
      <c r="BY453" s="25"/>
      <c r="BZ453" s="25"/>
      <c r="CA453" s="25"/>
      <c r="CB453" s="25"/>
      <c r="CC453" s="25"/>
      <c r="CD453" s="25"/>
      <c r="CE453" s="25"/>
      <c r="CF453" s="25"/>
    </row>
    <row r="454" spans="1:84" ht="15.75" customHeight="1" x14ac:dyDescent="0.2">
      <c r="A454" s="25"/>
      <c r="B454" s="25"/>
      <c r="C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  <c r="AM454" s="25"/>
      <c r="AN454" s="25"/>
      <c r="AO454" s="25"/>
      <c r="AP454" s="25"/>
      <c r="AQ454" s="25"/>
      <c r="AR454" s="25"/>
      <c r="AS454" s="25"/>
      <c r="AT454" s="25"/>
      <c r="AU454" s="25"/>
      <c r="AV454" s="25"/>
      <c r="AW454" s="25"/>
      <c r="AX454" s="25"/>
      <c r="AY454" s="25"/>
      <c r="AZ454" s="25"/>
      <c r="BA454" s="25"/>
      <c r="BB454" s="25"/>
      <c r="BC454" s="25"/>
      <c r="BD454" s="25"/>
      <c r="BE454" s="25"/>
      <c r="BF454" s="25"/>
      <c r="BG454" s="25"/>
      <c r="BH454" s="25"/>
      <c r="BI454" s="25"/>
      <c r="BJ454" s="25"/>
      <c r="BK454" s="25"/>
      <c r="BL454" s="25"/>
      <c r="BM454" s="25"/>
      <c r="BN454" s="25"/>
      <c r="BO454" s="25"/>
      <c r="BP454" s="25"/>
      <c r="BQ454" s="25"/>
      <c r="BR454" s="25"/>
      <c r="BS454" s="25"/>
      <c r="BT454" s="25"/>
      <c r="BU454" s="25"/>
      <c r="BV454" s="25"/>
      <c r="BW454" s="25"/>
      <c r="BX454" s="25"/>
      <c r="BY454" s="25"/>
      <c r="BZ454" s="25"/>
      <c r="CA454" s="25"/>
      <c r="CB454" s="25"/>
      <c r="CC454" s="25"/>
      <c r="CD454" s="25"/>
      <c r="CE454" s="25"/>
      <c r="CF454" s="25"/>
    </row>
    <row r="455" spans="1:84" ht="15.75" customHeight="1" x14ac:dyDescent="0.2">
      <c r="A455" s="25"/>
      <c r="B455" s="25"/>
      <c r="C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  <c r="AM455" s="25"/>
      <c r="AN455" s="25"/>
      <c r="AO455" s="25"/>
      <c r="AP455" s="25"/>
      <c r="AQ455" s="25"/>
      <c r="AR455" s="25"/>
      <c r="AS455" s="25"/>
      <c r="AT455" s="25"/>
      <c r="AU455" s="25"/>
      <c r="AV455" s="25"/>
      <c r="AW455" s="25"/>
      <c r="AX455" s="25"/>
      <c r="AY455" s="25"/>
      <c r="AZ455" s="25"/>
      <c r="BA455" s="25"/>
      <c r="BB455" s="25"/>
      <c r="BC455" s="25"/>
      <c r="BD455" s="25"/>
      <c r="BE455" s="25"/>
      <c r="BF455" s="25"/>
      <c r="BG455" s="25"/>
      <c r="BH455" s="25"/>
      <c r="BI455" s="25"/>
      <c r="BJ455" s="25"/>
      <c r="BK455" s="25"/>
      <c r="BL455" s="25"/>
      <c r="BM455" s="25"/>
      <c r="BN455" s="25"/>
      <c r="BO455" s="25"/>
      <c r="BP455" s="25"/>
      <c r="BQ455" s="25"/>
      <c r="BR455" s="25"/>
      <c r="BS455" s="25"/>
      <c r="BT455" s="25"/>
      <c r="BU455" s="25"/>
      <c r="BV455" s="25"/>
      <c r="BW455" s="25"/>
      <c r="BX455" s="25"/>
      <c r="BY455" s="25"/>
      <c r="BZ455" s="25"/>
      <c r="CA455" s="25"/>
      <c r="CB455" s="25"/>
      <c r="CC455" s="25"/>
      <c r="CD455" s="25"/>
      <c r="CE455" s="25"/>
      <c r="CF455" s="25"/>
    </row>
    <row r="456" spans="1:84" ht="15.75" customHeight="1" x14ac:dyDescent="0.2">
      <c r="A456" s="25"/>
      <c r="B456" s="25"/>
      <c r="C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  <c r="AM456" s="25"/>
      <c r="AN456" s="25"/>
      <c r="AO456" s="25"/>
      <c r="AP456" s="25"/>
      <c r="AQ456" s="25"/>
      <c r="AR456" s="25"/>
      <c r="AS456" s="25"/>
      <c r="AT456" s="25"/>
      <c r="AU456" s="25"/>
      <c r="AV456" s="25"/>
      <c r="AW456" s="25"/>
      <c r="AX456" s="25"/>
      <c r="AY456" s="25"/>
      <c r="AZ456" s="25"/>
      <c r="BA456" s="25"/>
      <c r="BB456" s="25"/>
      <c r="BC456" s="25"/>
      <c r="BD456" s="25"/>
      <c r="BE456" s="25"/>
      <c r="BF456" s="25"/>
      <c r="BG456" s="25"/>
      <c r="BH456" s="25"/>
      <c r="BI456" s="25"/>
      <c r="BJ456" s="25"/>
      <c r="BK456" s="25"/>
      <c r="BL456" s="25"/>
      <c r="BM456" s="25"/>
      <c r="BN456" s="25"/>
      <c r="BO456" s="25"/>
      <c r="BP456" s="25"/>
      <c r="BQ456" s="25"/>
      <c r="BR456" s="25"/>
      <c r="BS456" s="25"/>
      <c r="BT456" s="25"/>
      <c r="BU456" s="25"/>
      <c r="BV456" s="25"/>
      <c r="BW456" s="25"/>
      <c r="BX456" s="25"/>
      <c r="BY456" s="25"/>
      <c r="BZ456" s="25"/>
      <c r="CA456" s="25"/>
      <c r="CB456" s="25"/>
      <c r="CC456" s="25"/>
      <c r="CD456" s="25"/>
      <c r="CE456" s="25"/>
      <c r="CF456" s="25"/>
    </row>
    <row r="457" spans="1:84" ht="15.75" customHeight="1" x14ac:dyDescent="0.2">
      <c r="A457" s="25"/>
      <c r="B457" s="25"/>
      <c r="C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  <c r="AM457" s="25"/>
      <c r="AN457" s="25"/>
      <c r="AO457" s="25"/>
      <c r="AP457" s="25"/>
      <c r="AQ457" s="25"/>
      <c r="AR457" s="25"/>
      <c r="AS457" s="25"/>
      <c r="AT457" s="25"/>
      <c r="AU457" s="25"/>
      <c r="AV457" s="25"/>
      <c r="AW457" s="25"/>
      <c r="AX457" s="25"/>
      <c r="AY457" s="25"/>
      <c r="AZ457" s="25"/>
      <c r="BA457" s="25"/>
      <c r="BB457" s="25"/>
      <c r="BC457" s="25"/>
      <c r="BD457" s="25"/>
      <c r="BE457" s="25"/>
      <c r="BF457" s="25"/>
      <c r="BG457" s="25"/>
      <c r="BH457" s="25"/>
      <c r="BI457" s="25"/>
      <c r="BJ457" s="25"/>
      <c r="BK457" s="25"/>
      <c r="BL457" s="25"/>
      <c r="BM457" s="25"/>
      <c r="BN457" s="25"/>
      <c r="BO457" s="25"/>
      <c r="BP457" s="25"/>
      <c r="BQ457" s="25"/>
      <c r="BR457" s="25"/>
      <c r="BS457" s="25"/>
      <c r="BT457" s="25"/>
      <c r="BU457" s="25"/>
      <c r="BV457" s="25"/>
      <c r="BW457" s="25"/>
      <c r="BX457" s="25"/>
      <c r="BY457" s="25"/>
      <c r="BZ457" s="25"/>
      <c r="CA457" s="25"/>
      <c r="CB457" s="25"/>
      <c r="CC457" s="25"/>
      <c r="CD457" s="25"/>
      <c r="CE457" s="25"/>
      <c r="CF457" s="25"/>
    </row>
    <row r="458" spans="1:84" ht="15.75" customHeight="1" x14ac:dyDescent="0.2">
      <c r="A458" s="25"/>
      <c r="B458" s="25"/>
      <c r="C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  <c r="AM458" s="25"/>
      <c r="AN458" s="25"/>
      <c r="AO458" s="25"/>
      <c r="AP458" s="25"/>
      <c r="AQ458" s="25"/>
      <c r="AR458" s="25"/>
      <c r="AS458" s="25"/>
      <c r="AT458" s="25"/>
      <c r="AU458" s="25"/>
      <c r="AV458" s="25"/>
      <c r="AW458" s="25"/>
      <c r="AX458" s="25"/>
      <c r="AY458" s="25"/>
      <c r="AZ458" s="25"/>
      <c r="BA458" s="25"/>
      <c r="BB458" s="25"/>
      <c r="BC458" s="25"/>
      <c r="BD458" s="25"/>
      <c r="BE458" s="25"/>
      <c r="BF458" s="25"/>
      <c r="BG458" s="25"/>
      <c r="BH458" s="25"/>
      <c r="BI458" s="25"/>
      <c r="BJ458" s="25"/>
      <c r="BK458" s="25"/>
      <c r="BL458" s="25"/>
      <c r="BM458" s="25"/>
      <c r="BN458" s="25"/>
      <c r="BO458" s="25"/>
      <c r="BP458" s="25"/>
      <c r="BQ458" s="25"/>
      <c r="BR458" s="25"/>
      <c r="BS458" s="25"/>
      <c r="BT458" s="25"/>
      <c r="BU458" s="25"/>
      <c r="BV458" s="25"/>
      <c r="BW458" s="25"/>
      <c r="BX458" s="25"/>
      <c r="BY458" s="25"/>
      <c r="BZ458" s="25"/>
      <c r="CA458" s="25"/>
      <c r="CB458" s="25"/>
      <c r="CC458" s="25"/>
      <c r="CD458" s="25"/>
      <c r="CE458" s="25"/>
      <c r="CF458" s="25"/>
    </row>
    <row r="459" spans="1:84" ht="15.75" customHeight="1" x14ac:dyDescent="0.2">
      <c r="A459" s="25"/>
      <c r="B459" s="25"/>
      <c r="C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  <c r="AM459" s="25"/>
      <c r="AN459" s="25"/>
      <c r="AO459" s="25"/>
      <c r="AP459" s="25"/>
      <c r="AQ459" s="25"/>
      <c r="AR459" s="25"/>
      <c r="AS459" s="25"/>
      <c r="AT459" s="25"/>
      <c r="AU459" s="25"/>
      <c r="AV459" s="25"/>
      <c r="AW459" s="25"/>
      <c r="AX459" s="25"/>
      <c r="AY459" s="25"/>
      <c r="AZ459" s="25"/>
      <c r="BA459" s="25"/>
      <c r="BB459" s="25"/>
      <c r="BC459" s="25"/>
      <c r="BD459" s="25"/>
      <c r="BE459" s="25"/>
      <c r="BF459" s="25"/>
      <c r="BG459" s="25"/>
      <c r="BH459" s="25"/>
      <c r="BI459" s="25"/>
      <c r="BJ459" s="25"/>
      <c r="BK459" s="25"/>
      <c r="BL459" s="25"/>
      <c r="BM459" s="25"/>
      <c r="BN459" s="25"/>
      <c r="BO459" s="25"/>
      <c r="BP459" s="25"/>
      <c r="BQ459" s="25"/>
      <c r="BR459" s="25"/>
      <c r="BS459" s="25"/>
      <c r="BT459" s="25"/>
      <c r="BU459" s="25"/>
      <c r="BV459" s="25"/>
      <c r="BW459" s="25"/>
      <c r="BX459" s="25"/>
      <c r="BY459" s="25"/>
      <c r="BZ459" s="25"/>
      <c r="CA459" s="25"/>
      <c r="CB459" s="25"/>
      <c r="CC459" s="25"/>
      <c r="CD459" s="25"/>
      <c r="CE459" s="25"/>
      <c r="CF459" s="25"/>
    </row>
    <row r="460" spans="1:84" ht="15.75" customHeight="1" x14ac:dyDescent="0.2">
      <c r="A460" s="25"/>
      <c r="B460" s="25"/>
      <c r="C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  <c r="AM460" s="25"/>
      <c r="AN460" s="25"/>
      <c r="AO460" s="25"/>
      <c r="AP460" s="25"/>
      <c r="AQ460" s="25"/>
      <c r="AR460" s="25"/>
      <c r="AS460" s="25"/>
      <c r="AT460" s="25"/>
      <c r="AU460" s="25"/>
      <c r="AV460" s="25"/>
      <c r="AW460" s="25"/>
      <c r="AX460" s="25"/>
      <c r="AY460" s="25"/>
      <c r="AZ460" s="25"/>
      <c r="BA460" s="25"/>
      <c r="BB460" s="25"/>
      <c r="BC460" s="25"/>
      <c r="BD460" s="25"/>
      <c r="BE460" s="25"/>
      <c r="BF460" s="25"/>
      <c r="BG460" s="25"/>
      <c r="BH460" s="25"/>
      <c r="BI460" s="25"/>
      <c r="BJ460" s="25"/>
      <c r="BK460" s="25"/>
      <c r="BL460" s="25"/>
      <c r="BM460" s="25"/>
      <c r="BN460" s="25"/>
      <c r="BO460" s="25"/>
      <c r="BP460" s="25"/>
      <c r="BQ460" s="25"/>
      <c r="BR460" s="25"/>
      <c r="BS460" s="25"/>
      <c r="BT460" s="25"/>
      <c r="BU460" s="25"/>
      <c r="BV460" s="25"/>
      <c r="BW460" s="25"/>
      <c r="BX460" s="25"/>
      <c r="BY460" s="25"/>
      <c r="BZ460" s="25"/>
      <c r="CA460" s="25"/>
      <c r="CB460" s="25"/>
      <c r="CC460" s="25"/>
      <c r="CD460" s="25"/>
      <c r="CE460" s="25"/>
      <c r="CF460" s="25"/>
    </row>
    <row r="461" spans="1:84" ht="15.75" customHeight="1" x14ac:dyDescent="0.2">
      <c r="A461" s="25"/>
      <c r="B461" s="25"/>
      <c r="C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  <c r="AM461" s="25"/>
      <c r="AN461" s="25"/>
      <c r="AO461" s="25"/>
      <c r="AP461" s="25"/>
      <c r="AQ461" s="25"/>
      <c r="AR461" s="25"/>
      <c r="AS461" s="25"/>
      <c r="AT461" s="25"/>
      <c r="AU461" s="25"/>
      <c r="AV461" s="25"/>
      <c r="AW461" s="25"/>
      <c r="AX461" s="25"/>
      <c r="AY461" s="25"/>
      <c r="AZ461" s="25"/>
      <c r="BA461" s="25"/>
      <c r="BB461" s="25"/>
      <c r="BC461" s="25"/>
      <c r="BD461" s="25"/>
      <c r="BE461" s="25"/>
      <c r="BF461" s="25"/>
      <c r="BG461" s="25"/>
      <c r="BH461" s="25"/>
      <c r="BI461" s="25"/>
      <c r="BJ461" s="25"/>
      <c r="BK461" s="25"/>
      <c r="BL461" s="25"/>
      <c r="BM461" s="25"/>
      <c r="BN461" s="25"/>
      <c r="BO461" s="25"/>
      <c r="BP461" s="25"/>
      <c r="BQ461" s="25"/>
      <c r="BR461" s="25"/>
      <c r="BS461" s="25"/>
      <c r="BT461" s="25"/>
      <c r="BU461" s="25"/>
      <c r="BV461" s="25"/>
      <c r="BW461" s="25"/>
      <c r="BX461" s="25"/>
      <c r="BY461" s="25"/>
      <c r="BZ461" s="25"/>
      <c r="CA461" s="25"/>
      <c r="CB461" s="25"/>
      <c r="CC461" s="25"/>
      <c r="CD461" s="25"/>
      <c r="CE461" s="25"/>
      <c r="CF461" s="25"/>
    </row>
    <row r="462" spans="1:84" ht="15.75" customHeight="1" x14ac:dyDescent="0.2">
      <c r="A462" s="25"/>
      <c r="B462" s="25"/>
      <c r="C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  <c r="AM462" s="25"/>
      <c r="AN462" s="25"/>
      <c r="AO462" s="25"/>
      <c r="AP462" s="25"/>
      <c r="AQ462" s="25"/>
      <c r="AR462" s="25"/>
      <c r="AS462" s="25"/>
      <c r="AT462" s="25"/>
      <c r="AU462" s="25"/>
      <c r="AV462" s="25"/>
      <c r="AW462" s="25"/>
      <c r="AX462" s="25"/>
      <c r="AY462" s="25"/>
      <c r="AZ462" s="25"/>
      <c r="BA462" s="25"/>
      <c r="BB462" s="25"/>
      <c r="BC462" s="25"/>
      <c r="BD462" s="25"/>
      <c r="BE462" s="25"/>
      <c r="BF462" s="25"/>
      <c r="BG462" s="25"/>
      <c r="BH462" s="25"/>
      <c r="BI462" s="25"/>
      <c r="BJ462" s="25"/>
      <c r="BK462" s="25"/>
      <c r="BL462" s="25"/>
      <c r="BM462" s="25"/>
      <c r="BN462" s="25"/>
      <c r="BO462" s="25"/>
      <c r="BP462" s="25"/>
      <c r="BQ462" s="25"/>
      <c r="BR462" s="25"/>
      <c r="BS462" s="25"/>
      <c r="BT462" s="25"/>
      <c r="BU462" s="25"/>
      <c r="BV462" s="25"/>
      <c r="BW462" s="25"/>
      <c r="BX462" s="25"/>
      <c r="BY462" s="25"/>
      <c r="BZ462" s="25"/>
      <c r="CA462" s="25"/>
      <c r="CB462" s="25"/>
      <c r="CC462" s="25"/>
      <c r="CD462" s="25"/>
      <c r="CE462" s="25"/>
      <c r="CF462" s="25"/>
    </row>
    <row r="463" spans="1:84" ht="15.75" customHeight="1" x14ac:dyDescent="0.2">
      <c r="A463" s="25"/>
      <c r="B463" s="25"/>
      <c r="C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  <c r="AM463" s="25"/>
      <c r="AN463" s="25"/>
      <c r="AO463" s="25"/>
      <c r="AP463" s="25"/>
      <c r="AQ463" s="25"/>
      <c r="AR463" s="25"/>
      <c r="AS463" s="25"/>
      <c r="AT463" s="25"/>
      <c r="AU463" s="25"/>
      <c r="AV463" s="25"/>
      <c r="AW463" s="25"/>
      <c r="AX463" s="25"/>
      <c r="AY463" s="25"/>
      <c r="AZ463" s="25"/>
      <c r="BA463" s="25"/>
      <c r="BB463" s="25"/>
      <c r="BC463" s="25"/>
      <c r="BD463" s="25"/>
      <c r="BE463" s="25"/>
      <c r="BF463" s="25"/>
      <c r="BG463" s="25"/>
      <c r="BH463" s="25"/>
      <c r="BI463" s="25"/>
      <c r="BJ463" s="25"/>
      <c r="BK463" s="25"/>
      <c r="BL463" s="25"/>
      <c r="BM463" s="25"/>
      <c r="BN463" s="25"/>
      <c r="BO463" s="25"/>
      <c r="BP463" s="25"/>
      <c r="BQ463" s="25"/>
      <c r="BR463" s="25"/>
      <c r="BS463" s="25"/>
      <c r="BT463" s="25"/>
      <c r="BU463" s="25"/>
      <c r="BV463" s="25"/>
      <c r="BW463" s="25"/>
      <c r="BX463" s="25"/>
      <c r="BY463" s="25"/>
      <c r="BZ463" s="25"/>
      <c r="CA463" s="25"/>
      <c r="CB463" s="25"/>
      <c r="CC463" s="25"/>
      <c r="CD463" s="25"/>
      <c r="CE463" s="25"/>
      <c r="CF463" s="25"/>
    </row>
    <row r="464" spans="1:84" ht="15.75" customHeight="1" x14ac:dyDescent="0.2">
      <c r="A464" s="25"/>
      <c r="B464" s="25"/>
      <c r="C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O464" s="25"/>
      <c r="AP464" s="25"/>
      <c r="AQ464" s="25"/>
      <c r="AR464" s="25"/>
      <c r="AS464" s="25"/>
      <c r="AT464" s="25"/>
      <c r="AU464" s="25"/>
      <c r="AV464" s="25"/>
      <c r="AW464" s="25"/>
      <c r="AX464" s="25"/>
      <c r="AY464" s="25"/>
      <c r="AZ464" s="25"/>
      <c r="BA464" s="25"/>
      <c r="BB464" s="25"/>
      <c r="BC464" s="25"/>
      <c r="BD464" s="25"/>
      <c r="BE464" s="25"/>
      <c r="BF464" s="25"/>
      <c r="BG464" s="25"/>
      <c r="BH464" s="25"/>
      <c r="BI464" s="25"/>
      <c r="BJ464" s="25"/>
      <c r="BK464" s="25"/>
      <c r="BL464" s="25"/>
      <c r="BM464" s="25"/>
      <c r="BN464" s="25"/>
      <c r="BO464" s="25"/>
      <c r="BP464" s="25"/>
      <c r="BQ464" s="25"/>
      <c r="BR464" s="25"/>
      <c r="BS464" s="25"/>
      <c r="BT464" s="25"/>
      <c r="BU464" s="25"/>
      <c r="BV464" s="25"/>
      <c r="BW464" s="25"/>
      <c r="BX464" s="25"/>
      <c r="BY464" s="25"/>
      <c r="BZ464" s="25"/>
      <c r="CA464" s="25"/>
      <c r="CB464" s="25"/>
      <c r="CC464" s="25"/>
      <c r="CD464" s="25"/>
      <c r="CE464" s="25"/>
      <c r="CF464" s="25"/>
    </row>
    <row r="465" spans="1:84" ht="15.75" customHeight="1" x14ac:dyDescent="0.2">
      <c r="A465" s="25"/>
      <c r="B465" s="25"/>
      <c r="C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  <c r="AM465" s="25"/>
      <c r="AN465" s="25"/>
      <c r="AO465" s="25"/>
      <c r="AP465" s="25"/>
      <c r="AQ465" s="25"/>
      <c r="AR465" s="25"/>
      <c r="AS465" s="25"/>
      <c r="AT465" s="25"/>
      <c r="AU465" s="25"/>
      <c r="AV465" s="25"/>
      <c r="AW465" s="25"/>
      <c r="AX465" s="25"/>
      <c r="AY465" s="25"/>
      <c r="AZ465" s="25"/>
      <c r="BA465" s="25"/>
      <c r="BB465" s="25"/>
      <c r="BC465" s="25"/>
      <c r="BD465" s="25"/>
      <c r="BE465" s="25"/>
      <c r="BF465" s="25"/>
      <c r="BG465" s="25"/>
      <c r="BH465" s="25"/>
      <c r="BI465" s="25"/>
      <c r="BJ465" s="25"/>
      <c r="BK465" s="25"/>
      <c r="BL465" s="25"/>
      <c r="BM465" s="25"/>
      <c r="BN465" s="25"/>
      <c r="BO465" s="25"/>
      <c r="BP465" s="25"/>
      <c r="BQ465" s="25"/>
      <c r="BR465" s="25"/>
      <c r="BS465" s="25"/>
      <c r="BT465" s="25"/>
      <c r="BU465" s="25"/>
      <c r="BV465" s="25"/>
      <c r="BW465" s="25"/>
      <c r="BX465" s="25"/>
      <c r="BY465" s="25"/>
      <c r="BZ465" s="25"/>
      <c r="CA465" s="25"/>
      <c r="CB465" s="25"/>
      <c r="CC465" s="25"/>
      <c r="CD465" s="25"/>
      <c r="CE465" s="25"/>
      <c r="CF465" s="25"/>
    </row>
    <row r="466" spans="1:84" ht="15.75" customHeight="1" x14ac:dyDescent="0.2">
      <c r="A466" s="25"/>
      <c r="B466" s="25"/>
      <c r="C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  <c r="AM466" s="25"/>
      <c r="AN466" s="25"/>
      <c r="AO466" s="25"/>
      <c r="AP466" s="25"/>
      <c r="AQ466" s="25"/>
      <c r="AR466" s="25"/>
      <c r="AS466" s="25"/>
      <c r="AT466" s="25"/>
      <c r="AU466" s="25"/>
      <c r="AV466" s="25"/>
      <c r="AW466" s="25"/>
      <c r="AX466" s="25"/>
      <c r="AY466" s="25"/>
      <c r="AZ466" s="25"/>
      <c r="BA466" s="25"/>
      <c r="BB466" s="25"/>
      <c r="BC466" s="25"/>
      <c r="BD466" s="25"/>
      <c r="BE466" s="25"/>
      <c r="BF466" s="25"/>
      <c r="BG466" s="25"/>
      <c r="BH466" s="25"/>
      <c r="BI466" s="25"/>
      <c r="BJ466" s="25"/>
      <c r="BK466" s="25"/>
      <c r="BL466" s="25"/>
      <c r="BM466" s="25"/>
      <c r="BN466" s="25"/>
      <c r="BO466" s="25"/>
      <c r="BP466" s="25"/>
      <c r="BQ466" s="25"/>
      <c r="BR466" s="25"/>
      <c r="BS466" s="25"/>
      <c r="BT466" s="25"/>
      <c r="BU466" s="25"/>
      <c r="BV466" s="25"/>
      <c r="BW466" s="25"/>
      <c r="BX466" s="25"/>
      <c r="BY466" s="25"/>
      <c r="BZ466" s="25"/>
      <c r="CA466" s="25"/>
      <c r="CB466" s="25"/>
      <c r="CC466" s="25"/>
      <c r="CD466" s="25"/>
      <c r="CE466" s="25"/>
      <c r="CF466" s="25"/>
    </row>
    <row r="467" spans="1:84" ht="15.75" customHeight="1" x14ac:dyDescent="0.2">
      <c r="A467" s="25"/>
      <c r="B467" s="25"/>
      <c r="C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  <c r="AM467" s="25"/>
      <c r="AN467" s="25"/>
      <c r="AO467" s="25"/>
      <c r="AP467" s="25"/>
      <c r="AQ467" s="25"/>
      <c r="AR467" s="25"/>
      <c r="AS467" s="25"/>
      <c r="AT467" s="25"/>
      <c r="AU467" s="25"/>
      <c r="AV467" s="25"/>
      <c r="AW467" s="25"/>
      <c r="AX467" s="25"/>
      <c r="AY467" s="25"/>
      <c r="AZ467" s="25"/>
      <c r="BA467" s="25"/>
      <c r="BB467" s="25"/>
      <c r="BC467" s="25"/>
      <c r="BD467" s="25"/>
      <c r="BE467" s="25"/>
      <c r="BF467" s="25"/>
      <c r="BG467" s="25"/>
      <c r="BH467" s="25"/>
      <c r="BI467" s="25"/>
      <c r="BJ467" s="25"/>
      <c r="BK467" s="25"/>
      <c r="BL467" s="25"/>
      <c r="BM467" s="25"/>
      <c r="BN467" s="25"/>
      <c r="BO467" s="25"/>
      <c r="BP467" s="25"/>
      <c r="BQ467" s="25"/>
      <c r="BR467" s="25"/>
      <c r="BS467" s="25"/>
      <c r="BT467" s="25"/>
      <c r="BU467" s="25"/>
      <c r="BV467" s="25"/>
      <c r="BW467" s="25"/>
      <c r="BX467" s="25"/>
      <c r="BY467" s="25"/>
      <c r="BZ467" s="25"/>
      <c r="CA467" s="25"/>
      <c r="CB467" s="25"/>
      <c r="CC467" s="25"/>
      <c r="CD467" s="25"/>
      <c r="CE467" s="25"/>
      <c r="CF467" s="25"/>
    </row>
    <row r="468" spans="1:84" ht="15.75" customHeight="1" x14ac:dyDescent="0.2">
      <c r="A468" s="25"/>
      <c r="B468" s="25"/>
      <c r="C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  <c r="AM468" s="25"/>
      <c r="AN468" s="25"/>
      <c r="AO468" s="25"/>
      <c r="AP468" s="25"/>
      <c r="AQ468" s="25"/>
      <c r="AR468" s="25"/>
      <c r="AS468" s="25"/>
      <c r="AT468" s="25"/>
      <c r="AU468" s="25"/>
      <c r="AV468" s="25"/>
      <c r="AW468" s="25"/>
      <c r="AX468" s="25"/>
      <c r="AY468" s="25"/>
      <c r="AZ468" s="25"/>
      <c r="BA468" s="25"/>
      <c r="BB468" s="25"/>
      <c r="BC468" s="25"/>
      <c r="BD468" s="25"/>
      <c r="BE468" s="25"/>
      <c r="BF468" s="25"/>
      <c r="BG468" s="25"/>
      <c r="BH468" s="25"/>
      <c r="BI468" s="25"/>
      <c r="BJ468" s="25"/>
      <c r="BK468" s="25"/>
      <c r="BL468" s="25"/>
      <c r="BM468" s="25"/>
      <c r="BN468" s="25"/>
      <c r="BO468" s="25"/>
      <c r="BP468" s="25"/>
      <c r="BQ468" s="25"/>
      <c r="BR468" s="25"/>
      <c r="BS468" s="25"/>
      <c r="BT468" s="25"/>
      <c r="BU468" s="25"/>
      <c r="BV468" s="25"/>
      <c r="BW468" s="25"/>
      <c r="BX468" s="25"/>
      <c r="BY468" s="25"/>
      <c r="BZ468" s="25"/>
      <c r="CA468" s="25"/>
      <c r="CB468" s="25"/>
      <c r="CC468" s="25"/>
      <c r="CD468" s="25"/>
      <c r="CE468" s="25"/>
      <c r="CF468" s="25"/>
    </row>
    <row r="469" spans="1:84" ht="15.75" customHeight="1" x14ac:dyDescent="0.2">
      <c r="A469" s="25"/>
      <c r="B469" s="25"/>
      <c r="C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  <c r="AM469" s="25"/>
      <c r="AN469" s="25"/>
      <c r="AO469" s="25"/>
      <c r="AP469" s="25"/>
      <c r="AQ469" s="25"/>
      <c r="AR469" s="25"/>
      <c r="AS469" s="25"/>
      <c r="AT469" s="25"/>
      <c r="AU469" s="25"/>
      <c r="AV469" s="25"/>
      <c r="AW469" s="25"/>
      <c r="AX469" s="25"/>
      <c r="AY469" s="25"/>
      <c r="AZ469" s="25"/>
      <c r="BA469" s="25"/>
      <c r="BB469" s="25"/>
      <c r="BC469" s="25"/>
      <c r="BD469" s="25"/>
      <c r="BE469" s="25"/>
      <c r="BF469" s="25"/>
      <c r="BG469" s="25"/>
      <c r="BH469" s="25"/>
      <c r="BI469" s="25"/>
      <c r="BJ469" s="25"/>
      <c r="BK469" s="25"/>
      <c r="BL469" s="25"/>
      <c r="BM469" s="25"/>
      <c r="BN469" s="25"/>
      <c r="BO469" s="25"/>
      <c r="BP469" s="25"/>
      <c r="BQ469" s="25"/>
      <c r="BR469" s="25"/>
      <c r="BS469" s="25"/>
      <c r="BT469" s="25"/>
      <c r="BU469" s="25"/>
      <c r="BV469" s="25"/>
      <c r="BW469" s="25"/>
      <c r="BX469" s="25"/>
      <c r="BY469" s="25"/>
      <c r="BZ469" s="25"/>
      <c r="CA469" s="25"/>
      <c r="CB469" s="25"/>
      <c r="CC469" s="25"/>
      <c r="CD469" s="25"/>
      <c r="CE469" s="25"/>
      <c r="CF469" s="25"/>
    </row>
    <row r="470" spans="1:84" ht="15.75" customHeight="1" x14ac:dyDescent="0.2">
      <c r="A470" s="25"/>
      <c r="B470" s="25"/>
      <c r="C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  <c r="AM470" s="25"/>
      <c r="AN470" s="25"/>
      <c r="AO470" s="25"/>
      <c r="AP470" s="25"/>
      <c r="AQ470" s="25"/>
      <c r="AR470" s="25"/>
      <c r="AS470" s="25"/>
      <c r="AT470" s="25"/>
      <c r="AU470" s="25"/>
      <c r="AV470" s="25"/>
      <c r="AW470" s="25"/>
      <c r="AX470" s="25"/>
      <c r="AY470" s="25"/>
      <c r="AZ470" s="25"/>
      <c r="BA470" s="25"/>
      <c r="BB470" s="25"/>
      <c r="BC470" s="25"/>
      <c r="BD470" s="25"/>
      <c r="BE470" s="25"/>
      <c r="BF470" s="25"/>
      <c r="BG470" s="25"/>
      <c r="BH470" s="25"/>
      <c r="BI470" s="25"/>
      <c r="BJ470" s="25"/>
      <c r="BK470" s="25"/>
      <c r="BL470" s="25"/>
      <c r="BM470" s="25"/>
      <c r="BN470" s="25"/>
      <c r="BO470" s="25"/>
      <c r="BP470" s="25"/>
      <c r="BQ470" s="25"/>
      <c r="BR470" s="25"/>
      <c r="BS470" s="25"/>
      <c r="BT470" s="25"/>
      <c r="BU470" s="25"/>
      <c r="BV470" s="25"/>
      <c r="BW470" s="25"/>
      <c r="BX470" s="25"/>
      <c r="BY470" s="25"/>
      <c r="BZ470" s="25"/>
      <c r="CA470" s="25"/>
      <c r="CB470" s="25"/>
      <c r="CC470" s="25"/>
      <c r="CD470" s="25"/>
      <c r="CE470" s="25"/>
      <c r="CF470" s="25"/>
    </row>
    <row r="471" spans="1:84" ht="15.75" customHeight="1" x14ac:dyDescent="0.2">
      <c r="A471" s="25"/>
      <c r="B471" s="25"/>
      <c r="C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  <c r="AM471" s="25"/>
      <c r="AN471" s="25"/>
      <c r="AO471" s="25"/>
      <c r="AP471" s="25"/>
      <c r="AQ471" s="25"/>
      <c r="AR471" s="25"/>
      <c r="AS471" s="25"/>
      <c r="AT471" s="25"/>
      <c r="AU471" s="25"/>
      <c r="AV471" s="25"/>
      <c r="AW471" s="25"/>
      <c r="AX471" s="25"/>
      <c r="AY471" s="25"/>
      <c r="AZ471" s="25"/>
      <c r="BA471" s="25"/>
      <c r="BB471" s="25"/>
      <c r="BC471" s="25"/>
      <c r="BD471" s="25"/>
      <c r="BE471" s="25"/>
      <c r="BF471" s="25"/>
      <c r="BG471" s="25"/>
      <c r="BH471" s="25"/>
      <c r="BI471" s="25"/>
      <c r="BJ471" s="25"/>
      <c r="BK471" s="25"/>
      <c r="BL471" s="25"/>
      <c r="BM471" s="25"/>
      <c r="BN471" s="25"/>
      <c r="BO471" s="25"/>
      <c r="BP471" s="25"/>
      <c r="BQ471" s="25"/>
      <c r="BR471" s="25"/>
      <c r="BS471" s="25"/>
      <c r="BT471" s="25"/>
      <c r="BU471" s="25"/>
      <c r="BV471" s="25"/>
      <c r="BW471" s="25"/>
      <c r="BX471" s="25"/>
      <c r="BY471" s="25"/>
      <c r="BZ471" s="25"/>
      <c r="CA471" s="25"/>
      <c r="CB471" s="25"/>
      <c r="CC471" s="25"/>
      <c r="CD471" s="25"/>
      <c r="CE471" s="25"/>
      <c r="CF471" s="25"/>
    </row>
    <row r="472" spans="1:84" ht="15.75" customHeight="1" x14ac:dyDescent="0.2">
      <c r="A472" s="25"/>
      <c r="B472" s="25"/>
      <c r="C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  <c r="AM472" s="25"/>
      <c r="AN472" s="25"/>
      <c r="AO472" s="25"/>
      <c r="AP472" s="25"/>
      <c r="AQ472" s="25"/>
      <c r="AR472" s="25"/>
      <c r="AS472" s="25"/>
      <c r="AT472" s="25"/>
      <c r="AU472" s="25"/>
      <c r="AV472" s="25"/>
      <c r="AW472" s="25"/>
      <c r="AX472" s="25"/>
      <c r="AY472" s="25"/>
      <c r="AZ472" s="25"/>
      <c r="BA472" s="25"/>
      <c r="BB472" s="25"/>
      <c r="BC472" s="25"/>
      <c r="BD472" s="25"/>
      <c r="BE472" s="25"/>
      <c r="BF472" s="25"/>
      <c r="BG472" s="25"/>
      <c r="BH472" s="25"/>
      <c r="BI472" s="25"/>
      <c r="BJ472" s="25"/>
      <c r="BK472" s="25"/>
      <c r="BL472" s="25"/>
      <c r="BM472" s="25"/>
      <c r="BN472" s="25"/>
      <c r="BO472" s="25"/>
      <c r="BP472" s="25"/>
      <c r="BQ472" s="25"/>
      <c r="BR472" s="25"/>
      <c r="BS472" s="25"/>
      <c r="BT472" s="25"/>
      <c r="BU472" s="25"/>
      <c r="BV472" s="25"/>
      <c r="BW472" s="25"/>
      <c r="BX472" s="25"/>
      <c r="BY472" s="25"/>
      <c r="BZ472" s="25"/>
      <c r="CA472" s="25"/>
      <c r="CB472" s="25"/>
      <c r="CC472" s="25"/>
      <c r="CD472" s="25"/>
      <c r="CE472" s="25"/>
      <c r="CF472" s="25"/>
    </row>
    <row r="473" spans="1:84" ht="15.75" customHeight="1" x14ac:dyDescent="0.2">
      <c r="A473" s="25"/>
      <c r="B473" s="25"/>
      <c r="C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  <c r="AM473" s="25"/>
      <c r="AN473" s="25"/>
      <c r="AO473" s="25"/>
      <c r="AP473" s="25"/>
      <c r="AQ473" s="25"/>
      <c r="AR473" s="25"/>
      <c r="AS473" s="25"/>
      <c r="AT473" s="25"/>
      <c r="AU473" s="25"/>
      <c r="AV473" s="25"/>
      <c r="AW473" s="25"/>
      <c r="AX473" s="25"/>
      <c r="AY473" s="25"/>
      <c r="AZ473" s="25"/>
      <c r="BA473" s="25"/>
      <c r="BB473" s="25"/>
      <c r="BC473" s="25"/>
      <c r="BD473" s="25"/>
      <c r="BE473" s="25"/>
      <c r="BF473" s="25"/>
      <c r="BG473" s="25"/>
      <c r="BH473" s="25"/>
      <c r="BI473" s="25"/>
      <c r="BJ473" s="25"/>
      <c r="BK473" s="25"/>
      <c r="BL473" s="25"/>
      <c r="BM473" s="25"/>
      <c r="BN473" s="25"/>
      <c r="BO473" s="25"/>
      <c r="BP473" s="25"/>
      <c r="BQ473" s="25"/>
      <c r="BR473" s="25"/>
      <c r="BS473" s="25"/>
      <c r="BT473" s="25"/>
      <c r="BU473" s="25"/>
      <c r="BV473" s="25"/>
      <c r="BW473" s="25"/>
      <c r="BX473" s="25"/>
      <c r="BY473" s="25"/>
      <c r="BZ473" s="25"/>
      <c r="CA473" s="25"/>
      <c r="CB473" s="25"/>
      <c r="CC473" s="25"/>
      <c r="CD473" s="25"/>
      <c r="CE473" s="25"/>
      <c r="CF473" s="25"/>
    </row>
    <row r="474" spans="1:84" ht="15.75" customHeight="1" x14ac:dyDescent="0.2">
      <c r="A474" s="25"/>
      <c r="B474" s="25"/>
      <c r="C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  <c r="AM474" s="25"/>
      <c r="AN474" s="25"/>
      <c r="AO474" s="25"/>
      <c r="AP474" s="25"/>
      <c r="AQ474" s="25"/>
      <c r="AR474" s="25"/>
      <c r="AS474" s="25"/>
      <c r="AT474" s="25"/>
      <c r="AU474" s="25"/>
      <c r="AV474" s="25"/>
      <c r="AW474" s="25"/>
      <c r="AX474" s="25"/>
      <c r="AY474" s="25"/>
      <c r="AZ474" s="25"/>
      <c r="BA474" s="25"/>
      <c r="BB474" s="25"/>
      <c r="BC474" s="25"/>
      <c r="BD474" s="25"/>
      <c r="BE474" s="25"/>
      <c r="BF474" s="25"/>
      <c r="BG474" s="25"/>
      <c r="BH474" s="25"/>
      <c r="BI474" s="25"/>
      <c r="BJ474" s="25"/>
      <c r="BK474" s="25"/>
      <c r="BL474" s="25"/>
      <c r="BM474" s="25"/>
      <c r="BN474" s="25"/>
      <c r="BO474" s="25"/>
      <c r="BP474" s="25"/>
      <c r="BQ474" s="25"/>
      <c r="BR474" s="25"/>
      <c r="BS474" s="25"/>
      <c r="BT474" s="25"/>
      <c r="BU474" s="25"/>
      <c r="BV474" s="25"/>
      <c r="BW474" s="25"/>
      <c r="BX474" s="25"/>
      <c r="BY474" s="25"/>
      <c r="BZ474" s="25"/>
      <c r="CA474" s="25"/>
      <c r="CB474" s="25"/>
      <c r="CC474" s="25"/>
      <c r="CD474" s="25"/>
      <c r="CE474" s="25"/>
      <c r="CF474" s="25"/>
    </row>
    <row r="475" spans="1:84" ht="15.75" customHeight="1" x14ac:dyDescent="0.2">
      <c r="A475" s="25"/>
      <c r="B475" s="25"/>
      <c r="C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  <c r="AM475" s="25"/>
      <c r="AN475" s="25"/>
      <c r="AO475" s="25"/>
      <c r="AP475" s="25"/>
      <c r="AQ475" s="25"/>
      <c r="AR475" s="25"/>
      <c r="AS475" s="25"/>
      <c r="AT475" s="25"/>
      <c r="AU475" s="25"/>
      <c r="AV475" s="25"/>
      <c r="AW475" s="25"/>
      <c r="AX475" s="25"/>
      <c r="AY475" s="25"/>
      <c r="AZ475" s="25"/>
      <c r="BA475" s="25"/>
      <c r="BB475" s="25"/>
      <c r="BC475" s="25"/>
      <c r="BD475" s="25"/>
      <c r="BE475" s="25"/>
      <c r="BF475" s="25"/>
      <c r="BG475" s="25"/>
      <c r="BH475" s="25"/>
      <c r="BI475" s="25"/>
      <c r="BJ475" s="25"/>
      <c r="BK475" s="25"/>
      <c r="BL475" s="25"/>
      <c r="BM475" s="25"/>
      <c r="BN475" s="25"/>
      <c r="BO475" s="25"/>
      <c r="BP475" s="25"/>
      <c r="BQ475" s="25"/>
      <c r="BR475" s="25"/>
      <c r="BS475" s="25"/>
      <c r="BT475" s="25"/>
      <c r="BU475" s="25"/>
      <c r="BV475" s="25"/>
      <c r="BW475" s="25"/>
      <c r="BX475" s="25"/>
      <c r="BY475" s="25"/>
      <c r="BZ475" s="25"/>
      <c r="CA475" s="25"/>
      <c r="CB475" s="25"/>
      <c r="CC475" s="25"/>
      <c r="CD475" s="25"/>
      <c r="CE475" s="25"/>
      <c r="CF475" s="25"/>
    </row>
    <row r="476" spans="1:84" ht="15.75" customHeight="1" x14ac:dyDescent="0.2">
      <c r="A476" s="25"/>
      <c r="B476" s="25"/>
      <c r="C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  <c r="AM476" s="25"/>
      <c r="AN476" s="25"/>
      <c r="AO476" s="25"/>
      <c r="AP476" s="25"/>
      <c r="AQ476" s="25"/>
      <c r="AR476" s="25"/>
      <c r="AS476" s="25"/>
      <c r="AT476" s="25"/>
      <c r="AU476" s="25"/>
      <c r="AV476" s="25"/>
      <c r="AW476" s="25"/>
      <c r="AX476" s="25"/>
      <c r="AY476" s="25"/>
      <c r="AZ476" s="25"/>
      <c r="BA476" s="25"/>
      <c r="BB476" s="25"/>
      <c r="BC476" s="25"/>
      <c r="BD476" s="25"/>
      <c r="BE476" s="25"/>
      <c r="BF476" s="25"/>
      <c r="BG476" s="25"/>
      <c r="BH476" s="25"/>
      <c r="BI476" s="25"/>
      <c r="BJ476" s="25"/>
      <c r="BK476" s="25"/>
      <c r="BL476" s="25"/>
      <c r="BM476" s="25"/>
      <c r="BN476" s="25"/>
      <c r="BO476" s="25"/>
      <c r="BP476" s="25"/>
      <c r="BQ476" s="25"/>
      <c r="BR476" s="25"/>
      <c r="BS476" s="25"/>
      <c r="BT476" s="25"/>
      <c r="BU476" s="25"/>
      <c r="BV476" s="25"/>
      <c r="BW476" s="25"/>
      <c r="BX476" s="25"/>
      <c r="BY476" s="25"/>
      <c r="BZ476" s="25"/>
      <c r="CA476" s="25"/>
      <c r="CB476" s="25"/>
      <c r="CC476" s="25"/>
      <c r="CD476" s="25"/>
      <c r="CE476" s="25"/>
      <c r="CF476" s="25"/>
    </row>
    <row r="477" spans="1:84" ht="15.75" customHeight="1" x14ac:dyDescent="0.2">
      <c r="A477" s="25"/>
      <c r="B477" s="25"/>
      <c r="C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  <c r="AM477" s="25"/>
      <c r="AN477" s="25"/>
      <c r="AO477" s="25"/>
      <c r="AP477" s="25"/>
      <c r="AQ477" s="25"/>
      <c r="AR477" s="25"/>
      <c r="AS477" s="25"/>
      <c r="AT477" s="25"/>
      <c r="AU477" s="25"/>
      <c r="AV477" s="25"/>
      <c r="AW477" s="25"/>
      <c r="AX477" s="25"/>
      <c r="AY477" s="25"/>
      <c r="AZ477" s="25"/>
      <c r="BA477" s="25"/>
      <c r="BB477" s="25"/>
      <c r="BC477" s="25"/>
      <c r="BD477" s="25"/>
      <c r="BE477" s="25"/>
      <c r="BF477" s="25"/>
      <c r="BG477" s="25"/>
      <c r="BH477" s="25"/>
      <c r="BI477" s="25"/>
      <c r="BJ477" s="25"/>
      <c r="BK477" s="25"/>
      <c r="BL477" s="25"/>
      <c r="BM477" s="25"/>
      <c r="BN477" s="25"/>
      <c r="BO477" s="25"/>
      <c r="BP477" s="25"/>
      <c r="BQ477" s="25"/>
      <c r="BR477" s="25"/>
      <c r="BS477" s="25"/>
      <c r="BT477" s="25"/>
      <c r="BU477" s="25"/>
      <c r="BV477" s="25"/>
      <c r="BW477" s="25"/>
      <c r="BX477" s="25"/>
      <c r="BY477" s="25"/>
      <c r="BZ477" s="25"/>
      <c r="CA477" s="25"/>
      <c r="CB477" s="25"/>
      <c r="CC477" s="25"/>
      <c r="CD477" s="25"/>
      <c r="CE477" s="25"/>
      <c r="CF477" s="25"/>
    </row>
    <row r="478" spans="1:84" ht="15.75" customHeight="1" x14ac:dyDescent="0.2">
      <c r="A478" s="25"/>
      <c r="B478" s="25"/>
      <c r="C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  <c r="AM478" s="25"/>
      <c r="AN478" s="25"/>
      <c r="AO478" s="25"/>
      <c r="AP478" s="25"/>
      <c r="AQ478" s="25"/>
      <c r="AR478" s="25"/>
      <c r="AS478" s="25"/>
      <c r="AT478" s="25"/>
      <c r="AU478" s="25"/>
      <c r="AV478" s="25"/>
      <c r="AW478" s="25"/>
      <c r="AX478" s="25"/>
      <c r="AY478" s="25"/>
      <c r="AZ478" s="25"/>
      <c r="BA478" s="25"/>
      <c r="BB478" s="25"/>
      <c r="BC478" s="25"/>
      <c r="BD478" s="25"/>
      <c r="BE478" s="25"/>
      <c r="BF478" s="25"/>
      <c r="BG478" s="25"/>
      <c r="BH478" s="25"/>
      <c r="BI478" s="25"/>
      <c r="BJ478" s="25"/>
      <c r="BK478" s="25"/>
      <c r="BL478" s="25"/>
      <c r="BM478" s="25"/>
      <c r="BN478" s="25"/>
      <c r="BO478" s="25"/>
      <c r="BP478" s="25"/>
      <c r="BQ478" s="25"/>
      <c r="BR478" s="25"/>
      <c r="BS478" s="25"/>
      <c r="BT478" s="25"/>
      <c r="BU478" s="25"/>
      <c r="BV478" s="25"/>
      <c r="BW478" s="25"/>
      <c r="BX478" s="25"/>
      <c r="BY478" s="25"/>
      <c r="BZ478" s="25"/>
      <c r="CA478" s="25"/>
      <c r="CB478" s="25"/>
      <c r="CC478" s="25"/>
      <c r="CD478" s="25"/>
      <c r="CE478" s="25"/>
      <c r="CF478" s="25"/>
    </row>
    <row r="479" spans="1:84" ht="15.75" customHeight="1" x14ac:dyDescent="0.2">
      <c r="A479" s="25"/>
      <c r="B479" s="25"/>
      <c r="C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  <c r="AM479" s="25"/>
      <c r="AN479" s="25"/>
      <c r="AO479" s="25"/>
      <c r="AP479" s="25"/>
      <c r="AQ479" s="25"/>
      <c r="AR479" s="25"/>
      <c r="AS479" s="25"/>
      <c r="AT479" s="25"/>
      <c r="AU479" s="25"/>
      <c r="AV479" s="25"/>
      <c r="AW479" s="25"/>
      <c r="AX479" s="25"/>
      <c r="AY479" s="25"/>
      <c r="AZ479" s="25"/>
      <c r="BA479" s="25"/>
      <c r="BB479" s="25"/>
      <c r="BC479" s="25"/>
      <c r="BD479" s="25"/>
      <c r="BE479" s="25"/>
      <c r="BF479" s="25"/>
      <c r="BG479" s="25"/>
      <c r="BH479" s="25"/>
      <c r="BI479" s="25"/>
      <c r="BJ479" s="25"/>
      <c r="BK479" s="25"/>
      <c r="BL479" s="25"/>
      <c r="BM479" s="25"/>
      <c r="BN479" s="25"/>
      <c r="BO479" s="25"/>
      <c r="BP479" s="25"/>
      <c r="BQ479" s="25"/>
      <c r="BR479" s="25"/>
      <c r="BS479" s="25"/>
      <c r="BT479" s="25"/>
      <c r="BU479" s="25"/>
      <c r="BV479" s="25"/>
      <c r="BW479" s="25"/>
      <c r="BX479" s="25"/>
      <c r="BY479" s="25"/>
      <c r="BZ479" s="25"/>
      <c r="CA479" s="25"/>
      <c r="CB479" s="25"/>
      <c r="CC479" s="25"/>
      <c r="CD479" s="25"/>
      <c r="CE479" s="25"/>
      <c r="CF479" s="25"/>
    </row>
    <row r="480" spans="1:84" ht="15.75" customHeight="1" x14ac:dyDescent="0.2">
      <c r="A480" s="25"/>
      <c r="B480" s="25"/>
      <c r="C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  <c r="AM480" s="25"/>
      <c r="AN480" s="25"/>
      <c r="AO480" s="25"/>
      <c r="AP480" s="25"/>
      <c r="AQ480" s="25"/>
      <c r="AR480" s="25"/>
      <c r="AS480" s="25"/>
      <c r="AT480" s="25"/>
      <c r="AU480" s="25"/>
      <c r="AV480" s="25"/>
      <c r="AW480" s="25"/>
      <c r="AX480" s="25"/>
      <c r="AY480" s="25"/>
      <c r="AZ480" s="25"/>
      <c r="BA480" s="25"/>
      <c r="BB480" s="25"/>
      <c r="BC480" s="25"/>
      <c r="BD480" s="25"/>
      <c r="BE480" s="25"/>
      <c r="BF480" s="25"/>
      <c r="BG480" s="25"/>
      <c r="BH480" s="25"/>
      <c r="BI480" s="25"/>
      <c r="BJ480" s="25"/>
      <c r="BK480" s="25"/>
      <c r="BL480" s="25"/>
      <c r="BM480" s="25"/>
      <c r="BN480" s="25"/>
      <c r="BO480" s="25"/>
      <c r="BP480" s="25"/>
      <c r="BQ480" s="25"/>
      <c r="BR480" s="25"/>
      <c r="BS480" s="25"/>
      <c r="BT480" s="25"/>
      <c r="BU480" s="25"/>
      <c r="BV480" s="25"/>
      <c r="BW480" s="25"/>
      <c r="BX480" s="25"/>
      <c r="BY480" s="25"/>
      <c r="BZ480" s="25"/>
      <c r="CA480" s="25"/>
      <c r="CB480" s="25"/>
      <c r="CC480" s="25"/>
      <c r="CD480" s="25"/>
      <c r="CE480" s="25"/>
      <c r="CF480" s="25"/>
    </row>
    <row r="481" spans="1:84" ht="15.75" customHeight="1" x14ac:dyDescent="0.2">
      <c r="A481" s="25"/>
      <c r="B481" s="25"/>
      <c r="C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  <c r="AM481" s="25"/>
      <c r="AN481" s="25"/>
      <c r="AO481" s="25"/>
      <c r="AP481" s="25"/>
      <c r="AQ481" s="25"/>
      <c r="AR481" s="25"/>
      <c r="AS481" s="25"/>
      <c r="AT481" s="25"/>
      <c r="AU481" s="25"/>
      <c r="AV481" s="25"/>
      <c r="AW481" s="25"/>
      <c r="AX481" s="25"/>
      <c r="AY481" s="25"/>
      <c r="AZ481" s="25"/>
      <c r="BA481" s="25"/>
      <c r="BB481" s="25"/>
      <c r="BC481" s="25"/>
      <c r="BD481" s="25"/>
      <c r="BE481" s="25"/>
      <c r="BF481" s="25"/>
      <c r="BG481" s="25"/>
      <c r="BH481" s="25"/>
      <c r="BI481" s="25"/>
      <c r="BJ481" s="25"/>
      <c r="BK481" s="25"/>
      <c r="BL481" s="25"/>
      <c r="BM481" s="25"/>
      <c r="BN481" s="25"/>
      <c r="BO481" s="25"/>
      <c r="BP481" s="25"/>
      <c r="BQ481" s="25"/>
      <c r="BR481" s="25"/>
      <c r="BS481" s="25"/>
      <c r="BT481" s="25"/>
      <c r="BU481" s="25"/>
      <c r="BV481" s="25"/>
      <c r="BW481" s="25"/>
      <c r="BX481" s="25"/>
      <c r="BY481" s="25"/>
      <c r="BZ481" s="25"/>
      <c r="CA481" s="25"/>
      <c r="CB481" s="25"/>
      <c r="CC481" s="25"/>
      <c r="CD481" s="25"/>
      <c r="CE481" s="25"/>
      <c r="CF481" s="25"/>
    </row>
    <row r="482" spans="1:84" ht="15.75" customHeight="1" x14ac:dyDescent="0.2">
      <c r="A482" s="25"/>
      <c r="B482" s="25"/>
      <c r="C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  <c r="AM482" s="25"/>
      <c r="AN482" s="25"/>
      <c r="AO482" s="25"/>
      <c r="AP482" s="25"/>
      <c r="AQ482" s="25"/>
      <c r="AR482" s="25"/>
      <c r="AS482" s="25"/>
      <c r="AT482" s="25"/>
      <c r="AU482" s="25"/>
      <c r="AV482" s="25"/>
      <c r="AW482" s="25"/>
      <c r="AX482" s="25"/>
      <c r="AY482" s="25"/>
      <c r="AZ482" s="25"/>
      <c r="BA482" s="25"/>
      <c r="BB482" s="25"/>
      <c r="BC482" s="25"/>
      <c r="BD482" s="25"/>
      <c r="BE482" s="25"/>
      <c r="BF482" s="25"/>
      <c r="BG482" s="25"/>
      <c r="BH482" s="25"/>
      <c r="BI482" s="25"/>
      <c r="BJ482" s="25"/>
      <c r="BK482" s="25"/>
      <c r="BL482" s="25"/>
      <c r="BM482" s="25"/>
      <c r="BN482" s="25"/>
      <c r="BO482" s="25"/>
      <c r="BP482" s="25"/>
      <c r="BQ482" s="25"/>
      <c r="BR482" s="25"/>
      <c r="BS482" s="25"/>
      <c r="BT482" s="25"/>
      <c r="BU482" s="25"/>
      <c r="BV482" s="25"/>
      <c r="BW482" s="25"/>
      <c r="BX482" s="25"/>
      <c r="BY482" s="25"/>
      <c r="BZ482" s="25"/>
      <c r="CA482" s="25"/>
      <c r="CB482" s="25"/>
      <c r="CC482" s="25"/>
      <c r="CD482" s="25"/>
      <c r="CE482" s="25"/>
      <c r="CF482" s="25"/>
    </row>
    <row r="483" spans="1:84" ht="15.75" customHeight="1" x14ac:dyDescent="0.2">
      <c r="A483" s="25"/>
      <c r="B483" s="25"/>
      <c r="C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N483" s="25"/>
      <c r="AO483" s="25"/>
      <c r="AP483" s="25"/>
      <c r="AQ483" s="25"/>
      <c r="AR483" s="25"/>
      <c r="AS483" s="25"/>
      <c r="AT483" s="25"/>
      <c r="AU483" s="25"/>
      <c r="AV483" s="25"/>
      <c r="AW483" s="25"/>
      <c r="AX483" s="25"/>
      <c r="AY483" s="25"/>
      <c r="AZ483" s="25"/>
      <c r="BA483" s="25"/>
      <c r="BB483" s="25"/>
      <c r="BC483" s="25"/>
      <c r="BD483" s="25"/>
      <c r="BE483" s="25"/>
      <c r="BF483" s="25"/>
      <c r="BG483" s="25"/>
      <c r="BH483" s="25"/>
      <c r="BI483" s="25"/>
      <c r="BJ483" s="25"/>
      <c r="BK483" s="25"/>
      <c r="BL483" s="25"/>
      <c r="BM483" s="25"/>
      <c r="BN483" s="25"/>
      <c r="BO483" s="25"/>
      <c r="BP483" s="25"/>
      <c r="BQ483" s="25"/>
      <c r="BR483" s="25"/>
      <c r="BS483" s="25"/>
      <c r="BT483" s="25"/>
      <c r="BU483" s="25"/>
      <c r="BV483" s="25"/>
      <c r="BW483" s="25"/>
      <c r="BX483" s="25"/>
      <c r="BY483" s="25"/>
      <c r="BZ483" s="25"/>
      <c r="CA483" s="25"/>
      <c r="CB483" s="25"/>
      <c r="CC483" s="25"/>
      <c r="CD483" s="25"/>
      <c r="CE483" s="25"/>
      <c r="CF483" s="25"/>
    </row>
    <row r="484" spans="1:84" ht="15.75" customHeight="1" x14ac:dyDescent="0.2">
      <c r="A484" s="25"/>
      <c r="B484" s="25"/>
      <c r="C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  <c r="AM484" s="25"/>
      <c r="AN484" s="25"/>
      <c r="AO484" s="25"/>
      <c r="AP484" s="25"/>
      <c r="AQ484" s="25"/>
      <c r="AR484" s="25"/>
      <c r="AS484" s="25"/>
      <c r="AT484" s="25"/>
      <c r="AU484" s="25"/>
      <c r="AV484" s="25"/>
      <c r="AW484" s="25"/>
      <c r="AX484" s="25"/>
      <c r="AY484" s="25"/>
      <c r="AZ484" s="25"/>
      <c r="BA484" s="25"/>
      <c r="BB484" s="25"/>
      <c r="BC484" s="25"/>
      <c r="BD484" s="25"/>
      <c r="BE484" s="25"/>
      <c r="BF484" s="25"/>
      <c r="BG484" s="25"/>
      <c r="BH484" s="25"/>
      <c r="BI484" s="25"/>
      <c r="BJ484" s="25"/>
      <c r="BK484" s="25"/>
      <c r="BL484" s="25"/>
      <c r="BM484" s="25"/>
      <c r="BN484" s="25"/>
      <c r="BO484" s="25"/>
      <c r="BP484" s="25"/>
      <c r="BQ484" s="25"/>
      <c r="BR484" s="25"/>
      <c r="BS484" s="25"/>
      <c r="BT484" s="25"/>
      <c r="BU484" s="25"/>
      <c r="BV484" s="25"/>
      <c r="BW484" s="25"/>
      <c r="BX484" s="25"/>
      <c r="BY484" s="25"/>
      <c r="BZ484" s="25"/>
      <c r="CA484" s="25"/>
      <c r="CB484" s="25"/>
      <c r="CC484" s="25"/>
      <c r="CD484" s="25"/>
      <c r="CE484" s="25"/>
      <c r="CF484" s="25"/>
    </row>
    <row r="485" spans="1:84" ht="15.75" customHeight="1" x14ac:dyDescent="0.2">
      <c r="A485" s="25"/>
      <c r="B485" s="25"/>
      <c r="C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  <c r="AM485" s="25"/>
      <c r="AN485" s="25"/>
      <c r="AO485" s="25"/>
      <c r="AP485" s="25"/>
      <c r="AQ485" s="25"/>
      <c r="AR485" s="25"/>
      <c r="AS485" s="25"/>
      <c r="AT485" s="25"/>
      <c r="AU485" s="25"/>
      <c r="AV485" s="25"/>
      <c r="AW485" s="25"/>
      <c r="AX485" s="25"/>
      <c r="AY485" s="25"/>
      <c r="AZ485" s="25"/>
      <c r="BA485" s="25"/>
      <c r="BB485" s="25"/>
      <c r="BC485" s="25"/>
      <c r="BD485" s="25"/>
      <c r="BE485" s="25"/>
      <c r="BF485" s="25"/>
      <c r="BG485" s="25"/>
      <c r="BH485" s="25"/>
      <c r="BI485" s="25"/>
      <c r="BJ485" s="25"/>
      <c r="BK485" s="25"/>
      <c r="BL485" s="25"/>
      <c r="BM485" s="25"/>
      <c r="BN485" s="25"/>
      <c r="BO485" s="25"/>
      <c r="BP485" s="25"/>
      <c r="BQ485" s="25"/>
      <c r="BR485" s="25"/>
      <c r="BS485" s="25"/>
      <c r="BT485" s="25"/>
      <c r="BU485" s="25"/>
      <c r="BV485" s="25"/>
      <c r="BW485" s="25"/>
      <c r="BX485" s="25"/>
      <c r="BY485" s="25"/>
      <c r="BZ485" s="25"/>
      <c r="CA485" s="25"/>
      <c r="CB485" s="25"/>
      <c r="CC485" s="25"/>
      <c r="CD485" s="25"/>
      <c r="CE485" s="25"/>
      <c r="CF485" s="25"/>
    </row>
    <row r="486" spans="1:84" ht="15.75" customHeight="1" x14ac:dyDescent="0.2">
      <c r="A486" s="25"/>
      <c r="B486" s="25"/>
      <c r="C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  <c r="AM486" s="25"/>
      <c r="AN486" s="25"/>
      <c r="AO486" s="25"/>
      <c r="AP486" s="25"/>
      <c r="AQ486" s="25"/>
      <c r="AR486" s="25"/>
      <c r="AS486" s="25"/>
      <c r="AT486" s="25"/>
      <c r="AU486" s="25"/>
      <c r="AV486" s="25"/>
      <c r="AW486" s="25"/>
      <c r="AX486" s="25"/>
      <c r="AY486" s="25"/>
      <c r="AZ486" s="25"/>
      <c r="BA486" s="25"/>
      <c r="BB486" s="25"/>
      <c r="BC486" s="25"/>
      <c r="BD486" s="25"/>
      <c r="BE486" s="25"/>
      <c r="BF486" s="25"/>
      <c r="BG486" s="25"/>
      <c r="BH486" s="25"/>
      <c r="BI486" s="25"/>
      <c r="BJ486" s="25"/>
      <c r="BK486" s="25"/>
      <c r="BL486" s="25"/>
      <c r="BM486" s="25"/>
      <c r="BN486" s="25"/>
      <c r="BO486" s="25"/>
      <c r="BP486" s="25"/>
      <c r="BQ486" s="25"/>
      <c r="BR486" s="25"/>
      <c r="BS486" s="25"/>
      <c r="BT486" s="25"/>
      <c r="BU486" s="25"/>
      <c r="BV486" s="25"/>
      <c r="BW486" s="25"/>
      <c r="BX486" s="25"/>
      <c r="BY486" s="25"/>
      <c r="BZ486" s="25"/>
      <c r="CA486" s="25"/>
      <c r="CB486" s="25"/>
      <c r="CC486" s="25"/>
      <c r="CD486" s="25"/>
      <c r="CE486" s="25"/>
      <c r="CF486" s="25"/>
    </row>
    <row r="487" spans="1:84" ht="15.75" customHeight="1" x14ac:dyDescent="0.2">
      <c r="A487" s="25"/>
      <c r="B487" s="25"/>
      <c r="C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  <c r="AM487" s="25"/>
      <c r="AN487" s="25"/>
      <c r="AO487" s="25"/>
      <c r="AP487" s="25"/>
      <c r="AQ487" s="25"/>
      <c r="AR487" s="25"/>
      <c r="AS487" s="25"/>
      <c r="AT487" s="25"/>
      <c r="AU487" s="25"/>
      <c r="AV487" s="25"/>
      <c r="AW487" s="25"/>
      <c r="AX487" s="25"/>
      <c r="AY487" s="25"/>
      <c r="AZ487" s="25"/>
      <c r="BA487" s="25"/>
      <c r="BB487" s="25"/>
      <c r="BC487" s="25"/>
      <c r="BD487" s="25"/>
      <c r="BE487" s="25"/>
      <c r="BF487" s="25"/>
      <c r="BG487" s="25"/>
      <c r="BH487" s="25"/>
      <c r="BI487" s="25"/>
      <c r="BJ487" s="25"/>
      <c r="BK487" s="25"/>
      <c r="BL487" s="25"/>
      <c r="BM487" s="25"/>
      <c r="BN487" s="25"/>
      <c r="BO487" s="25"/>
      <c r="BP487" s="25"/>
      <c r="BQ487" s="25"/>
      <c r="BR487" s="25"/>
      <c r="BS487" s="25"/>
      <c r="BT487" s="25"/>
      <c r="BU487" s="25"/>
      <c r="BV487" s="25"/>
      <c r="BW487" s="25"/>
      <c r="BX487" s="25"/>
      <c r="BY487" s="25"/>
      <c r="BZ487" s="25"/>
      <c r="CA487" s="25"/>
      <c r="CB487" s="25"/>
      <c r="CC487" s="25"/>
      <c r="CD487" s="25"/>
      <c r="CE487" s="25"/>
      <c r="CF487" s="25"/>
    </row>
    <row r="488" spans="1:84" ht="15.75" customHeight="1" x14ac:dyDescent="0.2">
      <c r="A488" s="25"/>
      <c r="B488" s="25"/>
      <c r="C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  <c r="AM488" s="25"/>
      <c r="AN488" s="25"/>
      <c r="AO488" s="25"/>
      <c r="AP488" s="25"/>
      <c r="AQ488" s="25"/>
      <c r="AR488" s="25"/>
      <c r="AS488" s="25"/>
      <c r="AT488" s="25"/>
      <c r="AU488" s="25"/>
      <c r="AV488" s="25"/>
      <c r="AW488" s="25"/>
      <c r="AX488" s="25"/>
      <c r="AY488" s="25"/>
      <c r="AZ488" s="25"/>
      <c r="BA488" s="25"/>
      <c r="BB488" s="25"/>
      <c r="BC488" s="25"/>
      <c r="BD488" s="25"/>
      <c r="BE488" s="25"/>
      <c r="BF488" s="25"/>
      <c r="BG488" s="25"/>
      <c r="BH488" s="25"/>
      <c r="BI488" s="25"/>
      <c r="BJ488" s="25"/>
      <c r="BK488" s="25"/>
      <c r="BL488" s="25"/>
      <c r="BM488" s="25"/>
      <c r="BN488" s="25"/>
      <c r="BO488" s="25"/>
      <c r="BP488" s="25"/>
      <c r="BQ488" s="25"/>
      <c r="BR488" s="25"/>
      <c r="BS488" s="25"/>
      <c r="BT488" s="25"/>
      <c r="BU488" s="25"/>
      <c r="BV488" s="25"/>
      <c r="BW488" s="25"/>
      <c r="BX488" s="25"/>
      <c r="BY488" s="25"/>
      <c r="BZ488" s="25"/>
      <c r="CA488" s="25"/>
      <c r="CB488" s="25"/>
      <c r="CC488" s="25"/>
      <c r="CD488" s="25"/>
      <c r="CE488" s="25"/>
      <c r="CF488" s="25"/>
    </row>
    <row r="489" spans="1:84" ht="15.75" customHeight="1" x14ac:dyDescent="0.2">
      <c r="A489" s="25"/>
      <c r="B489" s="25"/>
      <c r="C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  <c r="AM489" s="25"/>
      <c r="AN489" s="25"/>
      <c r="AO489" s="25"/>
      <c r="AP489" s="25"/>
      <c r="AQ489" s="25"/>
      <c r="AR489" s="25"/>
      <c r="AS489" s="25"/>
      <c r="AT489" s="25"/>
      <c r="AU489" s="25"/>
      <c r="AV489" s="25"/>
      <c r="AW489" s="25"/>
      <c r="AX489" s="25"/>
      <c r="AY489" s="25"/>
      <c r="AZ489" s="25"/>
      <c r="BA489" s="25"/>
      <c r="BB489" s="25"/>
      <c r="BC489" s="25"/>
      <c r="BD489" s="25"/>
      <c r="BE489" s="25"/>
      <c r="BF489" s="25"/>
      <c r="BG489" s="25"/>
      <c r="BH489" s="25"/>
      <c r="BI489" s="25"/>
      <c r="BJ489" s="25"/>
      <c r="BK489" s="25"/>
      <c r="BL489" s="25"/>
      <c r="BM489" s="25"/>
      <c r="BN489" s="25"/>
      <c r="BO489" s="25"/>
      <c r="BP489" s="25"/>
      <c r="BQ489" s="25"/>
      <c r="BR489" s="25"/>
      <c r="BS489" s="25"/>
      <c r="BT489" s="25"/>
      <c r="BU489" s="25"/>
      <c r="BV489" s="25"/>
      <c r="BW489" s="25"/>
      <c r="BX489" s="25"/>
      <c r="BY489" s="25"/>
      <c r="BZ489" s="25"/>
      <c r="CA489" s="25"/>
      <c r="CB489" s="25"/>
      <c r="CC489" s="25"/>
      <c r="CD489" s="25"/>
      <c r="CE489" s="25"/>
      <c r="CF489" s="25"/>
    </row>
    <row r="490" spans="1:84" ht="15.75" customHeight="1" x14ac:dyDescent="0.2">
      <c r="A490" s="25"/>
      <c r="B490" s="25"/>
      <c r="C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  <c r="AM490" s="25"/>
      <c r="AN490" s="25"/>
      <c r="AO490" s="25"/>
      <c r="AP490" s="25"/>
      <c r="AQ490" s="25"/>
      <c r="AR490" s="25"/>
      <c r="AS490" s="25"/>
      <c r="AT490" s="25"/>
      <c r="AU490" s="25"/>
      <c r="AV490" s="25"/>
      <c r="AW490" s="25"/>
      <c r="AX490" s="25"/>
      <c r="AY490" s="25"/>
      <c r="AZ490" s="25"/>
      <c r="BA490" s="25"/>
      <c r="BB490" s="25"/>
      <c r="BC490" s="25"/>
      <c r="BD490" s="25"/>
      <c r="BE490" s="25"/>
      <c r="BF490" s="25"/>
      <c r="BG490" s="25"/>
      <c r="BH490" s="25"/>
      <c r="BI490" s="25"/>
      <c r="BJ490" s="25"/>
      <c r="BK490" s="25"/>
      <c r="BL490" s="25"/>
      <c r="BM490" s="25"/>
      <c r="BN490" s="25"/>
      <c r="BO490" s="25"/>
      <c r="BP490" s="25"/>
      <c r="BQ490" s="25"/>
      <c r="BR490" s="25"/>
      <c r="BS490" s="25"/>
      <c r="BT490" s="25"/>
      <c r="BU490" s="25"/>
      <c r="BV490" s="25"/>
      <c r="BW490" s="25"/>
      <c r="BX490" s="25"/>
      <c r="BY490" s="25"/>
      <c r="BZ490" s="25"/>
      <c r="CA490" s="25"/>
      <c r="CB490" s="25"/>
      <c r="CC490" s="25"/>
      <c r="CD490" s="25"/>
      <c r="CE490" s="25"/>
      <c r="CF490" s="25"/>
    </row>
    <row r="491" spans="1:84" ht="15.75" customHeight="1" x14ac:dyDescent="0.2">
      <c r="A491" s="25"/>
      <c r="B491" s="25"/>
      <c r="C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  <c r="AM491" s="25"/>
      <c r="AN491" s="25"/>
      <c r="AO491" s="25"/>
      <c r="AP491" s="25"/>
      <c r="AQ491" s="25"/>
      <c r="AR491" s="25"/>
      <c r="AS491" s="25"/>
      <c r="AT491" s="25"/>
      <c r="AU491" s="25"/>
      <c r="AV491" s="25"/>
      <c r="AW491" s="25"/>
      <c r="AX491" s="25"/>
      <c r="AY491" s="25"/>
      <c r="AZ491" s="25"/>
      <c r="BA491" s="25"/>
      <c r="BB491" s="25"/>
      <c r="BC491" s="25"/>
      <c r="BD491" s="25"/>
      <c r="BE491" s="25"/>
      <c r="BF491" s="25"/>
      <c r="BG491" s="25"/>
      <c r="BH491" s="25"/>
      <c r="BI491" s="25"/>
      <c r="BJ491" s="25"/>
      <c r="BK491" s="25"/>
      <c r="BL491" s="25"/>
      <c r="BM491" s="25"/>
      <c r="BN491" s="25"/>
      <c r="BO491" s="25"/>
      <c r="BP491" s="25"/>
      <c r="BQ491" s="25"/>
      <c r="BR491" s="25"/>
      <c r="BS491" s="25"/>
      <c r="BT491" s="25"/>
      <c r="BU491" s="25"/>
      <c r="BV491" s="25"/>
      <c r="BW491" s="25"/>
      <c r="BX491" s="25"/>
      <c r="BY491" s="25"/>
      <c r="BZ491" s="25"/>
      <c r="CA491" s="25"/>
      <c r="CB491" s="25"/>
      <c r="CC491" s="25"/>
      <c r="CD491" s="25"/>
      <c r="CE491" s="25"/>
      <c r="CF491" s="25"/>
    </row>
    <row r="492" spans="1:84" ht="15.75" customHeight="1" x14ac:dyDescent="0.2">
      <c r="A492" s="25"/>
      <c r="B492" s="25"/>
      <c r="C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  <c r="AM492" s="25"/>
      <c r="AN492" s="25"/>
      <c r="AO492" s="25"/>
      <c r="AP492" s="25"/>
      <c r="AQ492" s="25"/>
      <c r="AR492" s="25"/>
      <c r="AS492" s="25"/>
      <c r="AT492" s="25"/>
      <c r="AU492" s="25"/>
      <c r="AV492" s="25"/>
      <c r="AW492" s="25"/>
      <c r="AX492" s="25"/>
      <c r="AY492" s="25"/>
      <c r="AZ492" s="25"/>
      <c r="BA492" s="25"/>
      <c r="BB492" s="25"/>
      <c r="BC492" s="25"/>
      <c r="BD492" s="25"/>
      <c r="BE492" s="25"/>
      <c r="BF492" s="25"/>
      <c r="BG492" s="25"/>
      <c r="BH492" s="25"/>
      <c r="BI492" s="25"/>
      <c r="BJ492" s="25"/>
      <c r="BK492" s="25"/>
      <c r="BL492" s="25"/>
      <c r="BM492" s="25"/>
      <c r="BN492" s="25"/>
      <c r="BO492" s="25"/>
      <c r="BP492" s="25"/>
      <c r="BQ492" s="25"/>
      <c r="BR492" s="25"/>
      <c r="BS492" s="25"/>
      <c r="BT492" s="25"/>
      <c r="BU492" s="25"/>
      <c r="BV492" s="25"/>
      <c r="BW492" s="25"/>
      <c r="BX492" s="25"/>
      <c r="BY492" s="25"/>
      <c r="BZ492" s="25"/>
      <c r="CA492" s="25"/>
      <c r="CB492" s="25"/>
      <c r="CC492" s="25"/>
      <c r="CD492" s="25"/>
      <c r="CE492" s="25"/>
      <c r="CF492" s="25"/>
    </row>
    <row r="493" spans="1:84" ht="15.75" customHeight="1" x14ac:dyDescent="0.2">
      <c r="A493" s="25"/>
      <c r="B493" s="25"/>
      <c r="C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  <c r="AM493" s="25"/>
      <c r="AN493" s="25"/>
      <c r="AO493" s="25"/>
      <c r="AP493" s="25"/>
      <c r="AQ493" s="25"/>
      <c r="AR493" s="25"/>
      <c r="AS493" s="25"/>
      <c r="AT493" s="25"/>
      <c r="AU493" s="25"/>
      <c r="AV493" s="25"/>
      <c r="AW493" s="25"/>
      <c r="AX493" s="25"/>
      <c r="AY493" s="25"/>
      <c r="AZ493" s="25"/>
      <c r="BA493" s="25"/>
      <c r="BB493" s="25"/>
      <c r="BC493" s="25"/>
      <c r="BD493" s="25"/>
      <c r="BE493" s="25"/>
      <c r="BF493" s="25"/>
      <c r="BG493" s="25"/>
      <c r="BH493" s="25"/>
      <c r="BI493" s="25"/>
      <c r="BJ493" s="25"/>
      <c r="BK493" s="25"/>
      <c r="BL493" s="25"/>
      <c r="BM493" s="25"/>
      <c r="BN493" s="25"/>
      <c r="BO493" s="25"/>
      <c r="BP493" s="25"/>
      <c r="BQ493" s="25"/>
      <c r="BR493" s="25"/>
      <c r="BS493" s="25"/>
      <c r="BT493" s="25"/>
      <c r="BU493" s="25"/>
      <c r="BV493" s="25"/>
      <c r="BW493" s="25"/>
      <c r="BX493" s="25"/>
      <c r="BY493" s="25"/>
      <c r="BZ493" s="25"/>
      <c r="CA493" s="25"/>
      <c r="CB493" s="25"/>
      <c r="CC493" s="25"/>
      <c r="CD493" s="25"/>
      <c r="CE493" s="25"/>
      <c r="CF493" s="25"/>
    </row>
    <row r="494" spans="1:84" ht="15.75" customHeight="1" x14ac:dyDescent="0.2">
      <c r="A494" s="25"/>
      <c r="B494" s="25"/>
      <c r="C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  <c r="AM494" s="25"/>
      <c r="AN494" s="25"/>
      <c r="AO494" s="25"/>
      <c r="AP494" s="25"/>
      <c r="AQ494" s="25"/>
      <c r="AR494" s="25"/>
      <c r="AS494" s="25"/>
      <c r="AT494" s="25"/>
      <c r="AU494" s="25"/>
      <c r="AV494" s="25"/>
      <c r="AW494" s="25"/>
      <c r="AX494" s="25"/>
      <c r="AY494" s="25"/>
      <c r="AZ494" s="25"/>
      <c r="BA494" s="25"/>
      <c r="BB494" s="25"/>
      <c r="BC494" s="25"/>
      <c r="BD494" s="25"/>
      <c r="BE494" s="25"/>
      <c r="BF494" s="25"/>
      <c r="BG494" s="25"/>
      <c r="BH494" s="25"/>
      <c r="BI494" s="25"/>
      <c r="BJ494" s="25"/>
      <c r="BK494" s="25"/>
      <c r="BL494" s="25"/>
      <c r="BM494" s="25"/>
      <c r="BN494" s="25"/>
      <c r="BO494" s="25"/>
      <c r="BP494" s="25"/>
      <c r="BQ494" s="25"/>
      <c r="BR494" s="25"/>
      <c r="BS494" s="25"/>
      <c r="BT494" s="25"/>
      <c r="BU494" s="25"/>
      <c r="BV494" s="25"/>
      <c r="BW494" s="25"/>
      <c r="BX494" s="25"/>
      <c r="BY494" s="25"/>
      <c r="BZ494" s="25"/>
      <c r="CA494" s="25"/>
      <c r="CB494" s="25"/>
      <c r="CC494" s="25"/>
      <c r="CD494" s="25"/>
      <c r="CE494" s="25"/>
      <c r="CF494" s="25"/>
    </row>
    <row r="495" spans="1:84" ht="15.75" customHeight="1" x14ac:dyDescent="0.2">
      <c r="A495" s="25"/>
      <c r="B495" s="25"/>
      <c r="C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  <c r="AM495" s="25"/>
      <c r="AN495" s="25"/>
      <c r="AO495" s="25"/>
      <c r="AP495" s="25"/>
      <c r="AQ495" s="25"/>
      <c r="AR495" s="25"/>
      <c r="AS495" s="25"/>
      <c r="AT495" s="25"/>
      <c r="AU495" s="25"/>
      <c r="AV495" s="25"/>
      <c r="AW495" s="25"/>
      <c r="AX495" s="25"/>
      <c r="AY495" s="25"/>
      <c r="AZ495" s="25"/>
      <c r="BA495" s="25"/>
      <c r="BB495" s="25"/>
      <c r="BC495" s="25"/>
      <c r="BD495" s="25"/>
      <c r="BE495" s="25"/>
      <c r="BF495" s="25"/>
      <c r="BG495" s="25"/>
      <c r="BH495" s="25"/>
      <c r="BI495" s="25"/>
      <c r="BJ495" s="25"/>
      <c r="BK495" s="25"/>
      <c r="BL495" s="25"/>
      <c r="BM495" s="25"/>
      <c r="BN495" s="25"/>
      <c r="BO495" s="25"/>
      <c r="BP495" s="25"/>
      <c r="BQ495" s="25"/>
      <c r="BR495" s="25"/>
      <c r="BS495" s="25"/>
      <c r="BT495" s="25"/>
      <c r="BU495" s="25"/>
      <c r="BV495" s="25"/>
      <c r="BW495" s="25"/>
      <c r="BX495" s="25"/>
      <c r="BY495" s="25"/>
      <c r="BZ495" s="25"/>
      <c r="CA495" s="25"/>
      <c r="CB495" s="25"/>
      <c r="CC495" s="25"/>
      <c r="CD495" s="25"/>
      <c r="CE495" s="25"/>
      <c r="CF495" s="25"/>
    </row>
    <row r="496" spans="1:84" ht="15.75" customHeight="1" x14ac:dyDescent="0.2">
      <c r="A496" s="25"/>
      <c r="B496" s="25"/>
      <c r="C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  <c r="AM496" s="25"/>
      <c r="AN496" s="25"/>
      <c r="AO496" s="25"/>
      <c r="AP496" s="25"/>
      <c r="AQ496" s="25"/>
      <c r="AR496" s="25"/>
      <c r="AS496" s="25"/>
      <c r="AT496" s="25"/>
      <c r="AU496" s="25"/>
      <c r="AV496" s="25"/>
      <c r="AW496" s="25"/>
      <c r="AX496" s="25"/>
      <c r="AY496" s="25"/>
      <c r="AZ496" s="25"/>
      <c r="BA496" s="25"/>
      <c r="BB496" s="25"/>
      <c r="BC496" s="25"/>
      <c r="BD496" s="25"/>
      <c r="BE496" s="25"/>
      <c r="BF496" s="25"/>
      <c r="BG496" s="25"/>
      <c r="BH496" s="25"/>
      <c r="BI496" s="25"/>
      <c r="BJ496" s="25"/>
      <c r="BK496" s="25"/>
      <c r="BL496" s="25"/>
      <c r="BM496" s="25"/>
      <c r="BN496" s="25"/>
      <c r="BO496" s="25"/>
      <c r="BP496" s="25"/>
      <c r="BQ496" s="25"/>
      <c r="BR496" s="25"/>
      <c r="BS496" s="25"/>
      <c r="BT496" s="25"/>
      <c r="BU496" s="25"/>
      <c r="BV496" s="25"/>
      <c r="BW496" s="25"/>
      <c r="BX496" s="25"/>
      <c r="BY496" s="25"/>
      <c r="BZ496" s="25"/>
      <c r="CA496" s="25"/>
      <c r="CB496" s="25"/>
      <c r="CC496" s="25"/>
      <c r="CD496" s="25"/>
      <c r="CE496" s="25"/>
      <c r="CF496" s="25"/>
    </row>
    <row r="497" spans="1:84" ht="15.75" customHeight="1" x14ac:dyDescent="0.2">
      <c r="A497" s="25"/>
      <c r="B497" s="25"/>
      <c r="C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  <c r="AM497" s="25"/>
      <c r="AN497" s="25"/>
      <c r="AO497" s="25"/>
      <c r="AP497" s="25"/>
      <c r="AQ497" s="25"/>
      <c r="AR497" s="25"/>
      <c r="AS497" s="25"/>
      <c r="AT497" s="25"/>
      <c r="AU497" s="25"/>
      <c r="AV497" s="25"/>
      <c r="AW497" s="25"/>
      <c r="AX497" s="25"/>
      <c r="AY497" s="25"/>
      <c r="AZ497" s="25"/>
      <c r="BA497" s="25"/>
      <c r="BB497" s="25"/>
      <c r="BC497" s="25"/>
      <c r="BD497" s="25"/>
      <c r="BE497" s="25"/>
      <c r="BF497" s="25"/>
      <c r="BG497" s="25"/>
      <c r="BH497" s="25"/>
      <c r="BI497" s="25"/>
      <c r="BJ497" s="25"/>
      <c r="BK497" s="25"/>
      <c r="BL497" s="25"/>
      <c r="BM497" s="25"/>
      <c r="BN497" s="25"/>
      <c r="BO497" s="25"/>
      <c r="BP497" s="25"/>
      <c r="BQ497" s="25"/>
      <c r="BR497" s="25"/>
      <c r="BS497" s="25"/>
      <c r="BT497" s="25"/>
      <c r="BU497" s="25"/>
      <c r="BV497" s="25"/>
      <c r="BW497" s="25"/>
      <c r="BX497" s="25"/>
      <c r="BY497" s="25"/>
      <c r="BZ497" s="25"/>
      <c r="CA497" s="25"/>
      <c r="CB497" s="25"/>
      <c r="CC497" s="25"/>
      <c r="CD497" s="25"/>
      <c r="CE497" s="25"/>
      <c r="CF497" s="25"/>
    </row>
    <row r="498" spans="1:84" ht="15.75" customHeight="1" x14ac:dyDescent="0.2">
      <c r="A498" s="25"/>
      <c r="B498" s="25"/>
      <c r="C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  <c r="AM498" s="25"/>
      <c r="AN498" s="25"/>
      <c r="AO498" s="25"/>
      <c r="AP498" s="25"/>
      <c r="AQ498" s="25"/>
      <c r="AR498" s="25"/>
      <c r="AS498" s="25"/>
      <c r="AT498" s="25"/>
      <c r="AU498" s="25"/>
      <c r="AV498" s="25"/>
      <c r="AW498" s="25"/>
      <c r="AX498" s="25"/>
      <c r="AY498" s="25"/>
      <c r="AZ498" s="25"/>
      <c r="BA498" s="25"/>
      <c r="BB498" s="25"/>
      <c r="BC498" s="25"/>
      <c r="BD498" s="25"/>
      <c r="BE498" s="25"/>
      <c r="BF498" s="25"/>
      <c r="BG498" s="25"/>
      <c r="BH498" s="25"/>
      <c r="BI498" s="25"/>
      <c r="BJ498" s="25"/>
      <c r="BK498" s="25"/>
      <c r="BL498" s="25"/>
      <c r="BM498" s="25"/>
      <c r="BN498" s="25"/>
      <c r="BO498" s="25"/>
      <c r="BP498" s="25"/>
      <c r="BQ498" s="25"/>
      <c r="BR498" s="25"/>
      <c r="BS498" s="25"/>
      <c r="BT498" s="25"/>
      <c r="BU498" s="25"/>
      <c r="BV498" s="25"/>
      <c r="BW498" s="25"/>
      <c r="BX498" s="25"/>
      <c r="BY498" s="25"/>
      <c r="BZ498" s="25"/>
      <c r="CA498" s="25"/>
      <c r="CB498" s="25"/>
      <c r="CC498" s="25"/>
      <c r="CD498" s="25"/>
      <c r="CE498" s="25"/>
      <c r="CF498" s="25"/>
    </row>
    <row r="499" spans="1:84" ht="15.75" customHeight="1" x14ac:dyDescent="0.2">
      <c r="A499" s="25"/>
      <c r="B499" s="25"/>
      <c r="C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  <c r="AM499" s="25"/>
      <c r="AN499" s="25"/>
      <c r="AO499" s="25"/>
      <c r="AP499" s="25"/>
      <c r="AQ499" s="25"/>
      <c r="AR499" s="25"/>
      <c r="AS499" s="25"/>
      <c r="AT499" s="25"/>
      <c r="AU499" s="25"/>
      <c r="AV499" s="25"/>
      <c r="AW499" s="25"/>
      <c r="AX499" s="25"/>
      <c r="AY499" s="25"/>
      <c r="AZ499" s="25"/>
      <c r="BA499" s="25"/>
      <c r="BB499" s="25"/>
      <c r="BC499" s="25"/>
      <c r="BD499" s="25"/>
      <c r="BE499" s="25"/>
      <c r="BF499" s="25"/>
      <c r="BG499" s="25"/>
      <c r="BH499" s="25"/>
      <c r="BI499" s="25"/>
      <c r="BJ499" s="25"/>
      <c r="BK499" s="25"/>
      <c r="BL499" s="25"/>
      <c r="BM499" s="25"/>
      <c r="BN499" s="25"/>
      <c r="BO499" s="25"/>
      <c r="BP499" s="25"/>
      <c r="BQ499" s="25"/>
      <c r="BR499" s="25"/>
      <c r="BS499" s="25"/>
      <c r="BT499" s="25"/>
      <c r="BU499" s="25"/>
      <c r="BV499" s="25"/>
      <c r="BW499" s="25"/>
      <c r="BX499" s="25"/>
      <c r="BY499" s="25"/>
      <c r="BZ499" s="25"/>
      <c r="CA499" s="25"/>
      <c r="CB499" s="25"/>
      <c r="CC499" s="25"/>
      <c r="CD499" s="25"/>
      <c r="CE499" s="25"/>
      <c r="CF499" s="25"/>
    </row>
    <row r="500" spans="1:84" ht="15.75" customHeight="1" x14ac:dyDescent="0.2">
      <c r="A500" s="25"/>
      <c r="B500" s="25"/>
      <c r="C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  <c r="AM500" s="25"/>
      <c r="AN500" s="25"/>
      <c r="AO500" s="25"/>
      <c r="AP500" s="25"/>
      <c r="AQ500" s="25"/>
      <c r="AR500" s="25"/>
      <c r="AS500" s="25"/>
      <c r="AT500" s="25"/>
      <c r="AU500" s="25"/>
      <c r="AV500" s="25"/>
      <c r="AW500" s="25"/>
      <c r="AX500" s="25"/>
      <c r="AY500" s="25"/>
      <c r="AZ500" s="25"/>
      <c r="BA500" s="25"/>
      <c r="BB500" s="25"/>
      <c r="BC500" s="25"/>
      <c r="BD500" s="25"/>
      <c r="BE500" s="25"/>
      <c r="BF500" s="25"/>
      <c r="BG500" s="25"/>
      <c r="BH500" s="25"/>
      <c r="BI500" s="25"/>
      <c r="BJ500" s="25"/>
      <c r="BK500" s="25"/>
      <c r="BL500" s="25"/>
      <c r="BM500" s="25"/>
      <c r="BN500" s="25"/>
      <c r="BO500" s="25"/>
      <c r="BP500" s="25"/>
      <c r="BQ500" s="25"/>
      <c r="BR500" s="25"/>
      <c r="BS500" s="25"/>
      <c r="BT500" s="25"/>
      <c r="BU500" s="25"/>
      <c r="BV500" s="25"/>
      <c r="BW500" s="25"/>
      <c r="BX500" s="25"/>
      <c r="BY500" s="25"/>
      <c r="BZ500" s="25"/>
      <c r="CA500" s="25"/>
      <c r="CB500" s="25"/>
      <c r="CC500" s="25"/>
      <c r="CD500" s="25"/>
      <c r="CE500" s="25"/>
      <c r="CF500" s="25"/>
    </row>
    <row r="501" spans="1:84" ht="15.75" customHeight="1" x14ac:dyDescent="0.2">
      <c r="A501" s="25"/>
      <c r="B501" s="25"/>
      <c r="C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  <c r="AM501" s="25"/>
      <c r="AN501" s="25"/>
      <c r="AO501" s="25"/>
      <c r="AP501" s="25"/>
      <c r="AQ501" s="25"/>
      <c r="AR501" s="25"/>
      <c r="AS501" s="25"/>
      <c r="AT501" s="25"/>
      <c r="AU501" s="25"/>
      <c r="AV501" s="25"/>
      <c r="AW501" s="25"/>
      <c r="AX501" s="25"/>
      <c r="AY501" s="25"/>
      <c r="AZ501" s="25"/>
      <c r="BA501" s="25"/>
      <c r="BB501" s="25"/>
      <c r="BC501" s="25"/>
      <c r="BD501" s="25"/>
      <c r="BE501" s="25"/>
      <c r="BF501" s="25"/>
      <c r="BG501" s="25"/>
      <c r="BH501" s="25"/>
      <c r="BI501" s="25"/>
      <c r="BJ501" s="25"/>
      <c r="BK501" s="25"/>
      <c r="BL501" s="25"/>
      <c r="BM501" s="25"/>
      <c r="BN501" s="25"/>
      <c r="BO501" s="25"/>
      <c r="BP501" s="25"/>
      <c r="BQ501" s="25"/>
      <c r="BR501" s="25"/>
      <c r="BS501" s="25"/>
      <c r="BT501" s="25"/>
      <c r="BU501" s="25"/>
      <c r="BV501" s="25"/>
      <c r="BW501" s="25"/>
      <c r="BX501" s="25"/>
      <c r="BY501" s="25"/>
      <c r="BZ501" s="25"/>
      <c r="CA501" s="25"/>
      <c r="CB501" s="25"/>
      <c r="CC501" s="25"/>
      <c r="CD501" s="25"/>
      <c r="CE501" s="25"/>
      <c r="CF501" s="25"/>
    </row>
    <row r="502" spans="1:84" ht="15.75" customHeight="1" x14ac:dyDescent="0.2">
      <c r="A502" s="25"/>
      <c r="B502" s="25"/>
      <c r="C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  <c r="AM502" s="25"/>
      <c r="AN502" s="25"/>
      <c r="AO502" s="25"/>
      <c r="AP502" s="25"/>
      <c r="AQ502" s="25"/>
      <c r="AR502" s="25"/>
      <c r="AS502" s="25"/>
      <c r="AT502" s="25"/>
      <c r="AU502" s="25"/>
      <c r="AV502" s="25"/>
      <c r="AW502" s="25"/>
      <c r="AX502" s="25"/>
      <c r="AY502" s="25"/>
      <c r="AZ502" s="25"/>
      <c r="BA502" s="25"/>
      <c r="BB502" s="25"/>
      <c r="BC502" s="25"/>
      <c r="BD502" s="25"/>
      <c r="BE502" s="25"/>
      <c r="BF502" s="25"/>
      <c r="BG502" s="25"/>
      <c r="BH502" s="25"/>
      <c r="BI502" s="25"/>
      <c r="BJ502" s="25"/>
      <c r="BK502" s="25"/>
      <c r="BL502" s="25"/>
      <c r="BM502" s="25"/>
      <c r="BN502" s="25"/>
      <c r="BO502" s="25"/>
      <c r="BP502" s="25"/>
      <c r="BQ502" s="25"/>
      <c r="BR502" s="25"/>
      <c r="BS502" s="25"/>
      <c r="BT502" s="25"/>
      <c r="BU502" s="25"/>
      <c r="BV502" s="25"/>
      <c r="BW502" s="25"/>
      <c r="BX502" s="25"/>
      <c r="BY502" s="25"/>
      <c r="BZ502" s="25"/>
      <c r="CA502" s="25"/>
      <c r="CB502" s="25"/>
      <c r="CC502" s="25"/>
      <c r="CD502" s="25"/>
      <c r="CE502" s="25"/>
      <c r="CF502" s="25"/>
    </row>
    <row r="503" spans="1:84" ht="15.75" customHeight="1" x14ac:dyDescent="0.2">
      <c r="A503" s="25"/>
      <c r="B503" s="25"/>
      <c r="C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  <c r="AM503" s="25"/>
      <c r="AN503" s="25"/>
      <c r="AO503" s="25"/>
      <c r="AP503" s="25"/>
      <c r="AQ503" s="25"/>
      <c r="AR503" s="25"/>
      <c r="AS503" s="25"/>
      <c r="AT503" s="25"/>
      <c r="AU503" s="25"/>
      <c r="AV503" s="25"/>
      <c r="AW503" s="25"/>
      <c r="AX503" s="25"/>
      <c r="AY503" s="25"/>
      <c r="AZ503" s="25"/>
      <c r="BA503" s="25"/>
      <c r="BB503" s="25"/>
      <c r="BC503" s="25"/>
      <c r="BD503" s="25"/>
      <c r="BE503" s="25"/>
      <c r="BF503" s="25"/>
      <c r="BG503" s="25"/>
      <c r="BH503" s="25"/>
      <c r="BI503" s="25"/>
      <c r="BJ503" s="25"/>
      <c r="BK503" s="25"/>
      <c r="BL503" s="25"/>
      <c r="BM503" s="25"/>
      <c r="BN503" s="25"/>
      <c r="BO503" s="25"/>
      <c r="BP503" s="25"/>
      <c r="BQ503" s="25"/>
      <c r="BR503" s="25"/>
      <c r="BS503" s="25"/>
      <c r="BT503" s="25"/>
      <c r="BU503" s="25"/>
      <c r="BV503" s="25"/>
      <c r="BW503" s="25"/>
      <c r="BX503" s="25"/>
      <c r="BY503" s="25"/>
      <c r="BZ503" s="25"/>
      <c r="CA503" s="25"/>
      <c r="CB503" s="25"/>
      <c r="CC503" s="25"/>
      <c r="CD503" s="25"/>
      <c r="CE503" s="25"/>
      <c r="CF503" s="25"/>
    </row>
    <row r="504" spans="1:84" ht="15.75" customHeight="1" x14ac:dyDescent="0.2">
      <c r="A504" s="25"/>
      <c r="B504" s="25"/>
      <c r="C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  <c r="AM504" s="25"/>
      <c r="AN504" s="25"/>
      <c r="AO504" s="25"/>
      <c r="AP504" s="25"/>
      <c r="AQ504" s="25"/>
      <c r="AR504" s="25"/>
      <c r="AS504" s="25"/>
      <c r="AT504" s="25"/>
      <c r="AU504" s="25"/>
      <c r="AV504" s="25"/>
      <c r="AW504" s="25"/>
      <c r="AX504" s="25"/>
      <c r="AY504" s="25"/>
      <c r="AZ504" s="25"/>
      <c r="BA504" s="25"/>
      <c r="BB504" s="25"/>
      <c r="BC504" s="25"/>
      <c r="BD504" s="25"/>
      <c r="BE504" s="25"/>
      <c r="BF504" s="25"/>
      <c r="BG504" s="25"/>
      <c r="BH504" s="25"/>
      <c r="BI504" s="25"/>
      <c r="BJ504" s="25"/>
      <c r="BK504" s="25"/>
      <c r="BL504" s="25"/>
      <c r="BM504" s="25"/>
      <c r="BN504" s="25"/>
      <c r="BO504" s="25"/>
      <c r="BP504" s="25"/>
      <c r="BQ504" s="25"/>
      <c r="BR504" s="25"/>
      <c r="BS504" s="25"/>
      <c r="BT504" s="25"/>
      <c r="BU504" s="25"/>
      <c r="BV504" s="25"/>
      <c r="BW504" s="25"/>
      <c r="BX504" s="25"/>
      <c r="BY504" s="25"/>
      <c r="BZ504" s="25"/>
      <c r="CA504" s="25"/>
      <c r="CB504" s="25"/>
      <c r="CC504" s="25"/>
      <c r="CD504" s="25"/>
      <c r="CE504" s="25"/>
      <c r="CF504" s="25"/>
    </row>
    <row r="505" spans="1:84" ht="15.75" customHeight="1" x14ac:dyDescent="0.2">
      <c r="A505" s="25"/>
      <c r="B505" s="25"/>
      <c r="C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  <c r="AM505" s="25"/>
      <c r="AN505" s="25"/>
      <c r="AO505" s="25"/>
      <c r="AP505" s="25"/>
      <c r="AQ505" s="25"/>
      <c r="AR505" s="25"/>
      <c r="AS505" s="25"/>
      <c r="AT505" s="25"/>
      <c r="AU505" s="25"/>
      <c r="AV505" s="25"/>
      <c r="AW505" s="25"/>
      <c r="AX505" s="25"/>
      <c r="AY505" s="25"/>
      <c r="AZ505" s="25"/>
      <c r="BA505" s="25"/>
      <c r="BB505" s="25"/>
      <c r="BC505" s="25"/>
      <c r="BD505" s="25"/>
      <c r="BE505" s="25"/>
      <c r="BF505" s="25"/>
      <c r="BG505" s="25"/>
      <c r="BH505" s="25"/>
      <c r="BI505" s="25"/>
      <c r="BJ505" s="25"/>
      <c r="BK505" s="25"/>
      <c r="BL505" s="25"/>
      <c r="BM505" s="25"/>
      <c r="BN505" s="25"/>
      <c r="BO505" s="25"/>
      <c r="BP505" s="25"/>
      <c r="BQ505" s="25"/>
      <c r="BR505" s="25"/>
      <c r="BS505" s="25"/>
      <c r="BT505" s="25"/>
      <c r="BU505" s="25"/>
      <c r="BV505" s="25"/>
      <c r="BW505" s="25"/>
      <c r="BX505" s="25"/>
      <c r="BY505" s="25"/>
      <c r="BZ505" s="25"/>
      <c r="CA505" s="25"/>
      <c r="CB505" s="25"/>
      <c r="CC505" s="25"/>
      <c r="CD505" s="25"/>
      <c r="CE505" s="25"/>
      <c r="CF505" s="25"/>
    </row>
    <row r="506" spans="1:84" ht="15.75" customHeight="1" x14ac:dyDescent="0.2">
      <c r="A506" s="25"/>
      <c r="B506" s="25"/>
      <c r="C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  <c r="AM506" s="25"/>
      <c r="AN506" s="25"/>
      <c r="AO506" s="25"/>
      <c r="AP506" s="25"/>
      <c r="AQ506" s="25"/>
      <c r="AR506" s="25"/>
      <c r="AS506" s="25"/>
      <c r="AT506" s="25"/>
      <c r="AU506" s="25"/>
      <c r="AV506" s="25"/>
      <c r="AW506" s="25"/>
      <c r="AX506" s="25"/>
      <c r="AY506" s="25"/>
      <c r="AZ506" s="25"/>
      <c r="BA506" s="25"/>
      <c r="BB506" s="25"/>
      <c r="BC506" s="25"/>
      <c r="BD506" s="25"/>
      <c r="BE506" s="25"/>
      <c r="BF506" s="25"/>
      <c r="BG506" s="25"/>
      <c r="BH506" s="25"/>
      <c r="BI506" s="25"/>
      <c r="BJ506" s="25"/>
      <c r="BK506" s="25"/>
      <c r="BL506" s="25"/>
      <c r="BM506" s="25"/>
      <c r="BN506" s="25"/>
      <c r="BO506" s="25"/>
      <c r="BP506" s="25"/>
      <c r="BQ506" s="25"/>
      <c r="BR506" s="25"/>
      <c r="BS506" s="25"/>
      <c r="BT506" s="25"/>
      <c r="BU506" s="25"/>
      <c r="BV506" s="25"/>
      <c r="BW506" s="25"/>
      <c r="BX506" s="25"/>
      <c r="BY506" s="25"/>
      <c r="BZ506" s="25"/>
      <c r="CA506" s="25"/>
      <c r="CB506" s="25"/>
      <c r="CC506" s="25"/>
      <c r="CD506" s="25"/>
      <c r="CE506" s="25"/>
      <c r="CF506" s="25"/>
    </row>
    <row r="507" spans="1:84" ht="15.75" customHeight="1" x14ac:dyDescent="0.2">
      <c r="A507" s="25"/>
      <c r="B507" s="25"/>
      <c r="C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5"/>
      <c r="AW507" s="25"/>
      <c r="AX507" s="25"/>
      <c r="AY507" s="25"/>
      <c r="AZ507" s="25"/>
      <c r="BA507" s="25"/>
      <c r="BB507" s="25"/>
      <c r="BC507" s="25"/>
      <c r="BD507" s="25"/>
      <c r="BE507" s="25"/>
      <c r="BF507" s="25"/>
      <c r="BG507" s="25"/>
      <c r="BH507" s="25"/>
      <c r="BI507" s="25"/>
      <c r="BJ507" s="25"/>
      <c r="BK507" s="25"/>
      <c r="BL507" s="25"/>
      <c r="BM507" s="25"/>
      <c r="BN507" s="25"/>
      <c r="BO507" s="25"/>
      <c r="BP507" s="25"/>
      <c r="BQ507" s="25"/>
      <c r="BR507" s="25"/>
      <c r="BS507" s="25"/>
      <c r="BT507" s="25"/>
      <c r="BU507" s="25"/>
      <c r="BV507" s="25"/>
      <c r="BW507" s="25"/>
      <c r="BX507" s="25"/>
      <c r="BY507" s="25"/>
      <c r="BZ507" s="25"/>
      <c r="CA507" s="25"/>
      <c r="CB507" s="25"/>
      <c r="CC507" s="25"/>
      <c r="CD507" s="25"/>
      <c r="CE507" s="25"/>
      <c r="CF507" s="25"/>
    </row>
    <row r="508" spans="1:84" ht="15.75" customHeight="1" x14ac:dyDescent="0.2">
      <c r="A508" s="25"/>
      <c r="B508" s="25"/>
      <c r="C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  <c r="AM508" s="25"/>
      <c r="AN508" s="25"/>
      <c r="AO508" s="25"/>
      <c r="AP508" s="25"/>
      <c r="AQ508" s="25"/>
      <c r="AR508" s="25"/>
      <c r="AS508" s="25"/>
      <c r="AT508" s="25"/>
      <c r="AU508" s="25"/>
      <c r="AV508" s="25"/>
      <c r="AW508" s="25"/>
      <c r="AX508" s="25"/>
      <c r="AY508" s="25"/>
      <c r="AZ508" s="25"/>
      <c r="BA508" s="25"/>
      <c r="BB508" s="25"/>
      <c r="BC508" s="25"/>
      <c r="BD508" s="25"/>
      <c r="BE508" s="25"/>
      <c r="BF508" s="25"/>
      <c r="BG508" s="25"/>
      <c r="BH508" s="25"/>
      <c r="BI508" s="25"/>
      <c r="BJ508" s="25"/>
      <c r="BK508" s="25"/>
      <c r="BL508" s="25"/>
      <c r="BM508" s="25"/>
      <c r="BN508" s="25"/>
      <c r="BO508" s="25"/>
      <c r="BP508" s="25"/>
      <c r="BQ508" s="25"/>
      <c r="BR508" s="25"/>
      <c r="BS508" s="25"/>
      <c r="BT508" s="25"/>
      <c r="BU508" s="25"/>
      <c r="BV508" s="25"/>
      <c r="BW508" s="25"/>
      <c r="BX508" s="25"/>
      <c r="BY508" s="25"/>
      <c r="BZ508" s="25"/>
      <c r="CA508" s="25"/>
      <c r="CB508" s="25"/>
      <c r="CC508" s="25"/>
      <c r="CD508" s="25"/>
      <c r="CE508" s="25"/>
      <c r="CF508" s="25"/>
    </row>
    <row r="509" spans="1:84" ht="15.75" customHeight="1" x14ac:dyDescent="0.2">
      <c r="A509" s="25"/>
      <c r="B509" s="25"/>
      <c r="C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5"/>
      <c r="AW509" s="25"/>
      <c r="AX509" s="25"/>
      <c r="AY509" s="25"/>
      <c r="AZ509" s="25"/>
      <c r="BA509" s="25"/>
      <c r="BB509" s="25"/>
      <c r="BC509" s="25"/>
      <c r="BD509" s="25"/>
      <c r="BE509" s="25"/>
      <c r="BF509" s="25"/>
      <c r="BG509" s="25"/>
      <c r="BH509" s="25"/>
      <c r="BI509" s="25"/>
      <c r="BJ509" s="25"/>
      <c r="BK509" s="25"/>
      <c r="BL509" s="25"/>
      <c r="BM509" s="25"/>
      <c r="BN509" s="25"/>
      <c r="BO509" s="25"/>
      <c r="BP509" s="25"/>
      <c r="BQ509" s="25"/>
      <c r="BR509" s="25"/>
      <c r="BS509" s="25"/>
      <c r="BT509" s="25"/>
      <c r="BU509" s="25"/>
      <c r="BV509" s="25"/>
      <c r="BW509" s="25"/>
      <c r="BX509" s="25"/>
      <c r="BY509" s="25"/>
      <c r="BZ509" s="25"/>
      <c r="CA509" s="25"/>
      <c r="CB509" s="25"/>
      <c r="CC509" s="25"/>
      <c r="CD509" s="25"/>
      <c r="CE509" s="25"/>
      <c r="CF509" s="25"/>
    </row>
    <row r="510" spans="1:84" ht="15.75" customHeight="1" x14ac:dyDescent="0.2">
      <c r="A510" s="25"/>
      <c r="B510" s="25"/>
      <c r="C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5"/>
      <c r="AW510" s="25"/>
      <c r="AX510" s="25"/>
      <c r="AY510" s="25"/>
      <c r="AZ510" s="25"/>
      <c r="BA510" s="25"/>
      <c r="BB510" s="25"/>
      <c r="BC510" s="25"/>
      <c r="BD510" s="25"/>
      <c r="BE510" s="25"/>
      <c r="BF510" s="25"/>
      <c r="BG510" s="25"/>
      <c r="BH510" s="25"/>
      <c r="BI510" s="25"/>
      <c r="BJ510" s="25"/>
      <c r="BK510" s="25"/>
      <c r="BL510" s="25"/>
      <c r="BM510" s="25"/>
      <c r="BN510" s="25"/>
      <c r="BO510" s="25"/>
      <c r="BP510" s="25"/>
      <c r="BQ510" s="25"/>
      <c r="BR510" s="25"/>
      <c r="BS510" s="25"/>
      <c r="BT510" s="25"/>
      <c r="BU510" s="25"/>
      <c r="BV510" s="25"/>
      <c r="BW510" s="25"/>
      <c r="BX510" s="25"/>
      <c r="BY510" s="25"/>
      <c r="BZ510" s="25"/>
      <c r="CA510" s="25"/>
      <c r="CB510" s="25"/>
      <c r="CC510" s="25"/>
      <c r="CD510" s="25"/>
      <c r="CE510" s="25"/>
      <c r="CF510" s="25"/>
    </row>
    <row r="511" spans="1:84" ht="15.75" customHeight="1" x14ac:dyDescent="0.2">
      <c r="A511" s="25"/>
      <c r="B511" s="25"/>
      <c r="C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5"/>
      <c r="AW511" s="25"/>
      <c r="AX511" s="25"/>
      <c r="AY511" s="25"/>
      <c r="AZ511" s="25"/>
      <c r="BA511" s="25"/>
      <c r="BB511" s="25"/>
      <c r="BC511" s="25"/>
      <c r="BD511" s="25"/>
      <c r="BE511" s="25"/>
      <c r="BF511" s="25"/>
      <c r="BG511" s="25"/>
      <c r="BH511" s="25"/>
      <c r="BI511" s="25"/>
      <c r="BJ511" s="25"/>
      <c r="BK511" s="25"/>
      <c r="BL511" s="25"/>
      <c r="BM511" s="25"/>
      <c r="BN511" s="25"/>
      <c r="BO511" s="25"/>
      <c r="BP511" s="25"/>
      <c r="BQ511" s="25"/>
      <c r="BR511" s="25"/>
      <c r="BS511" s="25"/>
      <c r="BT511" s="25"/>
      <c r="BU511" s="25"/>
      <c r="BV511" s="25"/>
      <c r="BW511" s="25"/>
      <c r="BX511" s="25"/>
      <c r="BY511" s="25"/>
      <c r="BZ511" s="25"/>
      <c r="CA511" s="25"/>
      <c r="CB511" s="25"/>
      <c r="CC511" s="25"/>
      <c r="CD511" s="25"/>
      <c r="CE511" s="25"/>
      <c r="CF511" s="25"/>
    </row>
    <row r="512" spans="1:84" ht="15.75" customHeight="1" x14ac:dyDescent="0.2">
      <c r="A512" s="25"/>
      <c r="B512" s="25"/>
      <c r="C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5"/>
      <c r="AW512" s="25"/>
      <c r="AX512" s="25"/>
      <c r="AY512" s="25"/>
      <c r="AZ512" s="25"/>
      <c r="BA512" s="25"/>
      <c r="BB512" s="25"/>
      <c r="BC512" s="25"/>
      <c r="BD512" s="25"/>
      <c r="BE512" s="25"/>
      <c r="BF512" s="25"/>
      <c r="BG512" s="25"/>
      <c r="BH512" s="25"/>
      <c r="BI512" s="25"/>
      <c r="BJ512" s="25"/>
      <c r="BK512" s="25"/>
      <c r="BL512" s="25"/>
      <c r="BM512" s="25"/>
      <c r="BN512" s="25"/>
      <c r="BO512" s="25"/>
      <c r="BP512" s="25"/>
      <c r="BQ512" s="25"/>
      <c r="BR512" s="25"/>
      <c r="BS512" s="25"/>
      <c r="BT512" s="25"/>
      <c r="BU512" s="25"/>
      <c r="BV512" s="25"/>
      <c r="BW512" s="25"/>
      <c r="BX512" s="25"/>
      <c r="BY512" s="25"/>
      <c r="BZ512" s="25"/>
      <c r="CA512" s="25"/>
      <c r="CB512" s="25"/>
      <c r="CC512" s="25"/>
      <c r="CD512" s="25"/>
      <c r="CE512" s="25"/>
      <c r="CF512" s="25"/>
    </row>
    <row r="513" spans="1:84" ht="15.75" customHeight="1" x14ac:dyDescent="0.2">
      <c r="A513" s="25"/>
      <c r="B513" s="25"/>
      <c r="C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25"/>
      <c r="AW513" s="25"/>
      <c r="AX513" s="25"/>
      <c r="AY513" s="25"/>
      <c r="AZ513" s="25"/>
      <c r="BA513" s="25"/>
      <c r="BB513" s="25"/>
      <c r="BC513" s="25"/>
      <c r="BD513" s="25"/>
      <c r="BE513" s="25"/>
      <c r="BF513" s="25"/>
      <c r="BG513" s="25"/>
      <c r="BH513" s="25"/>
      <c r="BI513" s="25"/>
      <c r="BJ513" s="25"/>
      <c r="BK513" s="25"/>
      <c r="BL513" s="25"/>
      <c r="BM513" s="25"/>
      <c r="BN513" s="25"/>
      <c r="BO513" s="25"/>
      <c r="BP513" s="25"/>
      <c r="BQ513" s="25"/>
      <c r="BR513" s="25"/>
      <c r="BS513" s="25"/>
      <c r="BT513" s="25"/>
      <c r="BU513" s="25"/>
      <c r="BV513" s="25"/>
      <c r="BW513" s="25"/>
      <c r="BX513" s="25"/>
      <c r="BY513" s="25"/>
      <c r="BZ513" s="25"/>
      <c r="CA513" s="25"/>
      <c r="CB513" s="25"/>
      <c r="CC513" s="25"/>
      <c r="CD513" s="25"/>
      <c r="CE513" s="25"/>
      <c r="CF513" s="25"/>
    </row>
    <row r="514" spans="1:84" ht="15.75" customHeight="1" x14ac:dyDescent="0.2">
      <c r="A514" s="25"/>
      <c r="B514" s="25"/>
      <c r="C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5"/>
      <c r="AW514" s="25"/>
      <c r="AX514" s="25"/>
      <c r="AY514" s="25"/>
      <c r="AZ514" s="25"/>
      <c r="BA514" s="25"/>
      <c r="BB514" s="25"/>
      <c r="BC514" s="25"/>
      <c r="BD514" s="25"/>
      <c r="BE514" s="25"/>
      <c r="BF514" s="25"/>
      <c r="BG514" s="25"/>
      <c r="BH514" s="25"/>
      <c r="BI514" s="25"/>
      <c r="BJ514" s="25"/>
      <c r="BK514" s="25"/>
      <c r="BL514" s="25"/>
      <c r="BM514" s="25"/>
      <c r="BN514" s="25"/>
      <c r="BO514" s="25"/>
      <c r="BP514" s="25"/>
      <c r="BQ514" s="25"/>
      <c r="BR514" s="25"/>
      <c r="BS514" s="25"/>
      <c r="BT514" s="25"/>
      <c r="BU514" s="25"/>
      <c r="BV514" s="25"/>
      <c r="BW514" s="25"/>
      <c r="BX514" s="25"/>
      <c r="BY514" s="25"/>
      <c r="BZ514" s="25"/>
      <c r="CA514" s="25"/>
      <c r="CB514" s="25"/>
      <c r="CC514" s="25"/>
      <c r="CD514" s="25"/>
      <c r="CE514" s="25"/>
      <c r="CF514" s="25"/>
    </row>
    <row r="515" spans="1:84" ht="15.75" customHeight="1" x14ac:dyDescent="0.2">
      <c r="A515" s="25"/>
      <c r="B515" s="25"/>
      <c r="C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  <c r="AM515" s="25"/>
      <c r="AN515" s="25"/>
      <c r="AO515" s="25"/>
      <c r="AP515" s="25"/>
      <c r="AQ515" s="25"/>
      <c r="AR515" s="25"/>
      <c r="AS515" s="25"/>
      <c r="AT515" s="25"/>
      <c r="AU515" s="25"/>
      <c r="AV515" s="25"/>
      <c r="AW515" s="25"/>
      <c r="AX515" s="25"/>
      <c r="AY515" s="25"/>
      <c r="AZ515" s="25"/>
      <c r="BA515" s="25"/>
      <c r="BB515" s="25"/>
      <c r="BC515" s="25"/>
      <c r="BD515" s="25"/>
      <c r="BE515" s="25"/>
      <c r="BF515" s="25"/>
      <c r="BG515" s="25"/>
      <c r="BH515" s="25"/>
      <c r="BI515" s="25"/>
      <c r="BJ515" s="25"/>
      <c r="BK515" s="25"/>
      <c r="BL515" s="25"/>
      <c r="BM515" s="25"/>
      <c r="BN515" s="25"/>
      <c r="BO515" s="25"/>
      <c r="BP515" s="25"/>
      <c r="BQ515" s="25"/>
      <c r="BR515" s="25"/>
      <c r="BS515" s="25"/>
      <c r="BT515" s="25"/>
      <c r="BU515" s="25"/>
      <c r="BV515" s="25"/>
      <c r="BW515" s="25"/>
      <c r="BX515" s="25"/>
      <c r="BY515" s="25"/>
      <c r="BZ515" s="25"/>
      <c r="CA515" s="25"/>
      <c r="CB515" s="25"/>
      <c r="CC515" s="25"/>
      <c r="CD515" s="25"/>
      <c r="CE515" s="25"/>
      <c r="CF515" s="25"/>
    </row>
    <row r="516" spans="1:84" ht="15.75" customHeight="1" x14ac:dyDescent="0.2">
      <c r="A516" s="25"/>
      <c r="B516" s="25"/>
      <c r="C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5"/>
      <c r="AW516" s="25"/>
      <c r="AX516" s="25"/>
      <c r="AY516" s="25"/>
      <c r="AZ516" s="25"/>
      <c r="BA516" s="25"/>
      <c r="BB516" s="25"/>
      <c r="BC516" s="25"/>
      <c r="BD516" s="25"/>
      <c r="BE516" s="25"/>
      <c r="BF516" s="25"/>
      <c r="BG516" s="25"/>
      <c r="BH516" s="25"/>
      <c r="BI516" s="25"/>
      <c r="BJ516" s="25"/>
      <c r="BK516" s="25"/>
      <c r="BL516" s="25"/>
      <c r="BM516" s="25"/>
      <c r="BN516" s="25"/>
      <c r="BO516" s="25"/>
      <c r="BP516" s="25"/>
      <c r="BQ516" s="25"/>
      <c r="BR516" s="25"/>
      <c r="BS516" s="25"/>
      <c r="BT516" s="25"/>
      <c r="BU516" s="25"/>
      <c r="BV516" s="25"/>
      <c r="BW516" s="25"/>
      <c r="BX516" s="25"/>
      <c r="BY516" s="25"/>
      <c r="BZ516" s="25"/>
      <c r="CA516" s="25"/>
      <c r="CB516" s="25"/>
      <c r="CC516" s="25"/>
      <c r="CD516" s="25"/>
      <c r="CE516" s="25"/>
      <c r="CF516" s="25"/>
    </row>
    <row r="517" spans="1:84" ht="15.75" customHeight="1" x14ac:dyDescent="0.2">
      <c r="A517" s="25"/>
      <c r="B517" s="25"/>
      <c r="C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  <c r="AM517" s="25"/>
      <c r="AN517" s="25"/>
      <c r="AO517" s="25"/>
      <c r="AP517" s="25"/>
      <c r="AQ517" s="25"/>
      <c r="AR517" s="25"/>
      <c r="AS517" s="25"/>
      <c r="AT517" s="25"/>
      <c r="AU517" s="25"/>
      <c r="AV517" s="25"/>
      <c r="AW517" s="25"/>
      <c r="AX517" s="25"/>
      <c r="AY517" s="25"/>
      <c r="AZ517" s="25"/>
      <c r="BA517" s="25"/>
      <c r="BB517" s="25"/>
      <c r="BC517" s="25"/>
      <c r="BD517" s="25"/>
      <c r="BE517" s="25"/>
      <c r="BF517" s="25"/>
      <c r="BG517" s="25"/>
      <c r="BH517" s="25"/>
      <c r="BI517" s="25"/>
      <c r="BJ517" s="25"/>
      <c r="BK517" s="25"/>
      <c r="BL517" s="25"/>
      <c r="BM517" s="25"/>
      <c r="BN517" s="25"/>
      <c r="BO517" s="25"/>
      <c r="BP517" s="25"/>
      <c r="BQ517" s="25"/>
      <c r="BR517" s="25"/>
      <c r="BS517" s="25"/>
      <c r="BT517" s="25"/>
      <c r="BU517" s="25"/>
      <c r="BV517" s="25"/>
      <c r="BW517" s="25"/>
      <c r="BX517" s="25"/>
      <c r="BY517" s="25"/>
      <c r="BZ517" s="25"/>
      <c r="CA517" s="25"/>
      <c r="CB517" s="25"/>
      <c r="CC517" s="25"/>
      <c r="CD517" s="25"/>
      <c r="CE517" s="25"/>
      <c r="CF517" s="25"/>
    </row>
    <row r="518" spans="1:84" ht="15.75" customHeight="1" x14ac:dyDescent="0.2">
      <c r="A518" s="25"/>
      <c r="B518" s="25"/>
      <c r="C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5"/>
      <c r="AW518" s="25"/>
      <c r="AX518" s="25"/>
      <c r="AY518" s="25"/>
      <c r="AZ518" s="25"/>
      <c r="BA518" s="25"/>
      <c r="BB518" s="25"/>
      <c r="BC518" s="25"/>
      <c r="BD518" s="25"/>
      <c r="BE518" s="25"/>
      <c r="BF518" s="25"/>
      <c r="BG518" s="25"/>
      <c r="BH518" s="25"/>
      <c r="BI518" s="25"/>
      <c r="BJ518" s="25"/>
      <c r="BK518" s="25"/>
      <c r="BL518" s="25"/>
      <c r="BM518" s="25"/>
      <c r="BN518" s="25"/>
      <c r="BO518" s="25"/>
      <c r="BP518" s="25"/>
      <c r="BQ518" s="25"/>
      <c r="BR518" s="25"/>
      <c r="BS518" s="25"/>
      <c r="BT518" s="25"/>
      <c r="BU518" s="25"/>
      <c r="BV518" s="25"/>
      <c r="BW518" s="25"/>
      <c r="BX518" s="25"/>
      <c r="BY518" s="25"/>
      <c r="BZ518" s="25"/>
      <c r="CA518" s="25"/>
      <c r="CB518" s="25"/>
      <c r="CC518" s="25"/>
      <c r="CD518" s="25"/>
      <c r="CE518" s="25"/>
      <c r="CF518" s="25"/>
    </row>
    <row r="519" spans="1:84" ht="15.75" customHeight="1" x14ac:dyDescent="0.2">
      <c r="A519" s="25"/>
      <c r="B519" s="25"/>
      <c r="C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  <c r="AM519" s="25"/>
      <c r="AN519" s="25"/>
      <c r="AO519" s="25"/>
      <c r="AP519" s="25"/>
      <c r="AQ519" s="25"/>
      <c r="AR519" s="25"/>
      <c r="AS519" s="25"/>
      <c r="AT519" s="25"/>
      <c r="AU519" s="25"/>
      <c r="AV519" s="25"/>
      <c r="AW519" s="25"/>
      <c r="AX519" s="25"/>
      <c r="AY519" s="25"/>
      <c r="AZ519" s="25"/>
      <c r="BA519" s="25"/>
      <c r="BB519" s="25"/>
      <c r="BC519" s="25"/>
      <c r="BD519" s="25"/>
      <c r="BE519" s="25"/>
      <c r="BF519" s="25"/>
      <c r="BG519" s="25"/>
      <c r="BH519" s="25"/>
      <c r="BI519" s="25"/>
      <c r="BJ519" s="25"/>
      <c r="BK519" s="25"/>
      <c r="BL519" s="25"/>
      <c r="BM519" s="25"/>
      <c r="BN519" s="25"/>
      <c r="BO519" s="25"/>
      <c r="BP519" s="25"/>
      <c r="BQ519" s="25"/>
      <c r="BR519" s="25"/>
      <c r="BS519" s="25"/>
      <c r="BT519" s="25"/>
      <c r="BU519" s="25"/>
      <c r="BV519" s="25"/>
      <c r="BW519" s="25"/>
      <c r="BX519" s="25"/>
      <c r="BY519" s="25"/>
      <c r="BZ519" s="25"/>
      <c r="CA519" s="25"/>
      <c r="CB519" s="25"/>
      <c r="CC519" s="25"/>
      <c r="CD519" s="25"/>
      <c r="CE519" s="25"/>
      <c r="CF519" s="25"/>
    </row>
    <row r="520" spans="1:84" ht="15.75" customHeight="1" x14ac:dyDescent="0.2">
      <c r="A520" s="25"/>
      <c r="B520" s="25"/>
      <c r="C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5"/>
      <c r="AW520" s="25"/>
      <c r="AX520" s="25"/>
      <c r="AY520" s="25"/>
      <c r="AZ520" s="25"/>
      <c r="BA520" s="25"/>
      <c r="BB520" s="25"/>
      <c r="BC520" s="25"/>
      <c r="BD520" s="25"/>
      <c r="BE520" s="25"/>
      <c r="BF520" s="25"/>
      <c r="BG520" s="25"/>
      <c r="BH520" s="25"/>
      <c r="BI520" s="25"/>
      <c r="BJ520" s="25"/>
      <c r="BK520" s="25"/>
      <c r="BL520" s="25"/>
      <c r="BM520" s="25"/>
      <c r="BN520" s="25"/>
      <c r="BO520" s="25"/>
      <c r="BP520" s="25"/>
      <c r="BQ520" s="25"/>
      <c r="BR520" s="25"/>
      <c r="BS520" s="25"/>
      <c r="BT520" s="25"/>
      <c r="BU520" s="25"/>
      <c r="BV520" s="25"/>
      <c r="BW520" s="25"/>
      <c r="BX520" s="25"/>
      <c r="BY520" s="25"/>
      <c r="BZ520" s="25"/>
      <c r="CA520" s="25"/>
      <c r="CB520" s="25"/>
      <c r="CC520" s="25"/>
      <c r="CD520" s="25"/>
      <c r="CE520" s="25"/>
      <c r="CF520" s="25"/>
    </row>
    <row r="521" spans="1:84" ht="15.75" customHeight="1" x14ac:dyDescent="0.2">
      <c r="A521" s="25"/>
      <c r="B521" s="25"/>
      <c r="C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  <c r="AT521" s="25"/>
      <c r="AU521" s="25"/>
      <c r="AV521" s="25"/>
      <c r="AW521" s="25"/>
      <c r="AX521" s="25"/>
      <c r="AY521" s="25"/>
      <c r="AZ521" s="25"/>
      <c r="BA521" s="25"/>
      <c r="BB521" s="25"/>
      <c r="BC521" s="25"/>
      <c r="BD521" s="25"/>
      <c r="BE521" s="25"/>
      <c r="BF521" s="25"/>
      <c r="BG521" s="25"/>
      <c r="BH521" s="25"/>
      <c r="BI521" s="25"/>
      <c r="BJ521" s="25"/>
      <c r="BK521" s="25"/>
      <c r="BL521" s="25"/>
      <c r="BM521" s="25"/>
      <c r="BN521" s="25"/>
      <c r="BO521" s="25"/>
      <c r="BP521" s="25"/>
      <c r="BQ521" s="25"/>
      <c r="BR521" s="25"/>
      <c r="BS521" s="25"/>
      <c r="BT521" s="25"/>
      <c r="BU521" s="25"/>
      <c r="BV521" s="25"/>
      <c r="BW521" s="25"/>
      <c r="BX521" s="25"/>
      <c r="BY521" s="25"/>
      <c r="BZ521" s="25"/>
      <c r="CA521" s="25"/>
      <c r="CB521" s="25"/>
      <c r="CC521" s="25"/>
      <c r="CD521" s="25"/>
      <c r="CE521" s="25"/>
      <c r="CF521" s="25"/>
    </row>
    <row r="522" spans="1:84" ht="15.75" customHeight="1" x14ac:dyDescent="0.2">
      <c r="A522" s="25"/>
      <c r="B522" s="25"/>
      <c r="C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  <c r="AM522" s="25"/>
      <c r="AN522" s="25"/>
      <c r="AO522" s="25"/>
      <c r="AP522" s="25"/>
      <c r="AQ522" s="25"/>
      <c r="AR522" s="25"/>
      <c r="AS522" s="25"/>
      <c r="AT522" s="25"/>
      <c r="AU522" s="25"/>
      <c r="AV522" s="25"/>
      <c r="AW522" s="25"/>
      <c r="AX522" s="25"/>
      <c r="AY522" s="25"/>
      <c r="AZ522" s="25"/>
      <c r="BA522" s="25"/>
      <c r="BB522" s="25"/>
      <c r="BC522" s="25"/>
      <c r="BD522" s="25"/>
      <c r="BE522" s="25"/>
      <c r="BF522" s="25"/>
      <c r="BG522" s="25"/>
      <c r="BH522" s="25"/>
      <c r="BI522" s="25"/>
      <c r="BJ522" s="25"/>
      <c r="BK522" s="25"/>
      <c r="BL522" s="25"/>
      <c r="BM522" s="25"/>
      <c r="BN522" s="25"/>
      <c r="BO522" s="25"/>
      <c r="BP522" s="25"/>
      <c r="BQ522" s="25"/>
      <c r="BR522" s="25"/>
      <c r="BS522" s="25"/>
      <c r="BT522" s="25"/>
      <c r="BU522" s="25"/>
      <c r="BV522" s="25"/>
      <c r="BW522" s="25"/>
      <c r="BX522" s="25"/>
      <c r="BY522" s="25"/>
      <c r="BZ522" s="25"/>
      <c r="CA522" s="25"/>
      <c r="CB522" s="25"/>
      <c r="CC522" s="25"/>
      <c r="CD522" s="25"/>
      <c r="CE522" s="25"/>
      <c r="CF522" s="25"/>
    </row>
    <row r="523" spans="1:84" ht="15.75" customHeight="1" x14ac:dyDescent="0.2">
      <c r="A523" s="25"/>
      <c r="B523" s="25"/>
      <c r="C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  <c r="AM523" s="25"/>
      <c r="AN523" s="25"/>
      <c r="AO523" s="25"/>
      <c r="AP523" s="25"/>
      <c r="AQ523" s="25"/>
      <c r="AR523" s="25"/>
      <c r="AS523" s="25"/>
      <c r="AT523" s="25"/>
      <c r="AU523" s="25"/>
      <c r="AV523" s="25"/>
      <c r="AW523" s="25"/>
      <c r="AX523" s="25"/>
      <c r="AY523" s="25"/>
      <c r="AZ523" s="25"/>
      <c r="BA523" s="25"/>
      <c r="BB523" s="25"/>
      <c r="BC523" s="25"/>
      <c r="BD523" s="25"/>
      <c r="BE523" s="25"/>
      <c r="BF523" s="25"/>
      <c r="BG523" s="25"/>
      <c r="BH523" s="25"/>
      <c r="BI523" s="25"/>
      <c r="BJ523" s="25"/>
      <c r="BK523" s="25"/>
      <c r="BL523" s="25"/>
      <c r="BM523" s="25"/>
      <c r="BN523" s="25"/>
      <c r="BO523" s="25"/>
      <c r="BP523" s="25"/>
      <c r="BQ523" s="25"/>
      <c r="BR523" s="25"/>
      <c r="BS523" s="25"/>
      <c r="BT523" s="25"/>
      <c r="BU523" s="25"/>
      <c r="BV523" s="25"/>
      <c r="BW523" s="25"/>
      <c r="BX523" s="25"/>
      <c r="BY523" s="25"/>
      <c r="BZ523" s="25"/>
      <c r="CA523" s="25"/>
      <c r="CB523" s="25"/>
      <c r="CC523" s="25"/>
      <c r="CD523" s="25"/>
      <c r="CE523" s="25"/>
      <c r="CF523" s="25"/>
    </row>
    <row r="524" spans="1:84" ht="15.75" customHeight="1" x14ac:dyDescent="0.2">
      <c r="A524" s="25"/>
      <c r="B524" s="25"/>
      <c r="C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  <c r="AM524" s="25"/>
      <c r="AN524" s="25"/>
      <c r="AO524" s="25"/>
      <c r="AP524" s="25"/>
      <c r="AQ524" s="25"/>
      <c r="AR524" s="25"/>
      <c r="AS524" s="25"/>
      <c r="AT524" s="25"/>
      <c r="AU524" s="25"/>
      <c r="AV524" s="25"/>
      <c r="AW524" s="25"/>
      <c r="AX524" s="25"/>
      <c r="AY524" s="25"/>
      <c r="AZ524" s="25"/>
      <c r="BA524" s="25"/>
      <c r="BB524" s="25"/>
      <c r="BC524" s="25"/>
      <c r="BD524" s="25"/>
      <c r="BE524" s="25"/>
      <c r="BF524" s="25"/>
      <c r="BG524" s="25"/>
      <c r="BH524" s="25"/>
      <c r="BI524" s="25"/>
      <c r="BJ524" s="25"/>
      <c r="BK524" s="25"/>
      <c r="BL524" s="25"/>
      <c r="BM524" s="25"/>
      <c r="BN524" s="25"/>
      <c r="BO524" s="25"/>
      <c r="BP524" s="25"/>
      <c r="BQ524" s="25"/>
      <c r="BR524" s="25"/>
      <c r="BS524" s="25"/>
      <c r="BT524" s="25"/>
      <c r="BU524" s="25"/>
      <c r="BV524" s="25"/>
      <c r="BW524" s="25"/>
      <c r="BX524" s="25"/>
      <c r="BY524" s="25"/>
      <c r="BZ524" s="25"/>
      <c r="CA524" s="25"/>
      <c r="CB524" s="25"/>
      <c r="CC524" s="25"/>
      <c r="CD524" s="25"/>
      <c r="CE524" s="25"/>
      <c r="CF524" s="25"/>
    </row>
    <row r="525" spans="1:84" ht="15.75" customHeight="1" x14ac:dyDescent="0.2">
      <c r="A525" s="25"/>
      <c r="B525" s="25"/>
      <c r="C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  <c r="AM525" s="25"/>
      <c r="AN525" s="25"/>
      <c r="AO525" s="25"/>
      <c r="AP525" s="25"/>
      <c r="AQ525" s="25"/>
      <c r="AR525" s="25"/>
      <c r="AS525" s="25"/>
      <c r="AT525" s="25"/>
      <c r="AU525" s="25"/>
      <c r="AV525" s="25"/>
      <c r="AW525" s="25"/>
      <c r="AX525" s="25"/>
      <c r="AY525" s="25"/>
      <c r="AZ525" s="25"/>
      <c r="BA525" s="25"/>
      <c r="BB525" s="25"/>
      <c r="BC525" s="25"/>
      <c r="BD525" s="25"/>
      <c r="BE525" s="25"/>
      <c r="BF525" s="25"/>
      <c r="BG525" s="25"/>
      <c r="BH525" s="25"/>
      <c r="BI525" s="25"/>
      <c r="BJ525" s="25"/>
      <c r="BK525" s="25"/>
      <c r="BL525" s="25"/>
      <c r="BM525" s="25"/>
      <c r="BN525" s="25"/>
      <c r="BO525" s="25"/>
      <c r="BP525" s="25"/>
      <c r="BQ525" s="25"/>
      <c r="BR525" s="25"/>
      <c r="BS525" s="25"/>
      <c r="BT525" s="25"/>
      <c r="BU525" s="25"/>
      <c r="BV525" s="25"/>
      <c r="BW525" s="25"/>
      <c r="BX525" s="25"/>
      <c r="BY525" s="25"/>
      <c r="BZ525" s="25"/>
      <c r="CA525" s="25"/>
      <c r="CB525" s="25"/>
      <c r="CC525" s="25"/>
      <c r="CD525" s="25"/>
      <c r="CE525" s="25"/>
      <c r="CF525" s="25"/>
    </row>
    <row r="526" spans="1:84" ht="15.75" customHeight="1" x14ac:dyDescent="0.2">
      <c r="A526" s="25"/>
      <c r="B526" s="25"/>
      <c r="C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  <c r="AM526" s="25"/>
      <c r="AN526" s="25"/>
      <c r="AO526" s="25"/>
      <c r="AP526" s="25"/>
      <c r="AQ526" s="25"/>
      <c r="AR526" s="25"/>
      <c r="AS526" s="25"/>
      <c r="AT526" s="25"/>
      <c r="AU526" s="25"/>
      <c r="AV526" s="25"/>
      <c r="AW526" s="25"/>
      <c r="AX526" s="25"/>
      <c r="AY526" s="25"/>
      <c r="AZ526" s="25"/>
      <c r="BA526" s="25"/>
      <c r="BB526" s="25"/>
      <c r="BC526" s="25"/>
      <c r="BD526" s="25"/>
      <c r="BE526" s="25"/>
      <c r="BF526" s="25"/>
      <c r="BG526" s="25"/>
      <c r="BH526" s="25"/>
      <c r="BI526" s="25"/>
      <c r="BJ526" s="25"/>
      <c r="BK526" s="25"/>
      <c r="BL526" s="25"/>
      <c r="BM526" s="25"/>
      <c r="BN526" s="25"/>
      <c r="BO526" s="25"/>
      <c r="BP526" s="25"/>
      <c r="BQ526" s="25"/>
      <c r="BR526" s="25"/>
      <c r="BS526" s="25"/>
      <c r="BT526" s="25"/>
      <c r="BU526" s="25"/>
      <c r="BV526" s="25"/>
      <c r="BW526" s="25"/>
      <c r="BX526" s="25"/>
      <c r="BY526" s="25"/>
      <c r="BZ526" s="25"/>
      <c r="CA526" s="25"/>
      <c r="CB526" s="25"/>
      <c r="CC526" s="25"/>
      <c r="CD526" s="25"/>
      <c r="CE526" s="25"/>
      <c r="CF526" s="25"/>
    </row>
    <row r="527" spans="1:84" ht="15.75" customHeight="1" x14ac:dyDescent="0.2">
      <c r="A527" s="25"/>
      <c r="B527" s="25"/>
      <c r="C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  <c r="AM527" s="25"/>
      <c r="AN527" s="25"/>
      <c r="AO527" s="25"/>
      <c r="AP527" s="25"/>
      <c r="AQ527" s="25"/>
      <c r="AR527" s="25"/>
      <c r="AS527" s="25"/>
      <c r="AT527" s="25"/>
      <c r="AU527" s="25"/>
      <c r="AV527" s="25"/>
      <c r="AW527" s="25"/>
      <c r="AX527" s="25"/>
      <c r="AY527" s="25"/>
      <c r="AZ527" s="25"/>
      <c r="BA527" s="25"/>
      <c r="BB527" s="25"/>
      <c r="BC527" s="25"/>
      <c r="BD527" s="25"/>
      <c r="BE527" s="25"/>
      <c r="BF527" s="25"/>
      <c r="BG527" s="25"/>
      <c r="BH527" s="25"/>
      <c r="BI527" s="25"/>
      <c r="BJ527" s="25"/>
      <c r="BK527" s="25"/>
      <c r="BL527" s="25"/>
      <c r="BM527" s="25"/>
      <c r="BN527" s="25"/>
      <c r="BO527" s="25"/>
      <c r="BP527" s="25"/>
      <c r="BQ527" s="25"/>
      <c r="BR527" s="25"/>
      <c r="BS527" s="25"/>
      <c r="BT527" s="25"/>
      <c r="BU527" s="25"/>
      <c r="BV527" s="25"/>
      <c r="BW527" s="25"/>
      <c r="BX527" s="25"/>
      <c r="BY527" s="25"/>
      <c r="BZ527" s="25"/>
      <c r="CA527" s="25"/>
      <c r="CB527" s="25"/>
      <c r="CC527" s="25"/>
      <c r="CD527" s="25"/>
      <c r="CE527" s="25"/>
      <c r="CF527" s="25"/>
    </row>
    <row r="528" spans="1:84" ht="15.75" customHeight="1" x14ac:dyDescent="0.2">
      <c r="A528" s="25"/>
      <c r="B528" s="25"/>
      <c r="C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  <c r="AM528" s="25"/>
      <c r="AN528" s="25"/>
      <c r="AO528" s="25"/>
      <c r="AP528" s="25"/>
      <c r="AQ528" s="25"/>
      <c r="AR528" s="25"/>
      <c r="AS528" s="25"/>
      <c r="AT528" s="25"/>
      <c r="AU528" s="25"/>
      <c r="AV528" s="25"/>
      <c r="AW528" s="25"/>
      <c r="AX528" s="25"/>
      <c r="AY528" s="25"/>
      <c r="AZ528" s="25"/>
      <c r="BA528" s="25"/>
      <c r="BB528" s="25"/>
      <c r="BC528" s="25"/>
      <c r="BD528" s="25"/>
      <c r="BE528" s="25"/>
      <c r="BF528" s="25"/>
      <c r="BG528" s="25"/>
      <c r="BH528" s="25"/>
      <c r="BI528" s="25"/>
      <c r="BJ528" s="25"/>
      <c r="BK528" s="25"/>
      <c r="BL528" s="25"/>
      <c r="BM528" s="25"/>
      <c r="BN528" s="25"/>
      <c r="BO528" s="25"/>
      <c r="BP528" s="25"/>
      <c r="BQ528" s="25"/>
      <c r="BR528" s="25"/>
      <c r="BS528" s="25"/>
      <c r="BT528" s="25"/>
      <c r="BU528" s="25"/>
      <c r="BV528" s="25"/>
      <c r="BW528" s="25"/>
      <c r="BX528" s="25"/>
      <c r="BY528" s="25"/>
      <c r="BZ528" s="25"/>
      <c r="CA528" s="25"/>
      <c r="CB528" s="25"/>
      <c r="CC528" s="25"/>
      <c r="CD528" s="25"/>
      <c r="CE528" s="25"/>
      <c r="CF528" s="25"/>
    </row>
    <row r="529" spans="1:84" ht="15.75" customHeight="1" x14ac:dyDescent="0.2">
      <c r="A529" s="25"/>
      <c r="B529" s="25"/>
      <c r="C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  <c r="AM529" s="25"/>
      <c r="AN529" s="25"/>
      <c r="AO529" s="25"/>
      <c r="AP529" s="25"/>
      <c r="AQ529" s="25"/>
      <c r="AR529" s="25"/>
      <c r="AS529" s="25"/>
      <c r="AT529" s="25"/>
      <c r="AU529" s="25"/>
      <c r="AV529" s="25"/>
      <c r="AW529" s="25"/>
      <c r="AX529" s="25"/>
      <c r="AY529" s="25"/>
      <c r="AZ529" s="25"/>
      <c r="BA529" s="25"/>
      <c r="BB529" s="25"/>
      <c r="BC529" s="25"/>
      <c r="BD529" s="25"/>
      <c r="BE529" s="25"/>
      <c r="BF529" s="25"/>
      <c r="BG529" s="25"/>
      <c r="BH529" s="25"/>
      <c r="BI529" s="25"/>
      <c r="BJ529" s="25"/>
      <c r="BK529" s="25"/>
      <c r="BL529" s="25"/>
      <c r="BM529" s="25"/>
      <c r="BN529" s="25"/>
      <c r="BO529" s="25"/>
      <c r="BP529" s="25"/>
      <c r="BQ529" s="25"/>
      <c r="BR529" s="25"/>
      <c r="BS529" s="25"/>
      <c r="BT529" s="25"/>
      <c r="BU529" s="25"/>
      <c r="BV529" s="25"/>
      <c r="BW529" s="25"/>
      <c r="BX529" s="25"/>
      <c r="BY529" s="25"/>
      <c r="BZ529" s="25"/>
      <c r="CA529" s="25"/>
      <c r="CB529" s="25"/>
      <c r="CC529" s="25"/>
      <c r="CD529" s="25"/>
      <c r="CE529" s="25"/>
      <c r="CF529" s="25"/>
    </row>
    <row r="530" spans="1:84" ht="15.75" customHeight="1" x14ac:dyDescent="0.2">
      <c r="A530" s="25"/>
      <c r="B530" s="25"/>
      <c r="C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  <c r="AM530" s="25"/>
      <c r="AN530" s="25"/>
      <c r="AO530" s="25"/>
      <c r="AP530" s="25"/>
      <c r="AQ530" s="25"/>
      <c r="AR530" s="25"/>
      <c r="AS530" s="25"/>
      <c r="AT530" s="25"/>
      <c r="AU530" s="25"/>
      <c r="AV530" s="25"/>
      <c r="AW530" s="25"/>
      <c r="AX530" s="25"/>
      <c r="AY530" s="25"/>
      <c r="AZ530" s="25"/>
      <c r="BA530" s="25"/>
      <c r="BB530" s="25"/>
      <c r="BC530" s="25"/>
      <c r="BD530" s="25"/>
      <c r="BE530" s="25"/>
      <c r="BF530" s="25"/>
      <c r="BG530" s="25"/>
      <c r="BH530" s="25"/>
      <c r="BI530" s="25"/>
      <c r="BJ530" s="25"/>
      <c r="BK530" s="25"/>
      <c r="BL530" s="25"/>
      <c r="BM530" s="25"/>
      <c r="BN530" s="25"/>
      <c r="BO530" s="25"/>
      <c r="BP530" s="25"/>
      <c r="BQ530" s="25"/>
      <c r="BR530" s="25"/>
      <c r="BS530" s="25"/>
      <c r="BT530" s="25"/>
      <c r="BU530" s="25"/>
      <c r="BV530" s="25"/>
      <c r="BW530" s="25"/>
      <c r="BX530" s="25"/>
      <c r="BY530" s="25"/>
      <c r="BZ530" s="25"/>
      <c r="CA530" s="25"/>
      <c r="CB530" s="25"/>
      <c r="CC530" s="25"/>
      <c r="CD530" s="25"/>
      <c r="CE530" s="25"/>
      <c r="CF530" s="25"/>
    </row>
    <row r="531" spans="1:84" ht="15.75" customHeight="1" x14ac:dyDescent="0.2">
      <c r="A531" s="25"/>
      <c r="B531" s="25"/>
      <c r="C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  <c r="AM531" s="25"/>
      <c r="AN531" s="25"/>
      <c r="AO531" s="25"/>
      <c r="AP531" s="25"/>
      <c r="AQ531" s="25"/>
      <c r="AR531" s="25"/>
      <c r="AS531" s="25"/>
      <c r="AT531" s="25"/>
      <c r="AU531" s="25"/>
      <c r="AV531" s="25"/>
      <c r="AW531" s="25"/>
      <c r="AX531" s="25"/>
      <c r="AY531" s="25"/>
      <c r="AZ531" s="25"/>
      <c r="BA531" s="25"/>
      <c r="BB531" s="25"/>
      <c r="BC531" s="25"/>
      <c r="BD531" s="25"/>
      <c r="BE531" s="25"/>
      <c r="BF531" s="25"/>
      <c r="BG531" s="25"/>
      <c r="BH531" s="25"/>
      <c r="BI531" s="25"/>
      <c r="BJ531" s="25"/>
      <c r="BK531" s="25"/>
      <c r="BL531" s="25"/>
      <c r="BM531" s="25"/>
      <c r="BN531" s="25"/>
      <c r="BO531" s="25"/>
      <c r="BP531" s="25"/>
      <c r="BQ531" s="25"/>
      <c r="BR531" s="25"/>
      <c r="BS531" s="25"/>
      <c r="BT531" s="25"/>
      <c r="BU531" s="25"/>
      <c r="BV531" s="25"/>
      <c r="BW531" s="25"/>
      <c r="BX531" s="25"/>
      <c r="BY531" s="25"/>
      <c r="BZ531" s="25"/>
      <c r="CA531" s="25"/>
      <c r="CB531" s="25"/>
      <c r="CC531" s="25"/>
      <c r="CD531" s="25"/>
      <c r="CE531" s="25"/>
      <c r="CF531" s="25"/>
    </row>
    <row r="532" spans="1:84" ht="15.75" customHeight="1" x14ac:dyDescent="0.2">
      <c r="A532" s="25"/>
      <c r="B532" s="25"/>
      <c r="C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  <c r="AM532" s="25"/>
      <c r="AN532" s="25"/>
      <c r="AO532" s="25"/>
      <c r="AP532" s="25"/>
      <c r="AQ532" s="25"/>
      <c r="AR532" s="25"/>
      <c r="AS532" s="25"/>
      <c r="AT532" s="25"/>
      <c r="AU532" s="25"/>
      <c r="AV532" s="25"/>
      <c r="AW532" s="25"/>
      <c r="AX532" s="25"/>
      <c r="AY532" s="25"/>
      <c r="AZ532" s="25"/>
      <c r="BA532" s="25"/>
      <c r="BB532" s="25"/>
      <c r="BC532" s="25"/>
      <c r="BD532" s="25"/>
      <c r="BE532" s="25"/>
      <c r="BF532" s="25"/>
      <c r="BG532" s="25"/>
      <c r="BH532" s="25"/>
      <c r="BI532" s="25"/>
      <c r="BJ532" s="25"/>
      <c r="BK532" s="25"/>
      <c r="BL532" s="25"/>
      <c r="BM532" s="25"/>
      <c r="BN532" s="25"/>
      <c r="BO532" s="25"/>
      <c r="BP532" s="25"/>
      <c r="BQ532" s="25"/>
      <c r="BR532" s="25"/>
      <c r="BS532" s="25"/>
      <c r="BT532" s="25"/>
      <c r="BU532" s="25"/>
      <c r="BV532" s="25"/>
      <c r="BW532" s="25"/>
      <c r="BX532" s="25"/>
      <c r="BY532" s="25"/>
      <c r="BZ532" s="25"/>
      <c r="CA532" s="25"/>
      <c r="CB532" s="25"/>
      <c r="CC532" s="25"/>
      <c r="CD532" s="25"/>
      <c r="CE532" s="25"/>
      <c r="CF532" s="25"/>
    </row>
    <row r="533" spans="1:84" ht="15.75" customHeight="1" x14ac:dyDescent="0.2">
      <c r="A533" s="25"/>
      <c r="B533" s="25"/>
      <c r="C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  <c r="AT533" s="25"/>
      <c r="AU533" s="25"/>
      <c r="AV533" s="25"/>
      <c r="AW533" s="25"/>
      <c r="AX533" s="25"/>
      <c r="AY533" s="25"/>
      <c r="AZ533" s="25"/>
      <c r="BA533" s="25"/>
      <c r="BB533" s="25"/>
      <c r="BC533" s="25"/>
      <c r="BD533" s="25"/>
      <c r="BE533" s="25"/>
      <c r="BF533" s="25"/>
      <c r="BG533" s="25"/>
      <c r="BH533" s="25"/>
      <c r="BI533" s="25"/>
      <c r="BJ533" s="25"/>
      <c r="BK533" s="25"/>
      <c r="BL533" s="25"/>
      <c r="BM533" s="25"/>
      <c r="BN533" s="25"/>
      <c r="BO533" s="25"/>
      <c r="BP533" s="25"/>
      <c r="BQ533" s="25"/>
      <c r="BR533" s="25"/>
      <c r="BS533" s="25"/>
      <c r="BT533" s="25"/>
      <c r="BU533" s="25"/>
      <c r="BV533" s="25"/>
      <c r="BW533" s="25"/>
      <c r="BX533" s="25"/>
      <c r="BY533" s="25"/>
      <c r="BZ533" s="25"/>
      <c r="CA533" s="25"/>
      <c r="CB533" s="25"/>
      <c r="CC533" s="25"/>
      <c r="CD533" s="25"/>
      <c r="CE533" s="25"/>
      <c r="CF533" s="25"/>
    </row>
    <row r="534" spans="1:84" ht="15.75" customHeight="1" x14ac:dyDescent="0.2">
      <c r="A534" s="25"/>
      <c r="B534" s="25"/>
      <c r="C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  <c r="AM534" s="25"/>
      <c r="AN534" s="25"/>
      <c r="AO534" s="25"/>
      <c r="AP534" s="25"/>
      <c r="AQ534" s="25"/>
      <c r="AR534" s="25"/>
      <c r="AS534" s="25"/>
      <c r="AT534" s="25"/>
      <c r="AU534" s="25"/>
      <c r="AV534" s="25"/>
      <c r="AW534" s="25"/>
      <c r="AX534" s="25"/>
      <c r="AY534" s="25"/>
      <c r="AZ534" s="25"/>
      <c r="BA534" s="25"/>
      <c r="BB534" s="25"/>
      <c r="BC534" s="25"/>
      <c r="BD534" s="25"/>
      <c r="BE534" s="25"/>
      <c r="BF534" s="25"/>
      <c r="BG534" s="25"/>
      <c r="BH534" s="25"/>
      <c r="BI534" s="25"/>
      <c r="BJ534" s="25"/>
      <c r="BK534" s="25"/>
      <c r="BL534" s="25"/>
      <c r="BM534" s="25"/>
      <c r="BN534" s="25"/>
      <c r="BO534" s="25"/>
      <c r="BP534" s="25"/>
      <c r="BQ534" s="25"/>
      <c r="BR534" s="25"/>
      <c r="BS534" s="25"/>
      <c r="BT534" s="25"/>
      <c r="BU534" s="25"/>
      <c r="BV534" s="25"/>
      <c r="BW534" s="25"/>
      <c r="BX534" s="25"/>
      <c r="BY534" s="25"/>
      <c r="BZ534" s="25"/>
      <c r="CA534" s="25"/>
      <c r="CB534" s="25"/>
      <c r="CC534" s="25"/>
      <c r="CD534" s="25"/>
      <c r="CE534" s="25"/>
      <c r="CF534" s="25"/>
    </row>
    <row r="535" spans="1:84" ht="15.75" customHeight="1" x14ac:dyDescent="0.2">
      <c r="A535" s="25"/>
      <c r="B535" s="25"/>
      <c r="C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  <c r="AM535" s="25"/>
      <c r="AN535" s="25"/>
      <c r="AO535" s="25"/>
      <c r="AP535" s="25"/>
      <c r="AQ535" s="25"/>
      <c r="AR535" s="25"/>
      <c r="AS535" s="25"/>
      <c r="AT535" s="25"/>
      <c r="AU535" s="25"/>
      <c r="AV535" s="25"/>
      <c r="AW535" s="25"/>
      <c r="AX535" s="25"/>
      <c r="AY535" s="25"/>
      <c r="AZ535" s="25"/>
      <c r="BA535" s="25"/>
      <c r="BB535" s="25"/>
      <c r="BC535" s="25"/>
      <c r="BD535" s="25"/>
      <c r="BE535" s="25"/>
      <c r="BF535" s="25"/>
      <c r="BG535" s="25"/>
      <c r="BH535" s="25"/>
      <c r="BI535" s="25"/>
      <c r="BJ535" s="25"/>
      <c r="BK535" s="25"/>
      <c r="BL535" s="25"/>
      <c r="BM535" s="25"/>
      <c r="BN535" s="25"/>
      <c r="BO535" s="25"/>
      <c r="BP535" s="25"/>
      <c r="BQ535" s="25"/>
      <c r="BR535" s="25"/>
      <c r="BS535" s="25"/>
      <c r="BT535" s="25"/>
      <c r="BU535" s="25"/>
      <c r="BV535" s="25"/>
      <c r="BW535" s="25"/>
      <c r="BX535" s="25"/>
      <c r="BY535" s="25"/>
      <c r="BZ535" s="25"/>
      <c r="CA535" s="25"/>
      <c r="CB535" s="25"/>
      <c r="CC535" s="25"/>
      <c r="CD535" s="25"/>
      <c r="CE535" s="25"/>
      <c r="CF535" s="25"/>
    </row>
    <row r="536" spans="1:84" ht="15.75" customHeight="1" x14ac:dyDescent="0.2">
      <c r="A536" s="25"/>
      <c r="B536" s="25"/>
      <c r="C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  <c r="AM536" s="25"/>
      <c r="AN536" s="25"/>
      <c r="AO536" s="25"/>
      <c r="AP536" s="25"/>
      <c r="AQ536" s="25"/>
      <c r="AR536" s="25"/>
      <c r="AS536" s="25"/>
      <c r="AT536" s="25"/>
      <c r="AU536" s="25"/>
      <c r="AV536" s="25"/>
      <c r="AW536" s="25"/>
      <c r="AX536" s="25"/>
      <c r="AY536" s="25"/>
      <c r="AZ536" s="25"/>
      <c r="BA536" s="25"/>
      <c r="BB536" s="25"/>
      <c r="BC536" s="25"/>
      <c r="BD536" s="25"/>
      <c r="BE536" s="25"/>
      <c r="BF536" s="25"/>
      <c r="BG536" s="25"/>
      <c r="BH536" s="25"/>
      <c r="BI536" s="25"/>
      <c r="BJ536" s="25"/>
      <c r="BK536" s="25"/>
      <c r="BL536" s="25"/>
      <c r="BM536" s="25"/>
      <c r="BN536" s="25"/>
      <c r="BO536" s="25"/>
      <c r="BP536" s="25"/>
      <c r="BQ536" s="25"/>
      <c r="BR536" s="25"/>
      <c r="BS536" s="25"/>
      <c r="BT536" s="25"/>
      <c r="BU536" s="25"/>
      <c r="BV536" s="25"/>
      <c r="BW536" s="25"/>
      <c r="BX536" s="25"/>
      <c r="BY536" s="25"/>
      <c r="BZ536" s="25"/>
      <c r="CA536" s="25"/>
      <c r="CB536" s="25"/>
      <c r="CC536" s="25"/>
      <c r="CD536" s="25"/>
      <c r="CE536" s="25"/>
      <c r="CF536" s="25"/>
    </row>
    <row r="537" spans="1:84" ht="15.75" customHeight="1" x14ac:dyDescent="0.2">
      <c r="A537" s="25"/>
      <c r="B537" s="25"/>
      <c r="C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  <c r="AM537" s="25"/>
      <c r="AN537" s="25"/>
      <c r="AO537" s="25"/>
      <c r="AP537" s="25"/>
      <c r="AQ537" s="25"/>
      <c r="AR537" s="25"/>
      <c r="AS537" s="25"/>
      <c r="AT537" s="25"/>
      <c r="AU537" s="25"/>
      <c r="AV537" s="25"/>
      <c r="AW537" s="25"/>
      <c r="AX537" s="25"/>
      <c r="AY537" s="25"/>
      <c r="AZ537" s="25"/>
      <c r="BA537" s="25"/>
      <c r="BB537" s="25"/>
      <c r="BC537" s="25"/>
      <c r="BD537" s="25"/>
      <c r="BE537" s="25"/>
      <c r="BF537" s="25"/>
      <c r="BG537" s="25"/>
      <c r="BH537" s="25"/>
      <c r="BI537" s="25"/>
      <c r="BJ537" s="25"/>
      <c r="BK537" s="25"/>
      <c r="BL537" s="25"/>
      <c r="BM537" s="25"/>
      <c r="BN537" s="25"/>
      <c r="BO537" s="25"/>
      <c r="BP537" s="25"/>
      <c r="BQ537" s="25"/>
      <c r="BR537" s="25"/>
      <c r="BS537" s="25"/>
      <c r="BT537" s="25"/>
      <c r="BU537" s="25"/>
      <c r="BV537" s="25"/>
      <c r="BW537" s="25"/>
      <c r="BX537" s="25"/>
      <c r="BY537" s="25"/>
      <c r="BZ537" s="25"/>
      <c r="CA537" s="25"/>
      <c r="CB537" s="25"/>
      <c r="CC537" s="25"/>
      <c r="CD537" s="25"/>
      <c r="CE537" s="25"/>
      <c r="CF537" s="25"/>
    </row>
    <row r="538" spans="1:84" ht="15.75" customHeight="1" x14ac:dyDescent="0.2">
      <c r="A538" s="25"/>
      <c r="B538" s="25"/>
      <c r="C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  <c r="AM538" s="25"/>
      <c r="AN538" s="25"/>
      <c r="AO538" s="25"/>
      <c r="AP538" s="25"/>
      <c r="AQ538" s="25"/>
      <c r="AR538" s="25"/>
      <c r="AS538" s="25"/>
      <c r="AT538" s="25"/>
      <c r="AU538" s="25"/>
      <c r="AV538" s="25"/>
      <c r="AW538" s="25"/>
      <c r="AX538" s="25"/>
      <c r="AY538" s="25"/>
      <c r="AZ538" s="25"/>
      <c r="BA538" s="25"/>
      <c r="BB538" s="25"/>
      <c r="BC538" s="25"/>
      <c r="BD538" s="25"/>
      <c r="BE538" s="25"/>
      <c r="BF538" s="25"/>
      <c r="BG538" s="25"/>
      <c r="BH538" s="25"/>
      <c r="BI538" s="25"/>
      <c r="BJ538" s="25"/>
      <c r="BK538" s="25"/>
      <c r="BL538" s="25"/>
      <c r="BM538" s="25"/>
      <c r="BN538" s="25"/>
      <c r="BO538" s="25"/>
      <c r="BP538" s="25"/>
      <c r="BQ538" s="25"/>
      <c r="BR538" s="25"/>
      <c r="BS538" s="25"/>
      <c r="BT538" s="25"/>
      <c r="BU538" s="25"/>
      <c r="BV538" s="25"/>
      <c r="BW538" s="25"/>
      <c r="BX538" s="25"/>
      <c r="BY538" s="25"/>
      <c r="BZ538" s="25"/>
      <c r="CA538" s="25"/>
      <c r="CB538" s="25"/>
      <c r="CC538" s="25"/>
      <c r="CD538" s="25"/>
      <c r="CE538" s="25"/>
      <c r="CF538" s="25"/>
    </row>
    <row r="539" spans="1:84" ht="15.75" customHeight="1" x14ac:dyDescent="0.2">
      <c r="A539" s="25"/>
      <c r="B539" s="25"/>
      <c r="C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  <c r="AM539" s="25"/>
      <c r="AN539" s="25"/>
      <c r="AO539" s="25"/>
      <c r="AP539" s="25"/>
      <c r="AQ539" s="25"/>
      <c r="AR539" s="25"/>
      <c r="AS539" s="25"/>
      <c r="AT539" s="25"/>
      <c r="AU539" s="25"/>
      <c r="AV539" s="25"/>
      <c r="AW539" s="25"/>
      <c r="AX539" s="25"/>
      <c r="AY539" s="25"/>
      <c r="AZ539" s="25"/>
      <c r="BA539" s="25"/>
      <c r="BB539" s="25"/>
      <c r="BC539" s="25"/>
      <c r="BD539" s="25"/>
      <c r="BE539" s="25"/>
      <c r="BF539" s="25"/>
      <c r="BG539" s="25"/>
      <c r="BH539" s="25"/>
      <c r="BI539" s="25"/>
      <c r="BJ539" s="25"/>
      <c r="BK539" s="25"/>
      <c r="BL539" s="25"/>
      <c r="BM539" s="25"/>
      <c r="BN539" s="25"/>
      <c r="BO539" s="25"/>
      <c r="BP539" s="25"/>
      <c r="BQ539" s="25"/>
      <c r="BR539" s="25"/>
      <c r="BS539" s="25"/>
      <c r="BT539" s="25"/>
      <c r="BU539" s="25"/>
      <c r="BV539" s="25"/>
      <c r="BW539" s="25"/>
      <c r="BX539" s="25"/>
      <c r="BY539" s="25"/>
      <c r="BZ539" s="25"/>
      <c r="CA539" s="25"/>
      <c r="CB539" s="25"/>
      <c r="CC539" s="25"/>
      <c r="CD539" s="25"/>
      <c r="CE539" s="25"/>
      <c r="CF539" s="25"/>
    </row>
    <row r="540" spans="1:84" ht="15.75" customHeight="1" x14ac:dyDescent="0.2">
      <c r="A540" s="25"/>
      <c r="B540" s="25"/>
      <c r="C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  <c r="AM540" s="25"/>
      <c r="AN540" s="25"/>
      <c r="AO540" s="25"/>
      <c r="AP540" s="25"/>
      <c r="AQ540" s="25"/>
      <c r="AR540" s="25"/>
      <c r="AS540" s="25"/>
      <c r="AT540" s="25"/>
      <c r="AU540" s="25"/>
      <c r="AV540" s="25"/>
      <c r="AW540" s="25"/>
      <c r="AX540" s="25"/>
      <c r="AY540" s="25"/>
      <c r="AZ540" s="25"/>
      <c r="BA540" s="25"/>
      <c r="BB540" s="25"/>
      <c r="BC540" s="25"/>
      <c r="BD540" s="25"/>
      <c r="BE540" s="25"/>
      <c r="BF540" s="25"/>
      <c r="BG540" s="25"/>
      <c r="BH540" s="25"/>
      <c r="BI540" s="25"/>
      <c r="BJ540" s="25"/>
      <c r="BK540" s="25"/>
      <c r="BL540" s="25"/>
      <c r="BM540" s="25"/>
      <c r="BN540" s="25"/>
      <c r="BO540" s="25"/>
      <c r="BP540" s="25"/>
      <c r="BQ540" s="25"/>
      <c r="BR540" s="25"/>
      <c r="BS540" s="25"/>
      <c r="BT540" s="25"/>
      <c r="BU540" s="25"/>
      <c r="BV540" s="25"/>
      <c r="BW540" s="25"/>
      <c r="BX540" s="25"/>
      <c r="BY540" s="25"/>
      <c r="BZ540" s="25"/>
      <c r="CA540" s="25"/>
      <c r="CB540" s="25"/>
      <c r="CC540" s="25"/>
      <c r="CD540" s="25"/>
      <c r="CE540" s="25"/>
      <c r="CF540" s="25"/>
    </row>
    <row r="541" spans="1:84" ht="15.75" customHeight="1" x14ac:dyDescent="0.2">
      <c r="A541" s="25"/>
      <c r="B541" s="25"/>
      <c r="C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  <c r="AM541" s="25"/>
      <c r="AN541" s="25"/>
      <c r="AO541" s="25"/>
      <c r="AP541" s="25"/>
      <c r="AQ541" s="25"/>
      <c r="AR541" s="25"/>
      <c r="AS541" s="25"/>
      <c r="AT541" s="25"/>
      <c r="AU541" s="25"/>
      <c r="AV541" s="25"/>
      <c r="AW541" s="25"/>
      <c r="AX541" s="25"/>
      <c r="AY541" s="25"/>
      <c r="AZ541" s="25"/>
      <c r="BA541" s="25"/>
      <c r="BB541" s="25"/>
      <c r="BC541" s="25"/>
      <c r="BD541" s="25"/>
      <c r="BE541" s="25"/>
      <c r="BF541" s="25"/>
      <c r="BG541" s="25"/>
      <c r="BH541" s="25"/>
      <c r="BI541" s="25"/>
      <c r="BJ541" s="25"/>
      <c r="BK541" s="25"/>
      <c r="BL541" s="25"/>
      <c r="BM541" s="25"/>
      <c r="BN541" s="25"/>
      <c r="BO541" s="25"/>
      <c r="BP541" s="25"/>
      <c r="BQ541" s="25"/>
      <c r="BR541" s="25"/>
      <c r="BS541" s="25"/>
      <c r="BT541" s="25"/>
      <c r="BU541" s="25"/>
      <c r="BV541" s="25"/>
      <c r="BW541" s="25"/>
      <c r="BX541" s="25"/>
      <c r="BY541" s="25"/>
      <c r="BZ541" s="25"/>
      <c r="CA541" s="25"/>
      <c r="CB541" s="25"/>
      <c r="CC541" s="25"/>
      <c r="CD541" s="25"/>
      <c r="CE541" s="25"/>
      <c r="CF541" s="25"/>
    </row>
    <row r="542" spans="1:84" ht="15.75" customHeight="1" x14ac:dyDescent="0.2">
      <c r="A542" s="25"/>
      <c r="B542" s="25"/>
      <c r="C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  <c r="AM542" s="25"/>
      <c r="AN542" s="25"/>
      <c r="AO542" s="25"/>
      <c r="AP542" s="25"/>
      <c r="AQ542" s="25"/>
      <c r="AR542" s="25"/>
      <c r="AS542" s="25"/>
      <c r="AT542" s="25"/>
      <c r="AU542" s="25"/>
      <c r="AV542" s="25"/>
      <c r="AW542" s="25"/>
      <c r="AX542" s="25"/>
      <c r="AY542" s="25"/>
      <c r="AZ542" s="25"/>
      <c r="BA542" s="25"/>
      <c r="BB542" s="25"/>
      <c r="BC542" s="25"/>
      <c r="BD542" s="25"/>
      <c r="BE542" s="25"/>
      <c r="BF542" s="25"/>
      <c r="BG542" s="25"/>
      <c r="BH542" s="25"/>
      <c r="BI542" s="25"/>
      <c r="BJ542" s="25"/>
      <c r="BK542" s="25"/>
      <c r="BL542" s="25"/>
      <c r="BM542" s="25"/>
      <c r="BN542" s="25"/>
      <c r="BO542" s="25"/>
      <c r="BP542" s="25"/>
      <c r="BQ542" s="25"/>
      <c r="BR542" s="25"/>
      <c r="BS542" s="25"/>
      <c r="BT542" s="25"/>
      <c r="BU542" s="25"/>
      <c r="BV542" s="25"/>
      <c r="BW542" s="25"/>
      <c r="BX542" s="25"/>
      <c r="BY542" s="25"/>
      <c r="BZ542" s="25"/>
      <c r="CA542" s="25"/>
      <c r="CB542" s="25"/>
      <c r="CC542" s="25"/>
      <c r="CD542" s="25"/>
      <c r="CE542" s="25"/>
      <c r="CF542" s="25"/>
    </row>
    <row r="543" spans="1:84" ht="15.75" customHeight="1" x14ac:dyDescent="0.2">
      <c r="A543" s="25"/>
      <c r="B543" s="25"/>
      <c r="C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  <c r="AM543" s="25"/>
      <c r="AN543" s="25"/>
      <c r="AO543" s="25"/>
      <c r="AP543" s="25"/>
      <c r="AQ543" s="25"/>
      <c r="AR543" s="25"/>
      <c r="AS543" s="25"/>
      <c r="AT543" s="25"/>
      <c r="AU543" s="25"/>
      <c r="AV543" s="25"/>
      <c r="AW543" s="25"/>
      <c r="AX543" s="25"/>
      <c r="AY543" s="25"/>
      <c r="AZ543" s="25"/>
      <c r="BA543" s="25"/>
      <c r="BB543" s="25"/>
      <c r="BC543" s="25"/>
      <c r="BD543" s="25"/>
      <c r="BE543" s="25"/>
      <c r="BF543" s="25"/>
      <c r="BG543" s="25"/>
      <c r="BH543" s="25"/>
      <c r="BI543" s="25"/>
      <c r="BJ543" s="25"/>
      <c r="BK543" s="25"/>
      <c r="BL543" s="25"/>
      <c r="BM543" s="25"/>
      <c r="BN543" s="25"/>
      <c r="BO543" s="25"/>
      <c r="BP543" s="25"/>
      <c r="BQ543" s="25"/>
      <c r="BR543" s="25"/>
      <c r="BS543" s="25"/>
      <c r="BT543" s="25"/>
      <c r="BU543" s="25"/>
      <c r="BV543" s="25"/>
      <c r="BW543" s="25"/>
      <c r="BX543" s="25"/>
      <c r="BY543" s="25"/>
      <c r="BZ543" s="25"/>
      <c r="CA543" s="25"/>
      <c r="CB543" s="25"/>
      <c r="CC543" s="25"/>
      <c r="CD543" s="25"/>
      <c r="CE543" s="25"/>
      <c r="CF543" s="25"/>
    </row>
    <row r="544" spans="1:84" ht="15.75" customHeight="1" x14ac:dyDescent="0.2">
      <c r="A544" s="25"/>
      <c r="B544" s="25"/>
      <c r="C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  <c r="AM544" s="25"/>
      <c r="AN544" s="25"/>
      <c r="AO544" s="25"/>
      <c r="AP544" s="25"/>
      <c r="AQ544" s="25"/>
      <c r="AR544" s="25"/>
      <c r="AS544" s="25"/>
      <c r="AT544" s="25"/>
      <c r="AU544" s="25"/>
      <c r="AV544" s="25"/>
      <c r="AW544" s="25"/>
      <c r="AX544" s="25"/>
      <c r="AY544" s="25"/>
      <c r="AZ544" s="25"/>
      <c r="BA544" s="25"/>
      <c r="BB544" s="25"/>
      <c r="BC544" s="25"/>
      <c r="BD544" s="25"/>
      <c r="BE544" s="25"/>
      <c r="BF544" s="25"/>
      <c r="BG544" s="25"/>
      <c r="BH544" s="25"/>
      <c r="BI544" s="25"/>
      <c r="BJ544" s="25"/>
      <c r="BK544" s="25"/>
      <c r="BL544" s="25"/>
      <c r="BM544" s="25"/>
      <c r="BN544" s="25"/>
      <c r="BO544" s="25"/>
      <c r="BP544" s="25"/>
      <c r="BQ544" s="25"/>
      <c r="BR544" s="25"/>
      <c r="BS544" s="25"/>
      <c r="BT544" s="25"/>
      <c r="BU544" s="25"/>
      <c r="BV544" s="25"/>
      <c r="BW544" s="25"/>
      <c r="BX544" s="25"/>
      <c r="BY544" s="25"/>
      <c r="BZ544" s="25"/>
      <c r="CA544" s="25"/>
      <c r="CB544" s="25"/>
      <c r="CC544" s="25"/>
      <c r="CD544" s="25"/>
      <c r="CE544" s="25"/>
      <c r="CF544" s="25"/>
    </row>
    <row r="545" spans="1:84" ht="15.75" customHeight="1" x14ac:dyDescent="0.2">
      <c r="A545" s="25"/>
      <c r="B545" s="25"/>
      <c r="C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  <c r="AM545" s="25"/>
      <c r="AN545" s="25"/>
      <c r="AO545" s="25"/>
      <c r="AP545" s="25"/>
      <c r="AQ545" s="25"/>
      <c r="AR545" s="25"/>
      <c r="AS545" s="25"/>
      <c r="AT545" s="25"/>
      <c r="AU545" s="25"/>
      <c r="AV545" s="25"/>
      <c r="AW545" s="25"/>
      <c r="AX545" s="25"/>
      <c r="AY545" s="25"/>
      <c r="AZ545" s="25"/>
      <c r="BA545" s="25"/>
      <c r="BB545" s="25"/>
      <c r="BC545" s="25"/>
      <c r="BD545" s="25"/>
      <c r="BE545" s="25"/>
      <c r="BF545" s="25"/>
      <c r="BG545" s="25"/>
      <c r="BH545" s="25"/>
      <c r="BI545" s="25"/>
      <c r="BJ545" s="25"/>
      <c r="BK545" s="25"/>
      <c r="BL545" s="25"/>
      <c r="BM545" s="25"/>
      <c r="BN545" s="25"/>
      <c r="BO545" s="25"/>
      <c r="BP545" s="25"/>
      <c r="BQ545" s="25"/>
      <c r="BR545" s="25"/>
      <c r="BS545" s="25"/>
      <c r="BT545" s="25"/>
      <c r="BU545" s="25"/>
      <c r="BV545" s="25"/>
      <c r="BW545" s="25"/>
      <c r="BX545" s="25"/>
      <c r="BY545" s="25"/>
      <c r="BZ545" s="25"/>
      <c r="CA545" s="25"/>
      <c r="CB545" s="25"/>
      <c r="CC545" s="25"/>
      <c r="CD545" s="25"/>
      <c r="CE545" s="25"/>
      <c r="CF545" s="25"/>
    </row>
    <row r="546" spans="1:84" ht="15.75" customHeight="1" x14ac:dyDescent="0.2">
      <c r="A546" s="25"/>
      <c r="B546" s="25"/>
      <c r="C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  <c r="AM546" s="25"/>
      <c r="AN546" s="25"/>
      <c r="AO546" s="25"/>
      <c r="AP546" s="25"/>
      <c r="AQ546" s="25"/>
      <c r="AR546" s="25"/>
      <c r="AS546" s="25"/>
      <c r="AT546" s="25"/>
      <c r="AU546" s="25"/>
      <c r="AV546" s="25"/>
      <c r="AW546" s="25"/>
      <c r="AX546" s="25"/>
      <c r="AY546" s="25"/>
      <c r="AZ546" s="25"/>
      <c r="BA546" s="25"/>
      <c r="BB546" s="25"/>
      <c r="BC546" s="25"/>
      <c r="BD546" s="25"/>
      <c r="BE546" s="25"/>
      <c r="BF546" s="25"/>
      <c r="BG546" s="25"/>
      <c r="BH546" s="25"/>
      <c r="BI546" s="25"/>
      <c r="BJ546" s="25"/>
      <c r="BK546" s="25"/>
      <c r="BL546" s="25"/>
      <c r="BM546" s="25"/>
      <c r="BN546" s="25"/>
      <c r="BO546" s="25"/>
      <c r="BP546" s="25"/>
      <c r="BQ546" s="25"/>
      <c r="BR546" s="25"/>
      <c r="BS546" s="25"/>
      <c r="BT546" s="25"/>
      <c r="BU546" s="25"/>
      <c r="BV546" s="25"/>
      <c r="BW546" s="25"/>
      <c r="BX546" s="25"/>
      <c r="BY546" s="25"/>
      <c r="BZ546" s="25"/>
      <c r="CA546" s="25"/>
      <c r="CB546" s="25"/>
      <c r="CC546" s="25"/>
      <c r="CD546" s="25"/>
      <c r="CE546" s="25"/>
      <c r="CF546" s="25"/>
    </row>
    <row r="547" spans="1:84" ht="15.75" customHeight="1" x14ac:dyDescent="0.2">
      <c r="A547" s="25"/>
      <c r="B547" s="25"/>
      <c r="C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  <c r="AM547" s="25"/>
      <c r="AN547" s="25"/>
      <c r="AO547" s="25"/>
      <c r="AP547" s="25"/>
      <c r="AQ547" s="25"/>
      <c r="AR547" s="25"/>
      <c r="AS547" s="25"/>
      <c r="AT547" s="25"/>
      <c r="AU547" s="25"/>
      <c r="AV547" s="25"/>
      <c r="AW547" s="25"/>
      <c r="AX547" s="25"/>
      <c r="AY547" s="25"/>
      <c r="AZ547" s="25"/>
      <c r="BA547" s="25"/>
      <c r="BB547" s="25"/>
      <c r="BC547" s="25"/>
      <c r="BD547" s="25"/>
      <c r="BE547" s="25"/>
      <c r="BF547" s="25"/>
      <c r="BG547" s="25"/>
      <c r="BH547" s="25"/>
      <c r="BI547" s="25"/>
      <c r="BJ547" s="25"/>
      <c r="BK547" s="25"/>
      <c r="BL547" s="25"/>
      <c r="BM547" s="25"/>
      <c r="BN547" s="25"/>
      <c r="BO547" s="25"/>
      <c r="BP547" s="25"/>
      <c r="BQ547" s="25"/>
      <c r="BR547" s="25"/>
      <c r="BS547" s="25"/>
      <c r="BT547" s="25"/>
      <c r="BU547" s="25"/>
      <c r="BV547" s="25"/>
      <c r="BW547" s="25"/>
      <c r="BX547" s="25"/>
      <c r="BY547" s="25"/>
      <c r="BZ547" s="25"/>
      <c r="CA547" s="25"/>
      <c r="CB547" s="25"/>
      <c r="CC547" s="25"/>
      <c r="CD547" s="25"/>
      <c r="CE547" s="25"/>
      <c r="CF547" s="25"/>
    </row>
    <row r="548" spans="1:84" ht="15.75" customHeight="1" x14ac:dyDescent="0.2">
      <c r="A548" s="25"/>
      <c r="B548" s="25"/>
      <c r="C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  <c r="AM548" s="25"/>
      <c r="AN548" s="25"/>
      <c r="AO548" s="25"/>
      <c r="AP548" s="25"/>
      <c r="AQ548" s="25"/>
      <c r="AR548" s="25"/>
      <c r="AS548" s="25"/>
      <c r="AT548" s="25"/>
      <c r="AU548" s="25"/>
      <c r="AV548" s="25"/>
      <c r="AW548" s="25"/>
      <c r="AX548" s="25"/>
      <c r="AY548" s="25"/>
      <c r="AZ548" s="25"/>
      <c r="BA548" s="25"/>
      <c r="BB548" s="25"/>
      <c r="BC548" s="25"/>
      <c r="BD548" s="25"/>
      <c r="BE548" s="25"/>
      <c r="BF548" s="25"/>
      <c r="BG548" s="25"/>
      <c r="BH548" s="25"/>
      <c r="BI548" s="25"/>
      <c r="BJ548" s="25"/>
      <c r="BK548" s="25"/>
      <c r="BL548" s="25"/>
      <c r="BM548" s="25"/>
      <c r="BN548" s="25"/>
      <c r="BO548" s="25"/>
      <c r="BP548" s="25"/>
      <c r="BQ548" s="25"/>
      <c r="BR548" s="25"/>
      <c r="BS548" s="25"/>
      <c r="BT548" s="25"/>
      <c r="BU548" s="25"/>
      <c r="BV548" s="25"/>
      <c r="BW548" s="25"/>
      <c r="BX548" s="25"/>
      <c r="BY548" s="25"/>
      <c r="BZ548" s="25"/>
      <c r="CA548" s="25"/>
      <c r="CB548" s="25"/>
      <c r="CC548" s="25"/>
      <c r="CD548" s="25"/>
      <c r="CE548" s="25"/>
      <c r="CF548" s="25"/>
    </row>
    <row r="549" spans="1:84" ht="15.75" customHeight="1" x14ac:dyDescent="0.2">
      <c r="A549" s="25"/>
      <c r="B549" s="25"/>
      <c r="C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  <c r="AM549" s="25"/>
      <c r="AN549" s="25"/>
      <c r="AO549" s="25"/>
      <c r="AP549" s="25"/>
      <c r="AQ549" s="25"/>
      <c r="AR549" s="25"/>
      <c r="AS549" s="25"/>
      <c r="AT549" s="25"/>
      <c r="AU549" s="25"/>
      <c r="AV549" s="25"/>
      <c r="AW549" s="25"/>
      <c r="AX549" s="25"/>
      <c r="AY549" s="25"/>
      <c r="AZ549" s="25"/>
      <c r="BA549" s="25"/>
      <c r="BB549" s="25"/>
      <c r="BC549" s="25"/>
      <c r="BD549" s="25"/>
      <c r="BE549" s="25"/>
      <c r="BF549" s="25"/>
      <c r="BG549" s="25"/>
      <c r="BH549" s="25"/>
      <c r="BI549" s="25"/>
      <c r="BJ549" s="25"/>
      <c r="BK549" s="25"/>
      <c r="BL549" s="25"/>
      <c r="BM549" s="25"/>
      <c r="BN549" s="25"/>
      <c r="BO549" s="25"/>
      <c r="BP549" s="25"/>
      <c r="BQ549" s="25"/>
      <c r="BR549" s="25"/>
      <c r="BS549" s="25"/>
      <c r="BT549" s="25"/>
      <c r="BU549" s="25"/>
      <c r="BV549" s="25"/>
      <c r="BW549" s="25"/>
      <c r="BX549" s="25"/>
      <c r="BY549" s="25"/>
      <c r="BZ549" s="25"/>
      <c r="CA549" s="25"/>
      <c r="CB549" s="25"/>
      <c r="CC549" s="25"/>
      <c r="CD549" s="25"/>
      <c r="CE549" s="25"/>
      <c r="CF549" s="25"/>
    </row>
    <row r="550" spans="1:84" ht="15.75" customHeight="1" x14ac:dyDescent="0.2">
      <c r="A550" s="25"/>
      <c r="B550" s="25"/>
      <c r="C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  <c r="AM550" s="25"/>
      <c r="AN550" s="25"/>
      <c r="AO550" s="25"/>
      <c r="AP550" s="25"/>
      <c r="AQ550" s="25"/>
      <c r="AR550" s="25"/>
      <c r="AS550" s="25"/>
      <c r="AT550" s="25"/>
      <c r="AU550" s="25"/>
      <c r="AV550" s="25"/>
      <c r="AW550" s="25"/>
      <c r="AX550" s="25"/>
      <c r="AY550" s="25"/>
      <c r="AZ550" s="25"/>
      <c r="BA550" s="25"/>
      <c r="BB550" s="25"/>
      <c r="BC550" s="25"/>
      <c r="BD550" s="25"/>
      <c r="BE550" s="25"/>
      <c r="BF550" s="25"/>
      <c r="BG550" s="25"/>
      <c r="BH550" s="25"/>
      <c r="BI550" s="25"/>
      <c r="BJ550" s="25"/>
      <c r="BK550" s="25"/>
      <c r="BL550" s="25"/>
      <c r="BM550" s="25"/>
      <c r="BN550" s="25"/>
      <c r="BO550" s="25"/>
      <c r="BP550" s="25"/>
      <c r="BQ550" s="25"/>
      <c r="BR550" s="25"/>
      <c r="BS550" s="25"/>
      <c r="BT550" s="25"/>
      <c r="BU550" s="25"/>
      <c r="BV550" s="25"/>
      <c r="BW550" s="25"/>
      <c r="BX550" s="25"/>
      <c r="BY550" s="25"/>
      <c r="BZ550" s="25"/>
      <c r="CA550" s="25"/>
      <c r="CB550" s="25"/>
      <c r="CC550" s="25"/>
      <c r="CD550" s="25"/>
      <c r="CE550" s="25"/>
      <c r="CF550" s="25"/>
    </row>
    <row r="551" spans="1:84" ht="15.75" customHeight="1" x14ac:dyDescent="0.2">
      <c r="A551" s="25"/>
      <c r="B551" s="25"/>
      <c r="C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  <c r="AM551" s="25"/>
      <c r="AN551" s="25"/>
      <c r="AO551" s="25"/>
      <c r="AP551" s="25"/>
      <c r="AQ551" s="25"/>
      <c r="AR551" s="25"/>
      <c r="AS551" s="25"/>
      <c r="AT551" s="25"/>
      <c r="AU551" s="25"/>
      <c r="AV551" s="25"/>
      <c r="AW551" s="25"/>
      <c r="AX551" s="25"/>
      <c r="AY551" s="25"/>
      <c r="AZ551" s="25"/>
      <c r="BA551" s="25"/>
      <c r="BB551" s="25"/>
      <c r="BC551" s="25"/>
      <c r="BD551" s="25"/>
      <c r="BE551" s="25"/>
      <c r="BF551" s="25"/>
      <c r="BG551" s="25"/>
      <c r="BH551" s="25"/>
      <c r="BI551" s="25"/>
      <c r="BJ551" s="25"/>
      <c r="BK551" s="25"/>
      <c r="BL551" s="25"/>
      <c r="BM551" s="25"/>
      <c r="BN551" s="25"/>
      <c r="BO551" s="25"/>
      <c r="BP551" s="25"/>
      <c r="BQ551" s="25"/>
      <c r="BR551" s="25"/>
      <c r="BS551" s="25"/>
      <c r="BT551" s="25"/>
      <c r="BU551" s="25"/>
      <c r="BV551" s="25"/>
      <c r="BW551" s="25"/>
      <c r="BX551" s="25"/>
      <c r="BY551" s="25"/>
      <c r="BZ551" s="25"/>
      <c r="CA551" s="25"/>
      <c r="CB551" s="25"/>
      <c r="CC551" s="25"/>
      <c r="CD551" s="25"/>
      <c r="CE551" s="25"/>
      <c r="CF551" s="25"/>
    </row>
    <row r="552" spans="1:84" ht="15.75" customHeight="1" x14ac:dyDescent="0.2">
      <c r="A552" s="25"/>
      <c r="B552" s="25"/>
      <c r="C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  <c r="AT552" s="25"/>
      <c r="AU552" s="25"/>
      <c r="AV552" s="25"/>
      <c r="AW552" s="25"/>
      <c r="AX552" s="25"/>
      <c r="AY552" s="25"/>
      <c r="AZ552" s="25"/>
      <c r="BA552" s="25"/>
      <c r="BB552" s="25"/>
      <c r="BC552" s="25"/>
      <c r="BD552" s="25"/>
      <c r="BE552" s="25"/>
      <c r="BF552" s="25"/>
      <c r="BG552" s="25"/>
      <c r="BH552" s="25"/>
      <c r="BI552" s="25"/>
      <c r="BJ552" s="25"/>
      <c r="BK552" s="25"/>
      <c r="BL552" s="25"/>
      <c r="BM552" s="25"/>
      <c r="BN552" s="25"/>
      <c r="BO552" s="25"/>
      <c r="BP552" s="25"/>
      <c r="BQ552" s="25"/>
      <c r="BR552" s="25"/>
      <c r="BS552" s="25"/>
      <c r="BT552" s="25"/>
      <c r="BU552" s="25"/>
      <c r="BV552" s="25"/>
      <c r="BW552" s="25"/>
      <c r="BX552" s="25"/>
      <c r="BY552" s="25"/>
      <c r="BZ552" s="25"/>
      <c r="CA552" s="25"/>
      <c r="CB552" s="25"/>
      <c r="CC552" s="25"/>
      <c r="CD552" s="25"/>
      <c r="CE552" s="25"/>
      <c r="CF552" s="25"/>
    </row>
    <row r="553" spans="1:84" ht="15.75" customHeight="1" x14ac:dyDescent="0.2">
      <c r="A553" s="25"/>
      <c r="B553" s="25"/>
      <c r="C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  <c r="AM553" s="25"/>
      <c r="AN553" s="25"/>
      <c r="AO553" s="25"/>
      <c r="AP553" s="25"/>
      <c r="AQ553" s="25"/>
      <c r="AR553" s="25"/>
      <c r="AS553" s="25"/>
      <c r="AT553" s="25"/>
      <c r="AU553" s="25"/>
      <c r="AV553" s="25"/>
      <c r="AW553" s="25"/>
      <c r="AX553" s="25"/>
      <c r="AY553" s="25"/>
      <c r="AZ553" s="25"/>
      <c r="BA553" s="25"/>
      <c r="BB553" s="25"/>
      <c r="BC553" s="25"/>
      <c r="BD553" s="25"/>
      <c r="BE553" s="25"/>
      <c r="BF553" s="25"/>
      <c r="BG553" s="25"/>
      <c r="BH553" s="25"/>
      <c r="BI553" s="25"/>
      <c r="BJ553" s="25"/>
      <c r="BK553" s="25"/>
      <c r="BL553" s="25"/>
      <c r="BM553" s="25"/>
      <c r="BN553" s="25"/>
      <c r="BO553" s="25"/>
      <c r="BP553" s="25"/>
      <c r="BQ553" s="25"/>
      <c r="BR553" s="25"/>
      <c r="BS553" s="25"/>
      <c r="BT553" s="25"/>
      <c r="BU553" s="25"/>
      <c r="BV553" s="25"/>
      <c r="BW553" s="25"/>
      <c r="BX553" s="25"/>
      <c r="BY553" s="25"/>
      <c r="BZ553" s="25"/>
      <c r="CA553" s="25"/>
      <c r="CB553" s="25"/>
      <c r="CC553" s="25"/>
      <c r="CD553" s="25"/>
      <c r="CE553" s="25"/>
      <c r="CF553" s="25"/>
    </row>
    <row r="554" spans="1:84" ht="15.75" customHeight="1" x14ac:dyDescent="0.2">
      <c r="A554" s="25"/>
      <c r="B554" s="25"/>
      <c r="C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  <c r="AM554" s="25"/>
      <c r="AN554" s="25"/>
      <c r="AO554" s="25"/>
      <c r="AP554" s="25"/>
      <c r="AQ554" s="25"/>
      <c r="AR554" s="25"/>
      <c r="AS554" s="25"/>
      <c r="AT554" s="25"/>
      <c r="AU554" s="25"/>
      <c r="AV554" s="25"/>
      <c r="AW554" s="25"/>
      <c r="AX554" s="25"/>
      <c r="AY554" s="25"/>
      <c r="AZ554" s="25"/>
      <c r="BA554" s="25"/>
      <c r="BB554" s="25"/>
      <c r="BC554" s="25"/>
      <c r="BD554" s="25"/>
      <c r="BE554" s="25"/>
      <c r="BF554" s="25"/>
      <c r="BG554" s="25"/>
      <c r="BH554" s="25"/>
      <c r="BI554" s="25"/>
      <c r="BJ554" s="25"/>
      <c r="BK554" s="25"/>
      <c r="BL554" s="25"/>
      <c r="BM554" s="25"/>
      <c r="BN554" s="25"/>
      <c r="BO554" s="25"/>
      <c r="BP554" s="25"/>
      <c r="BQ554" s="25"/>
      <c r="BR554" s="25"/>
      <c r="BS554" s="25"/>
      <c r="BT554" s="25"/>
      <c r="BU554" s="25"/>
      <c r="BV554" s="25"/>
      <c r="BW554" s="25"/>
      <c r="BX554" s="25"/>
      <c r="BY554" s="25"/>
      <c r="BZ554" s="25"/>
      <c r="CA554" s="25"/>
      <c r="CB554" s="25"/>
      <c r="CC554" s="25"/>
      <c r="CD554" s="25"/>
      <c r="CE554" s="25"/>
      <c r="CF554" s="25"/>
    </row>
    <row r="555" spans="1:84" ht="15.75" customHeight="1" x14ac:dyDescent="0.2">
      <c r="A555" s="25"/>
      <c r="B555" s="25"/>
      <c r="C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  <c r="AM555" s="25"/>
      <c r="AN555" s="25"/>
      <c r="AO555" s="25"/>
      <c r="AP555" s="25"/>
      <c r="AQ555" s="25"/>
      <c r="AR555" s="25"/>
      <c r="AS555" s="25"/>
      <c r="AT555" s="25"/>
      <c r="AU555" s="25"/>
      <c r="AV555" s="25"/>
      <c r="AW555" s="25"/>
      <c r="AX555" s="25"/>
      <c r="AY555" s="25"/>
      <c r="AZ555" s="25"/>
      <c r="BA555" s="25"/>
      <c r="BB555" s="25"/>
      <c r="BC555" s="25"/>
      <c r="BD555" s="25"/>
      <c r="BE555" s="25"/>
      <c r="BF555" s="25"/>
      <c r="BG555" s="25"/>
      <c r="BH555" s="25"/>
      <c r="BI555" s="25"/>
      <c r="BJ555" s="25"/>
      <c r="BK555" s="25"/>
      <c r="BL555" s="25"/>
      <c r="BM555" s="25"/>
      <c r="BN555" s="25"/>
      <c r="BO555" s="25"/>
      <c r="BP555" s="25"/>
      <c r="BQ555" s="25"/>
      <c r="BR555" s="25"/>
      <c r="BS555" s="25"/>
      <c r="BT555" s="25"/>
      <c r="BU555" s="25"/>
      <c r="BV555" s="25"/>
      <c r="BW555" s="25"/>
      <c r="BX555" s="25"/>
      <c r="BY555" s="25"/>
      <c r="BZ555" s="25"/>
      <c r="CA555" s="25"/>
      <c r="CB555" s="25"/>
      <c r="CC555" s="25"/>
      <c r="CD555" s="25"/>
      <c r="CE555" s="25"/>
      <c r="CF555" s="25"/>
    </row>
    <row r="556" spans="1:84" ht="15.75" customHeight="1" x14ac:dyDescent="0.2">
      <c r="A556" s="25"/>
      <c r="B556" s="25"/>
      <c r="C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  <c r="AM556" s="25"/>
      <c r="AN556" s="25"/>
      <c r="AO556" s="25"/>
      <c r="AP556" s="25"/>
      <c r="AQ556" s="25"/>
      <c r="AR556" s="25"/>
      <c r="AS556" s="25"/>
      <c r="AT556" s="25"/>
      <c r="AU556" s="25"/>
      <c r="AV556" s="25"/>
      <c r="AW556" s="25"/>
      <c r="AX556" s="25"/>
      <c r="AY556" s="25"/>
      <c r="AZ556" s="25"/>
      <c r="BA556" s="25"/>
      <c r="BB556" s="25"/>
      <c r="BC556" s="25"/>
      <c r="BD556" s="25"/>
      <c r="BE556" s="25"/>
      <c r="BF556" s="25"/>
      <c r="BG556" s="25"/>
      <c r="BH556" s="25"/>
      <c r="BI556" s="25"/>
      <c r="BJ556" s="25"/>
      <c r="BK556" s="25"/>
      <c r="BL556" s="25"/>
      <c r="BM556" s="25"/>
      <c r="BN556" s="25"/>
      <c r="BO556" s="25"/>
      <c r="BP556" s="25"/>
      <c r="BQ556" s="25"/>
      <c r="BR556" s="25"/>
      <c r="BS556" s="25"/>
      <c r="BT556" s="25"/>
      <c r="BU556" s="25"/>
      <c r="BV556" s="25"/>
      <c r="BW556" s="25"/>
      <c r="BX556" s="25"/>
      <c r="BY556" s="25"/>
      <c r="BZ556" s="25"/>
      <c r="CA556" s="25"/>
      <c r="CB556" s="25"/>
      <c r="CC556" s="25"/>
      <c r="CD556" s="25"/>
      <c r="CE556" s="25"/>
      <c r="CF556" s="25"/>
    </row>
    <row r="557" spans="1:84" ht="15.75" customHeight="1" x14ac:dyDescent="0.2">
      <c r="A557" s="25"/>
      <c r="B557" s="25"/>
      <c r="C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  <c r="AT557" s="25"/>
      <c r="AU557" s="25"/>
      <c r="AV557" s="25"/>
      <c r="AW557" s="25"/>
      <c r="AX557" s="25"/>
      <c r="AY557" s="25"/>
      <c r="AZ557" s="25"/>
      <c r="BA557" s="25"/>
      <c r="BB557" s="25"/>
      <c r="BC557" s="25"/>
      <c r="BD557" s="25"/>
      <c r="BE557" s="25"/>
      <c r="BF557" s="25"/>
      <c r="BG557" s="25"/>
      <c r="BH557" s="25"/>
      <c r="BI557" s="25"/>
      <c r="BJ557" s="25"/>
      <c r="BK557" s="25"/>
      <c r="BL557" s="25"/>
      <c r="BM557" s="25"/>
      <c r="BN557" s="25"/>
      <c r="BO557" s="25"/>
      <c r="BP557" s="25"/>
      <c r="BQ557" s="25"/>
      <c r="BR557" s="25"/>
      <c r="BS557" s="25"/>
      <c r="BT557" s="25"/>
      <c r="BU557" s="25"/>
      <c r="BV557" s="25"/>
      <c r="BW557" s="25"/>
      <c r="BX557" s="25"/>
      <c r="BY557" s="25"/>
      <c r="BZ557" s="25"/>
      <c r="CA557" s="25"/>
      <c r="CB557" s="25"/>
      <c r="CC557" s="25"/>
      <c r="CD557" s="25"/>
      <c r="CE557" s="25"/>
      <c r="CF557" s="25"/>
    </row>
    <row r="558" spans="1:84" ht="15.75" customHeight="1" x14ac:dyDescent="0.2">
      <c r="A558" s="25"/>
      <c r="B558" s="25"/>
      <c r="C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  <c r="AM558" s="25"/>
      <c r="AN558" s="25"/>
      <c r="AO558" s="25"/>
      <c r="AP558" s="25"/>
      <c r="AQ558" s="25"/>
      <c r="AR558" s="25"/>
      <c r="AS558" s="25"/>
      <c r="AT558" s="25"/>
      <c r="AU558" s="25"/>
      <c r="AV558" s="25"/>
      <c r="AW558" s="25"/>
      <c r="AX558" s="25"/>
      <c r="AY558" s="25"/>
      <c r="AZ558" s="25"/>
      <c r="BA558" s="25"/>
      <c r="BB558" s="25"/>
      <c r="BC558" s="25"/>
      <c r="BD558" s="25"/>
      <c r="BE558" s="25"/>
      <c r="BF558" s="25"/>
      <c r="BG558" s="25"/>
      <c r="BH558" s="25"/>
      <c r="BI558" s="25"/>
      <c r="BJ558" s="25"/>
      <c r="BK558" s="25"/>
      <c r="BL558" s="25"/>
      <c r="BM558" s="25"/>
      <c r="BN558" s="25"/>
      <c r="BO558" s="25"/>
      <c r="BP558" s="25"/>
      <c r="BQ558" s="25"/>
      <c r="BR558" s="25"/>
      <c r="BS558" s="25"/>
      <c r="BT558" s="25"/>
      <c r="BU558" s="25"/>
      <c r="BV558" s="25"/>
      <c r="BW558" s="25"/>
      <c r="BX558" s="25"/>
      <c r="BY558" s="25"/>
      <c r="BZ558" s="25"/>
      <c r="CA558" s="25"/>
      <c r="CB558" s="25"/>
      <c r="CC558" s="25"/>
      <c r="CD558" s="25"/>
      <c r="CE558" s="25"/>
      <c r="CF558" s="25"/>
    </row>
    <row r="559" spans="1:84" ht="15.75" customHeight="1" x14ac:dyDescent="0.2">
      <c r="A559" s="25"/>
      <c r="B559" s="25"/>
      <c r="C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  <c r="BL559" s="25"/>
      <c r="BM559" s="25"/>
      <c r="BN559" s="25"/>
      <c r="BO559" s="25"/>
      <c r="BP559" s="25"/>
      <c r="BQ559" s="25"/>
      <c r="BR559" s="25"/>
      <c r="BS559" s="25"/>
      <c r="BT559" s="25"/>
      <c r="BU559" s="25"/>
      <c r="BV559" s="25"/>
      <c r="BW559" s="25"/>
      <c r="BX559" s="25"/>
      <c r="BY559" s="25"/>
      <c r="BZ559" s="25"/>
      <c r="CA559" s="25"/>
      <c r="CB559" s="25"/>
      <c r="CC559" s="25"/>
      <c r="CD559" s="25"/>
      <c r="CE559" s="25"/>
      <c r="CF559" s="25"/>
    </row>
    <row r="560" spans="1:84" ht="15.75" customHeight="1" x14ac:dyDescent="0.2">
      <c r="A560" s="25"/>
      <c r="B560" s="25"/>
      <c r="C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  <c r="BY560" s="25"/>
      <c r="BZ560" s="25"/>
      <c r="CA560" s="25"/>
      <c r="CB560" s="25"/>
      <c r="CC560" s="25"/>
      <c r="CD560" s="25"/>
      <c r="CE560" s="25"/>
      <c r="CF560" s="25"/>
    </row>
    <row r="561" spans="1:84" ht="15.75" customHeight="1" x14ac:dyDescent="0.2">
      <c r="A561" s="25"/>
      <c r="B561" s="25"/>
      <c r="C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  <c r="AM561" s="25"/>
      <c r="AN561" s="25"/>
      <c r="AO561" s="25"/>
      <c r="AP561" s="25"/>
      <c r="AQ561" s="25"/>
      <c r="AR561" s="25"/>
      <c r="AS561" s="25"/>
      <c r="AT561" s="25"/>
      <c r="AU561" s="25"/>
      <c r="AV561" s="25"/>
      <c r="AW561" s="25"/>
      <c r="AX561" s="25"/>
      <c r="AY561" s="25"/>
      <c r="AZ561" s="25"/>
      <c r="BA561" s="25"/>
      <c r="BB561" s="25"/>
      <c r="BC561" s="25"/>
      <c r="BD561" s="25"/>
      <c r="BE561" s="25"/>
      <c r="BF561" s="25"/>
      <c r="BG561" s="25"/>
      <c r="BH561" s="25"/>
      <c r="BI561" s="25"/>
      <c r="BJ561" s="25"/>
      <c r="BK561" s="25"/>
      <c r="BL561" s="25"/>
      <c r="BM561" s="25"/>
      <c r="BN561" s="25"/>
      <c r="BO561" s="25"/>
      <c r="BP561" s="25"/>
      <c r="BQ561" s="25"/>
      <c r="BR561" s="25"/>
      <c r="BS561" s="25"/>
      <c r="BT561" s="25"/>
      <c r="BU561" s="25"/>
      <c r="BV561" s="25"/>
      <c r="BW561" s="25"/>
      <c r="BX561" s="25"/>
      <c r="BY561" s="25"/>
      <c r="BZ561" s="25"/>
      <c r="CA561" s="25"/>
      <c r="CB561" s="25"/>
      <c r="CC561" s="25"/>
      <c r="CD561" s="25"/>
      <c r="CE561" s="25"/>
      <c r="CF561" s="25"/>
    </row>
    <row r="562" spans="1:84" ht="15.75" customHeight="1" x14ac:dyDescent="0.2">
      <c r="A562" s="25"/>
      <c r="B562" s="25"/>
      <c r="C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  <c r="AM562" s="25"/>
      <c r="AN562" s="25"/>
      <c r="AO562" s="25"/>
      <c r="AP562" s="25"/>
      <c r="AQ562" s="25"/>
      <c r="AR562" s="25"/>
      <c r="AS562" s="25"/>
      <c r="AT562" s="25"/>
      <c r="AU562" s="25"/>
      <c r="AV562" s="25"/>
      <c r="AW562" s="25"/>
      <c r="AX562" s="25"/>
      <c r="AY562" s="25"/>
      <c r="AZ562" s="25"/>
      <c r="BA562" s="25"/>
      <c r="BB562" s="25"/>
      <c r="BC562" s="25"/>
      <c r="BD562" s="25"/>
      <c r="BE562" s="25"/>
      <c r="BF562" s="25"/>
      <c r="BG562" s="25"/>
      <c r="BH562" s="25"/>
      <c r="BI562" s="25"/>
      <c r="BJ562" s="25"/>
      <c r="BK562" s="25"/>
      <c r="BL562" s="25"/>
      <c r="BM562" s="25"/>
      <c r="BN562" s="25"/>
      <c r="BO562" s="25"/>
      <c r="BP562" s="25"/>
      <c r="BQ562" s="25"/>
      <c r="BR562" s="25"/>
      <c r="BS562" s="25"/>
      <c r="BT562" s="25"/>
      <c r="BU562" s="25"/>
      <c r="BV562" s="25"/>
      <c r="BW562" s="25"/>
      <c r="BX562" s="25"/>
      <c r="BY562" s="25"/>
      <c r="BZ562" s="25"/>
      <c r="CA562" s="25"/>
      <c r="CB562" s="25"/>
      <c r="CC562" s="25"/>
      <c r="CD562" s="25"/>
      <c r="CE562" s="25"/>
      <c r="CF562" s="25"/>
    </row>
    <row r="563" spans="1:84" ht="15.75" customHeight="1" x14ac:dyDescent="0.2">
      <c r="A563" s="25"/>
      <c r="B563" s="25"/>
      <c r="C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  <c r="AT563" s="25"/>
      <c r="AU563" s="25"/>
      <c r="AV563" s="25"/>
      <c r="AW563" s="25"/>
      <c r="AX563" s="25"/>
      <c r="AY563" s="25"/>
      <c r="AZ563" s="25"/>
      <c r="BA563" s="25"/>
      <c r="BB563" s="25"/>
      <c r="BC563" s="25"/>
      <c r="BD563" s="25"/>
      <c r="BE563" s="25"/>
      <c r="BF563" s="25"/>
      <c r="BG563" s="25"/>
      <c r="BH563" s="25"/>
      <c r="BI563" s="25"/>
      <c r="BJ563" s="25"/>
      <c r="BK563" s="25"/>
      <c r="BL563" s="25"/>
      <c r="BM563" s="25"/>
      <c r="BN563" s="25"/>
      <c r="BO563" s="25"/>
      <c r="BP563" s="25"/>
      <c r="BQ563" s="25"/>
      <c r="BR563" s="25"/>
      <c r="BS563" s="25"/>
      <c r="BT563" s="25"/>
      <c r="BU563" s="25"/>
      <c r="BV563" s="25"/>
      <c r="BW563" s="25"/>
      <c r="BX563" s="25"/>
      <c r="BY563" s="25"/>
      <c r="BZ563" s="25"/>
      <c r="CA563" s="25"/>
      <c r="CB563" s="25"/>
      <c r="CC563" s="25"/>
      <c r="CD563" s="25"/>
      <c r="CE563" s="25"/>
      <c r="CF563" s="25"/>
    </row>
    <row r="564" spans="1:84" ht="15.75" customHeight="1" x14ac:dyDescent="0.2">
      <c r="A564" s="25"/>
      <c r="B564" s="25"/>
      <c r="C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  <c r="AT564" s="25"/>
      <c r="AU564" s="25"/>
      <c r="AV564" s="25"/>
      <c r="AW564" s="25"/>
      <c r="AX564" s="25"/>
      <c r="AY564" s="25"/>
      <c r="AZ564" s="25"/>
      <c r="BA564" s="25"/>
      <c r="BB564" s="25"/>
      <c r="BC564" s="25"/>
      <c r="BD564" s="25"/>
      <c r="BE564" s="25"/>
      <c r="BF564" s="25"/>
      <c r="BG564" s="25"/>
      <c r="BH564" s="25"/>
      <c r="BI564" s="25"/>
      <c r="BJ564" s="25"/>
      <c r="BK564" s="25"/>
      <c r="BL564" s="25"/>
      <c r="BM564" s="25"/>
      <c r="BN564" s="25"/>
      <c r="BO564" s="25"/>
      <c r="BP564" s="25"/>
      <c r="BQ564" s="25"/>
      <c r="BR564" s="25"/>
      <c r="BS564" s="25"/>
      <c r="BT564" s="25"/>
      <c r="BU564" s="25"/>
      <c r="BV564" s="25"/>
      <c r="BW564" s="25"/>
      <c r="BX564" s="25"/>
      <c r="BY564" s="25"/>
      <c r="BZ564" s="25"/>
      <c r="CA564" s="25"/>
      <c r="CB564" s="25"/>
      <c r="CC564" s="25"/>
      <c r="CD564" s="25"/>
      <c r="CE564" s="25"/>
      <c r="CF564" s="25"/>
    </row>
    <row r="565" spans="1:84" ht="15.75" customHeight="1" x14ac:dyDescent="0.2">
      <c r="A565" s="25"/>
      <c r="B565" s="25"/>
      <c r="C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  <c r="AT565" s="25"/>
      <c r="AU565" s="25"/>
      <c r="AV565" s="25"/>
      <c r="AW565" s="25"/>
      <c r="AX565" s="25"/>
      <c r="AY565" s="25"/>
      <c r="AZ565" s="25"/>
      <c r="BA565" s="25"/>
      <c r="BB565" s="25"/>
      <c r="BC565" s="25"/>
      <c r="BD565" s="25"/>
      <c r="BE565" s="25"/>
      <c r="BF565" s="25"/>
      <c r="BG565" s="25"/>
      <c r="BH565" s="25"/>
      <c r="BI565" s="25"/>
      <c r="BJ565" s="25"/>
      <c r="BK565" s="25"/>
      <c r="BL565" s="25"/>
      <c r="BM565" s="25"/>
      <c r="BN565" s="25"/>
      <c r="BO565" s="25"/>
      <c r="BP565" s="25"/>
      <c r="BQ565" s="25"/>
      <c r="BR565" s="25"/>
      <c r="BS565" s="25"/>
      <c r="BT565" s="25"/>
      <c r="BU565" s="25"/>
      <c r="BV565" s="25"/>
      <c r="BW565" s="25"/>
      <c r="BX565" s="25"/>
      <c r="BY565" s="25"/>
      <c r="BZ565" s="25"/>
      <c r="CA565" s="25"/>
      <c r="CB565" s="25"/>
      <c r="CC565" s="25"/>
      <c r="CD565" s="25"/>
      <c r="CE565" s="25"/>
      <c r="CF565" s="25"/>
    </row>
    <row r="566" spans="1:84" ht="15.75" customHeight="1" x14ac:dyDescent="0.2">
      <c r="A566" s="25"/>
      <c r="B566" s="25"/>
      <c r="C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  <c r="AT566" s="25"/>
      <c r="AU566" s="25"/>
      <c r="AV566" s="25"/>
      <c r="AW566" s="25"/>
      <c r="AX566" s="25"/>
      <c r="AY566" s="25"/>
      <c r="AZ566" s="25"/>
      <c r="BA566" s="25"/>
      <c r="BB566" s="25"/>
      <c r="BC566" s="25"/>
      <c r="BD566" s="25"/>
      <c r="BE566" s="25"/>
      <c r="BF566" s="25"/>
      <c r="BG566" s="25"/>
      <c r="BH566" s="25"/>
      <c r="BI566" s="25"/>
      <c r="BJ566" s="25"/>
      <c r="BK566" s="25"/>
      <c r="BL566" s="25"/>
      <c r="BM566" s="25"/>
      <c r="BN566" s="25"/>
      <c r="BO566" s="25"/>
      <c r="BP566" s="25"/>
      <c r="BQ566" s="25"/>
      <c r="BR566" s="25"/>
      <c r="BS566" s="25"/>
      <c r="BT566" s="25"/>
      <c r="BU566" s="25"/>
      <c r="BV566" s="25"/>
      <c r="BW566" s="25"/>
      <c r="BX566" s="25"/>
      <c r="BY566" s="25"/>
      <c r="BZ566" s="25"/>
      <c r="CA566" s="25"/>
      <c r="CB566" s="25"/>
      <c r="CC566" s="25"/>
      <c r="CD566" s="25"/>
      <c r="CE566" s="25"/>
      <c r="CF566" s="25"/>
    </row>
    <row r="567" spans="1:84" ht="15.75" customHeight="1" x14ac:dyDescent="0.2">
      <c r="A567" s="25"/>
      <c r="B567" s="25"/>
      <c r="C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  <c r="AM567" s="25"/>
      <c r="AN567" s="25"/>
      <c r="AO567" s="25"/>
      <c r="AP567" s="25"/>
      <c r="AQ567" s="25"/>
      <c r="AR567" s="25"/>
      <c r="AS567" s="25"/>
      <c r="AT567" s="25"/>
      <c r="AU567" s="25"/>
      <c r="AV567" s="25"/>
      <c r="AW567" s="25"/>
      <c r="AX567" s="25"/>
      <c r="AY567" s="25"/>
      <c r="AZ567" s="25"/>
      <c r="BA567" s="25"/>
      <c r="BB567" s="25"/>
      <c r="BC567" s="25"/>
      <c r="BD567" s="25"/>
      <c r="BE567" s="25"/>
      <c r="BF567" s="25"/>
      <c r="BG567" s="25"/>
      <c r="BH567" s="25"/>
      <c r="BI567" s="25"/>
      <c r="BJ567" s="25"/>
      <c r="BK567" s="25"/>
      <c r="BL567" s="25"/>
      <c r="BM567" s="25"/>
      <c r="BN567" s="25"/>
      <c r="BO567" s="25"/>
      <c r="BP567" s="25"/>
      <c r="BQ567" s="25"/>
      <c r="BR567" s="25"/>
      <c r="BS567" s="25"/>
      <c r="BT567" s="25"/>
      <c r="BU567" s="25"/>
      <c r="BV567" s="25"/>
      <c r="BW567" s="25"/>
      <c r="BX567" s="25"/>
      <c r="BY567" s="25"/>
      <c r="BZ567" s="25"/>
      <c r="CA567" s="25"/>
      <c r="CB567" s="25"/>
      <c r="CC567" s="25"/>
      <c r="CD567" s="25"/>
      <c r="CE567" s="25"/>
      <c r="CF567" s="25"/>
    </row>
    <row r="568" spans="1:84" ht="15.75" customHeight="1" x14ac:dyDescent="0.2">
      <c r="A568" s="25"/>
      <c r="B568" s="25"/>
      <c r="C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  <c r="AM568" s="25"/>
      <c r="AN568" s="25"/>
      <c r="AO568" s="25"/>
      <c r="AP568" s="25"/>
      <c r="AQ568" s="25"/>
      <c r="AR568" s="25"/>
      <c r="AS568" s="25"/>
      <c r="AT568" s="25"/>
      <c r="AU568" s="25"/>
      <c r="AV568" s="25"/>
      <c r="AW568" s="25"/>
      <c r="AX568" s="25"/>
      <c r="AY568" s="25"/>
      <c r="AZ568" s="25"/>
      <c r="BA568" s="25"/>
      <c r="BB568" s="25"/>
      <c r="BC568" s="25"/>
      <c r="BD568" s="25"/>
      <c r="BE568" s="25"/>
      <c r="BF568" s="25"/>
      <c r="BG568" s="25"/>
      <c r="BH568" s="25"/>
      <c r="BI568" s="25"/>
      <c r="BJ568" s="25"/>
      <c r="BK568" s="25"/>
      <c r="BL568" s="25"/>
      <c r="BM568" s="25"/>
      <c r="BN568" s="25"/>
      <c r="BO568" s="25"/>
      <c r="BP568" s="25"/>
      <c r="BQ568" s="25"/>
      <c r="BR568" s="25"/>
      <c r="BS568" s="25"/>
      <c r="BT568" s="25"/>
      <c r="BU568" s="25"/>
      <c r="BV568" s="25"/>
      <c r="BW568" s="25"/>
      <c r="BX568" s="25"/>
      <c r="BY568" s="25"/>
      <c r="BZ568" s="25"/>
      <c r="CA568" s="25"/>
      <c r="CB568" s="25"/>
      <c r="CC568" s="25"/>
      <c r="CD568" s="25"/>
      <c r="CE568" s="25"/>
      <c r="CF568" s="25"/>
    </row>
    <row r="569" spans="1:84" ht="15.75" customHeight="1" x14ac:dyDescent="0.2">
      <c r="A569" s="25"/>
      <c r="B569" s="25"/>
      <c r="C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  <c r="AM569" s="25"/>
      <c r="AN569" s="25"/>
      <c r="AO569" s="25"/>
      <c r="AP569" s="25"/>
      <c r="AQ569" s="25"/>
      <c r="AR569" s="25"/>
      <c r="AS569" s="25"/>
      <c r="AT569" s="25"/>
      <c r="AU569" s="25"/>
      <c r="AV569" s="25"/>
      <c r="AW569" s="25"/>
      <c r="AX569" s="25"/>
      <c r="AY569" s="25"/>
      <c r="AZ569" s="25"/>
      <c r="BA569" s="25"/>
      <c r="BB569" s="25"/>
      <c r="BC569" s="25"/>
      <c r="BD569" s="25"/>
      <c r="BE569" s="25"/>
      <c r="BF569" s="25"/>
      <c r="BG569" s="25"/>
      <c r="BH569" s="25"/>
      <c r="BI569" s="25"/>
      <c r="BJ569" s="25"/>
      <c r="BK569" s="25"/>
      <c r="BL569" s="25"/>
      <c r="BM569" s="25"/>
      <c r="BN569" s="25"/>
      <c r="BO569" s="25"/>
      <c r="BP569" s="25"/>
      <c r="BQ569" s="25"/>
      <c r="BR569" s="25"/>
      <c r="BS569" s="25"/>
      <c r="BT569" s="25"/>
      <c r="BU569" s="25"/>
      <c r="BV569" s="25"/>
      <c r="BW569" s="25"/>
      <c r="BX569" s="25"/>
      <c r="BY569" s="25"/>
      <c r="BZ569" s="25"/>
      <c r="CA569" s="25"/>
      <c r="CB569" s="25"/>
      <c r="CC569" s="25"/>
      <c r="CD569" s="25"/>
      <c r="CE569" s="25"/>
      <c r="CF569" s="25"/>
    </row>
    <row r="570" spans="1:84" ht="15.75" customHeight="1" x14ac:dyDescent="0.2">
      <c r="A570" s="25"/>
      <c r="B570" s="25"/>
      <c r="C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25"/>
      <c r="AW570" s="25"/>
      <c r="AX570" s="25"/>
      <c r="AY570" s="25"/>
      <c r="AZ570" s="25"/>
      <c r="BA570" s="25"/>
      <c r="BB570" s="25"/>
      <c r="BC570" s="25"/>
      <c r="BD570" s="25"/>
      <c r="BE570" s="25"/>
      <c r="BF570" s="25"/>
      <c r="BG570" s="25"/>
      <c r="BH570" s="25"/>
      <c r="BI570" s="25"/>
      <c r="BJ570" s="25"/>
      <c r="BK570" s="25"/>
      <c r="BL570" s="25"/>
      <c r="BM570" s="25"/>
      <c r="BN570" s="25"/>
      <c r="BO570" s="25"/>
      <c r="BP570" s="25"/>
      <c r="BQ570" s="25"/>
      <c r="BR570" s="25"/>
      <c r="BS570" s="25"/>
      <c r="BT570" s="25"/>
      <c r="BU570" s="25"/>
      <c r="BV570" s="25"/>
      <c r="BW570" s="25"/>
      <c r="BX570" s="25"/>
      <c r="BY570" s="25"/>
      <c r="BZ570" s="25"/>
      <c r="CA570" s="25"/>
      <c r="CB570" s="25"/>
      <c r="CC570" s="25"/>
      <c r="CD570" s="25"/>
      <c r="CE570" s="25"/>
      <c r="CF570" s="25"/>
    </row>
    <row r="571" spans="1:84" ht="15.75" customHeight="1" x14ac:dyDescent="0.2">
      <c r="A571" s="25"/>
      <c r="B571" s="25"/>
      <c r="C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25"/>
      <c r="AW571" s="25"/>
      <c r="AX571" s="25"/>
      <c r="AY571" s="25"/>
      <c r="AZ571" s="25"/>
      <c r="BA571" s="25"/>
      <c r="BB571" s="25"/>
      <c r="BC571" s="25"/>
      <c r="BD571" s="25"/>
      <c r="BE571" s="25"/>
      <c r="BF571" s="25"/>
      <c r="BG571" s="25"/>
      <c r="BH571" s="25"/>
      <c r="BI571" s="25"/>
      <c r="BJ571" s="25"/>
      <c r="BK571" s="25"/>
      <c r="BL571" s="25"/>
      <c r="BM571" s="25"/>
      <c r="BN571" s="25"/>
      <c r="BO571" s="25"/>
      <c r="BP571" s="25"/>
      <c r="BQ571" s="25"/>
      <c r="BR571" s="25"/>
      <c r="BS571" s="25"/>
      <c r="BT571" s="25"/>
      <c r="BU571" s="25"/>
      <c r="BV571" s="25"/>
      <c r="BW571" s="25"/>
      <c r="BX571" s="25"/>
      <c r="BY571" s="25"/>
      <c r="BZ571" s="25"/>
      <c r="CA571" s="25"/>
      <c r="CB571" s="25"/>
      <c r="CC571" s="25"/>
      <c r="CD571" s="25"/>
      <c r="CE571" s="25"/>
      <c r="CF571" s="25"/>
    </row>
    <row r="572" spans="1:84" ht="15.75" customHeight="1" x14ac:dyDescent="0.2">
      <c r="A572" s="25"/>
      <c r="B572" s="25"/>
      <c r="C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  <c r="AM572" s="25"/>
      <c r="AN572" s="25"/>
      <c r="AO572" s="25"/>
      <c r="AP572" s="25"/>
      <c r="AQ572" s="25"/>
      <c r="AR572" s="25"/>
      <c r="AS572" s="25"/>
      <c r="AT572" s="25"/>
      <c r="AU572" s="25"/>
      <c r="AV572" s="25"/>
      <c r="AW572" s="25"/>
      <c r="AX572" s="25"/>
      <c r="AY572" s="25"/>
      <c r="AZ572" s="25"/>
      <c r="BA572" s="25"/>
      <c r="BB572" s="25"/>
      <c r="BC572" s="25"/>
      <c r="BD572" s="25"/>
      <c r="BE572" s="25"/>
      <c r="BF572" s="25"/>
      <c r="BG572" s="25"/>
      <c r="BH572" s="25"/>
      <c r="BI572" s="25"/>
      <c r="BJ572" s="25"/>
      <c r="BK572" s="25"/>
      <c r="BL572" s="25"/>
      <c r="BM572" s="25"/>
      <c r="BN572" s="25"/>
      <c r="BO572" s="25"/>
      <c r="BP572" s="25"/>
      <c r="BQ572" s="25"/>
      <c r="BR572" s="25"/>
      <c r="BS572" s="25"/>
      <c r="BT572" s="25"/>
      <c r="BU572" s="25"/>
      <c r="BV572" s="25"/>
      <c r="BW572" s="25"/>
      <c r="BX572" s="25"/>
      <c r="BY572" s="25"/>
      <c r="BZ572" s="25"/>
      <c r="CA572" s="25"/>
      <c r="CB572" s="25"/>
      <c r="CC572" s="25"/>
      <c r="CD572" s="25"/>
      <c r="CE572" s="25"/>
      <c r="CF572" s="25"/>
    </row>
    <row r="573" spans="1:84" ht="15.75" customHeight="1" x14ac:dyDescent="0.2">
      <c r="A573" s="25"/>
      <c r="B573" s="25"/>
      <c r="C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  <c r="AM573" s="25"/>
      <c r="AN573" s="25"/>
      <c r="AO573" s="25"/>
      <c r="AP573" s="25"/>
      <c r="AQ573" s="25"/>
      <c r="AR573" s="25"/>
      <c r="AS573" s="25"/>
      <c r="AT573" s="25"/>
      <c r="AU573" s="25"/>
      <c r="AV573" s="25"/>
      <c r="AW573" s="25"/>
      <c r="AX573" s="25"/>
      <c r="AY573" s="25"/>
      <c r="AZ573" s="25"/>
      <c r="BA573" s="25"/>
      <c r="BB573" s="25"/>
      <c r="BC573" s="25"/>
      <c r="BD573" s="25"/>
      <c r="BE573" s="25"/>
      <c r="BF573" s="25"/>
      <c r="BG573" s="25"/>
      <c r="BH573" s="25"/>
      <c r="BI573" s="25"/>
      <c r="BJ573" s="25"/>
      <c r="BK573" s="25"/>
      <c r="BL573" s="25"/>
      <c r="BM573" s="25"/>
      <c r="BN573" s="25"/>
      <c r="BO573" s="25"/>
      <c r="BP573" s="25"/>
      <c r="BQ573" s="25"/>
      <c r="BR573" s="25"/>
      <c r="BS573" s="25"/>
      <c r="BT573" s="25"/>
      <c r="BU573" s="25"/>
      <c r="BV573" s="25"/>
      <c r="BW573" s="25"/>
      <c r="BX573" s="25"/>
      <c r="BY573" s="25"/>
      <c r="BZ573" s="25"/>
      <c r="CA573" s="25"/>
      <c r="CB573" s="25"/>
      <c r="CC573" s="25"/>
      <c r="CD573" s="25"/>
      <c r="CE573" s="25"/>
      <c r="CF573" s="25"/>
    </row>
    <row r="574" spans="1:84" ht="15.75" customHeight="1" x14ac:dyDescent="0.2">
      <c r="A574" s="25"/>
      <c r="B574" s="25"/>
      <c r="C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  <c r="AT574" s="25"/>
      <c r="AU574" s="25"/>
      <c r="AV574" s="25"/>
      <c r="AW574" s="25"/>
      <c r="AX574" s="25"/>
      <c r="AY574" s="25"/>
      <c r="AZ574" s="25"/>
      <c r="BA574" s="25"/>
      <c r="BB574" s="25"/>
      <c r="BC574" s="25"/>
      <c r="BD574" s="25"/>
      <c r="BE574" s="25"/>
      <c r="BF574" s="25"/>
      <c r="BG574" s="25"/>
      <c r="BH574" s="25"/>
      <c r="BI574" s="25"/>
      <c r="BJ574" s="25"/>
      <c r="BK574" s="25"/>
      <c r="BL574" s="25"/>
      <c r="BM574" s="25"/>
      <c r="BN574" s="25"/>
      <c r="BO574" s="25"/>
      <c r="BP574" s="25"/>
      <c r="BQ574" s="25"/>
      <c r="BR574" s="25"/>
      <c r="BS574" s="25"/>
      <c r="BT574" s="25"/>
      <c r="BU574" s="25"/>
      <c r="BV574" s="25"/>
      <c r="BW574" s="25"/>
      <c r="BX574" s="25"/>
      <c r="BY574" s="25"/>
      <c r="BZ574" s="25"/>
      <c r="CA574" s="25"/>
      <c r="CB574" s="25"/>
      <c r="CC574" s="25"/>
      <c r="CD574" s="25"/>
      <c r="CE574" s="25"/>
      <c r="CF574" s="25"/>
    </row>
    <row r="575" spans="1:84" ht="15.75" customHeight="1" x14ac:dyDescent="0.2">
      <c r="A575" s="25"/>
      <c r="B575" s="25"/>
      <c r="C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  <c r="AM575" s="25"/>
      <c r="AN575" s="25"/>
      <c r="AO575" s="25"/>
      <c r="AP575" s="25"/>
      <c r="AQ575" s="25"/>
      <c r="AR575" s="25"/>
      <c r="AS575" s="25"/>
      <c r="AT575" s="25"/>
      <c r="AU575" s="25"/>
      <c r="AV575" s="25"/>
      <c r="AW575" s="25"/>
      <c r="AX575" s="25"/>
      <c r="AY575" s="25"/>
      <c r="AZ575" s="25"/>
      <c r="BA575" s="25"/>
      <c r="BB575" s="25"/>
      <c r="BC575" s="25"/>
      <c r="BD575" s="25"/>
      <c r="BE575" s="25"/>
      <c r="BF575" s="25"/>
      <c r="BG575" s="25"/>
      <c r="BH575" s="25"/>
      <c r="BI575" s="25"/>
      <c r="BJ575" s="25"/>
      <c r="BK575" s="25"/>
      <c r="BL575" s="25"/>
      <c r="BM575" s="25"/>
      <c r="BN575" s="25"/>
      <c r="BO575" s="25"/>
      <c r="BP575" s="25"/>
      <c r="BQ575" s="25"/>
      <c r="BR575" s="25"/>
      <c r="BS575" s="25"/>
      <c r="BT575" s="25"/>
      <c r="BU575" s="25"/>
      <c r="BV575" s="25"/>
      <c r="BW575" s="25"/>
      <c r="BX575" s="25"/>
      <c r="BY575" s="25"/>
      <c r="BZ575" s="25"/>
      <c r="CA575" s="25"/>
      <c r="CB575" s="25"/>
      <c r="CC575" s="25"/>
      <c r="CD575" s="25"/>
      <c r="CE575" s="25"/>
      <c r="CF575" s="25"/>
    </row>
    <row r="576" spans="1:84" ht="15.75" customHeight="1" x14ac:dyDescent="0.2">
      <c r="A576" s="25"/>
      <c r="B576" s="25"/>
      <c r="C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  <c r="AM576" s="25"/>
      <c r="AN576" s="25"/>
      <c r="AO576" s="25"/>
      <c r="AP576" s="25"/>
      <c r="AQ576" s="25"/>
      <c r="AR576" s="25"/>
      <c r="AS576" s="25"/>
      <c r="AT576" s="25"/>
      <c r="AU576" s="25"/>
      <c r="AV576" s="25"/>
      <c r="AW576" s="25"/>
      <c r="AX576" s="25"/>
      <c r="AY576" s="25"/>
      <c r="AZ576" s="25"/>
      <c r="BA576" s="25"/>
      <c r="BB576" s="25"/>
      <c r="BC576" s="25"/>
      <c r="BD576" s="25"/>
      <c r="BE576" s="25"/>
      <c r="BF576" s="25"/>
      <c r="BG576" s="25"/>
      <c r="BH576" s="25"/>
      <c r="BI576" s="25"/>
      <c r="BJ576" s="25"/>
      <c r="BK576" s="25"/>
      <c r="BL576" s="25"/>
      <c r="BM576" s="25"/>
      <c r="BN576" s="25"/>
      <c r="BO576" s="25"/>
      <c r="BP576" s="25"/>
      <c r="BQ576" s="25"/>
      <c r="BR576" s="25"/>
      <c r="BS576" s="25"/>
      <c r="BT576" s="25"/>
      <c r="BU576" s="25"/>
      <c r="BV576" s="25"/>
      <c r="BW576" s="25"/>
      <c r="BX576" s="25"/>
      <c r="BY576" s="25"/>
      <c r="BZ576" s="25"/>
      <c r="CA576" s="25"/>
      <c r="CB576" s="25"/>
      <c r="CC576" s="25"/>
      <c r="CD576" s="25"/>
      <c r="CE576" s="25"/>
      <c r="CF576" s="25"/>
    </row>
    <row r="577" spans="1:84" ht="15.75" customHeight="1" x14ac:dyDescent="0.2">
      <c r="A577" s="25"/>
      <c r="B577" s="25"/>
      <c r="C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  <c r="AM577" s="25"/>
      <c r="AN577" s="25"/>
      <c r="AO577" s="25"/>
      <c r="AP577" s="25"/>
      <c r="AQ577" s="25"/>
      <c r="AR577" s="25"/>
      <c r="AS577" s="25"/>
      <c r="AT577" s="25"/>
      <c r="AU577" s="25"/>
      <c r="AV577" s="25"/>
      <c r="AW577" s="25"/>
      <c r="AX577" s="25"/>
      <c r="AY577" s="25"/>
      <c r="AZ577" s="25"/>
      <c r="BA577" s="25"/>
      <c r="BB577" s="25"/>
      <c r="BC577" s="25"/>
      <c r="BD577" s="25"/>
      <c r="BE577" s="25"/>
      <c r="BF577" s="25"/>
      <c r="BG577" s="25"/>
      <c r="BH577" s="25"/>
      <c r="BI577" s="25"/>
      <c r="BJ577" s="25"/>
      <c r="BK577" s="25"/>
      <c r="BL577" s="25"/>
      <c r="BM577" s="25"/>
      <c r="BN577" s="25"/>
      <c r="BO577" s="25"/>
      <c r="BP577" s="25"/>
      <c r="BQ577" s="25"/>
      <c r="BR577" s="25"/>
      <c r="BS577" s="25"/>
      <c r="BT577" s="25"/>
      <c r="BU577" s="25"/>
      <c r="BV577" s="25"/>
      <c r="BW577" s="25"/>
      <c r="BX577" s="25"/>
      <c r="BY577" s="25"/>
      <c r="BZ577" s="25"/>
      <c r="CA577" s="25"/>
      <c r="CB577" s="25"/>
      <c r="CC577" s="25"/>
      <c r="CD577" s="25"/>
      <c r="CE577" s="25"/>
      <c r="CF577" s="25"/>
    </row>
    <row r="578" spans="1:84" ht="15.75" customHeight="1" x14ac:dyDescent="0.2">
      <c r="A578" s="25"/>
      <c r="B578" s="25"/>
      <c r="C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  <c r="AM578" s="25"/>
      <c r="AN578" s="25"/>
      <c r="AO578" s="25"/>
      <c r="AP578" s="25"/>
      <c r="AQ578" s="25"/>
      <c r="AR578" s="25"/>
      <c r="AS578" s="25"/>
      <c r="AT578" s="25"/>
      <c r="AU578" s="25"/>
      <c r="AV578" s="25"/>
      <c r="AW578" s="25"/>
      <c r="AX578" s="25"/>
      <c r="AY578" s="25"/>
      <c r="AZ578" s="25"/>
      <c r="BA578" s="25"/>
      <c r="BB578" s="25"/>
      <c r="BC578" s="25"/>
      <c r="BD578" s="25"/>
      <c r="BE578" s="25"/>
      <c r="BF578" s="25"/>
      <c r="BG578" s="25"/>
      <c r="BH578" s="25"/>
      <c r="BI578" s="25"/>
      <c r="BJ578" s="25"/>
      <c r="BK578" s="25"/>
      <c r="BL578" s="25"/>
      <c r="BM578" s="25"/>
      <c r="BN578" s="25"/>
      <c r="BO578" s="25"/>
      <c r="BP578" s="25"/>
      <c r="BQ578" s="25"/>
      <c r="BR578" s="25"/>
      <c r="BS578" s="25"/>
      <c r="BT578" s="25"/>
      <c r="BU578" s="25"/>
      <c r="BV578" s="25"/>
      <c r="BW578" s="25"/>
      <c r="BX578" s="25"/>
      <c r="BY578" s="25"/>
      <c r="BZ578" s="25"/>
      <c r="CA578" s="25"/>
      <c r="CB578" s="25"/>
      <c r="CC578" s="25"/>
      <c r="CD578" s="25"/>
      <c r="CE578" s="25"/>
      <c r="CF578" s="25"/>
    </row>
    <row r="579" spans="1:84" ht="15.75" customHeight="1" x14ac:dyDescent="0.2">
      <c r="A579" s="25"/>
      <c r="B579" s="25"/>
      <c r="C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  <c r="AM579" s="25"/>
      <c r="AN579" s="25"/>
      <c r="AO579" s="25"/>
      <c r="AP579" s="25"/>
      <c r="AQ579" s="25"/>
      <c r="AR579" s="25"/>
      <c r="AS579" s="25"/>
      <c r="AT579" s="25"/>
      <c r="AU579" s="25"/>
      <c r="AV579" s="25"/>
      <c r="AW579" s="25"/>
      <c r="AX579" s="25"/>
      <c r="AY579" s="25"/>
      <c r="AZ579" s="25"/>
      <c r="BA579" s="25"/>
      <c r="BB579" s="25"/>
      <c r="BC579" s="25"/>
      <c r="BD579" s="25"/>
      <c r="BE579" s="25"/>
      <c r="BF579" s="25"/>
      <c r="BG579" s="25"/>
      <c r="BH579" s="25"/>
      <c r="BI579" s="25"/>
      <c r="BJ579" s="25"/>
      <c r="BK579" s="25"/>
      <c r="BL579" s="25"/>
      <c r="BM579" s="25"/>
      <c r="BN579" s="25"/>
      <c r="BO579" s="25"/>
      <c r="BP579" s="25"/>
      <c r="BQ579" s="25"/>
      <c r="BR579" s="25"/>
      <c r="BS579" s="25"/>
      <c r="BT579" s="25"/>
      <c r="BU579" s="25"/>
      <c r="BV579" s="25"/>
      <c r="BW579" s="25"/>
      <c r="BX579" s="25"/>
      <c r="BY579" s="25"/>
      <c r="BZ579" s="25"/>
      <c r="CA579" s="25"/>
      <c r="CB579" s="25"/>
      <c r="CC579" s="25"/>
      <c r="CD579" s="25"/>
      <c r="CE579" s="25"/>
      <c r="CF579" s="25"/>
    </row>
    <row r="580" spans="1:84" ht="15.75" customHeight="1" x14ac:dyDescent="0.2">
      <c r="A580" s="25"/>
      <c r="B580" s="25"/>
      <c r="C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  <c r="AM580" s="25"/>
      <c r="AN580" s="25"/>
      <c r="AO580" s="25"/>
      <c r="AP580" s="25"/>
      <c r="AQ580" s="25"/>
      <c r="AR580" s="25"/>
      <c r="AS580" s="25"/>
      <c r="AT580" s="25"/>
      <c r="AU580" s="25"/>
      <c r="AV580" s="25"/>
      <c r="AW580" s="25"/>
      <c r="AX580" s="25"/>
      <c r="AY580" s="25"/>
      <c r="AZ580" s="25"/>
      <c r="BA580" s="25"/>
      <c r="BB580" s="25"/>
      <c r="BC580" s="25"/>
      <c r="BD580" s="25"/>
      <c r="BE580" s="25"/>
      <c r="BF580" s="25"/>
      <c r="BG580" s="25"/>
      <c r="BH580" s="25"/>
      <c r="BI580" s="25"/>
      <c r="BJ580" s="25"/>
      <c r="BK580" s="25"/>
      <c r="BL580" s="25"/>
      <c r="BM580" s="25"/>
      <c r="BN580" s="25"/>
      <c r="BO580" s="25"/>
      <c r="BP580" s="25"/>
      <c r="BQ580" s="25"/>
      <c r="BR580" s="25"/>
      <c r="BS580" s="25"/>
      <c r="BT580" s="25"/>
      <c r="BU580" s="25"/>
      <c r="BV580" s="25"/>
      <c r="BW580" s="25"/>
      <c r="BX580" s="25"/>
      <c r="BY580" s="25"/>
      <c r="BZ580" s="25"/>
      <c r="CA580" s="25"/>
      <c r="CB580" s="25"/>
      <c r="CC580" s="25"/>
      <c r="CD580" s="25"/>
      <c r="CE580" s="25"/>
      <c r="CF580" s="25"/>
    </row>
    <row r="581" spans="1:84" ht="15.75" customHeight="1" x14ac:dyDescent="0.2">
      <c r="A581" s="25"/>
      <c r="B581" s="25"/>
      <c r="C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  <c r="AM581" s="25"/>
      <c r="AN581" s="25"/>
      <c r="AO581" s="25"/>
      <c r="AP581" s="25"/>
      <c r="AQ581" s="25"/>
      <c r="AR581" s="25"/>
      <c r="AS581" s="25"/>
      <c r="AT581" s="25"/>
      <c r="AU581" s="25"/>
      <c r="AV581" s="25"/>
      <c r="AW581" s="25"/>
      <c r="AX581" s="25"/>
      <c r="AY581" s="25"/>
      <c r="AZ581" s="25"/>
      <c r="BA581" s="25"/>
      <c r="BB581" s="25"/>
      <c r="BC581" s="25"/>
      <c r="BD581" s="25"/>
      <c r="BE581" s="25"/>
      <c r="BF581" s="25"/>
      <c r="BG581" s="25"/>
      <c r="BH581" s="25"/>
      <c r="BI581" s="25"/>
      <c r="BJ581" s="25"/>
      <c r="BK581" s="25"/>
      <c r="BL581" s="25"/>
      <c r="BM581" s="25"/>
      <c r="BN581" s="25"/>
      <c r="BO581" s="25"/>
      <c r="BP581" s="25"/>
      <c r="BQ581" s="25"/>
      <c r="BR581" s="25"/>
      <c r="BS581" s="25"/>
      <c r="BT581" s="25"/>
      <c r="BU581" s="25"/>
      <c r="BV581" s="25"/>
      <c r="BW581" s="25"/>
      <c r="BX581" s="25"/>
      <c r="BY581" s="25"/>
      <c r="BZ581" s="25"/>
      <c r="CA581" s="25"/>
      <c r="CB581" s="25"/>
      <c r="CC581" s="25"/>
      <c r="CD581" s="25"/>
      <c r="CE581" s="25"/>
      <c r="CF581" s="25"/>
    </row>
    <row r="582" spans="1:84" ht="15.75" customHeight="1" x14ac:dyDescent="0.2">
      <c r="A582" s="25"/>
      <c r="B582" s="25"/>
      <c r="C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  <c r="AT582" s="25"/>
      <c r="AU582" s="25"/>
      <c r="AV582" s="25"/>
      <c r="AW582" s="25"/>
      <c r="AX582" s="25"/>
      <c r="AY582" s="25"/>
      <c r="AZ582" s="25"/>
      <c r="BA582" s="25"/>
      <c r="BB582" s="25"/>
      <c r="BC582" s="25"/>
      <c r="BD582" s="25"/>
      <c r="BE582" s="25"/>
      <c r="BF582" s="25"/>
      <c r="BG582" s="25"/>
      <c r="BH582" s="25"/>
      <c r="BI582" s="25"/>
      <c r="BJ582" s="25"/>
      <c r="BK582" s="25"/>
      <c r="BL582" s="25"/>
      <c r="BM582" s="25"/>
      <c r="BN582" s="25"/>
      <c r="BO582" s="25"/>
      <c r="BP582" s="25"/>
      <c r="BQ582" s="25"/>
      <c r="BR582" s="25"/>
      <c r="BS582" s="25"/>
      <c r="BT582" s="25"/>
      <c r="BU582" s="25"/>
      <c r="BV582" s="25"/>
      <c r="BW582" s="25"/>
      <c r="BX582" s="25"/>
      <c r="BY582" s="25"/>
      <c r="BZ582" s="25"/>
      <c r="CA582" s="25"/>
      <c r="CB582" s="25"/>
      <c r="CC582" s="25"/>
      <c r="CD582" s="25"/>
      <c r="CE582" s="25"/>
      <c r="CF582" s="25"/>
    </row>
    <row r="583" spans="1:84" ht="15.75" customHeight="1" x14ac:dyDescent="0.2">
      <c r="A583" s="25"/>
      <c r="B583" s="25"/>
      <c r="C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  <c r="AM583" s="25"/>
      <c r="AN583" s="25"/>
      <c r="AO583" s="25"/>
      <c r="AP583" s="25"/>
      <c r="AQ583" s="25"/>
      <c r="AR583" s="25"/>
      <c r="AS583" s="25"/>
      <c r="AT583" s="25"/>
      <c r="AU583" s="25"/>
      <c r="AV583" s="25"/>
      <c r="AW583" s="25"/>
      <c r="AX583" s="25"/>
      <c r="AY583" s="25"/>
      <c r="AZ583" s="25"/>
      <c r="BA583" s="25"/>
      <c r="BB583" s="25"/>
      <c r="BC583" s="25"/>
      <c r="BD583" s="25"/>
      <c r="BE583" s="25"/>
      <c r="BF583" s="25"/>
      <c r="BG583" s="25"/>
      <c r="BH583" s="25"/>
      <c r="BI583" s="25"/>
      <c r="BJ583" s="25"/>
      <c r="BK583" s="25"/>
      <c r="BL583" s="25"/>
      <c r="BM583" s="25"/>
      <c r="BN583" s="25"/>
      <c r="BO583" s="25"/>
      <c r="BP583" s="25"/>
      <c r="BQ583" s="25"/>
      <c r="BR583" s="25"/>
      <c r="BS583" s="25"/>
      <c r="BT583" s="25"/>
      <c r="BU583" s="25"/>
      <c r="BV583" s="25"/>
      <c r="BW583" s="25"/>
      <c r="BX583" s="25"/>
      <c r="BY583" s="25"/>
      <c r="BZ583" s="25"/>
      <c r="CA583" s="25"/>
      <c r="CB583" s="25"/>
      <c r="CC583" s="25"/>
      <c r="CD583" s="25"/>
      <c r="CE583" s="25"/>
      <c r="CF583" s="25"/>
    </row>
    <row r="584" spans="1:84" ht="15.75" customHeight="1" x14ac:dyDescent="0.2">
      <c r="A584" s="25"/>
      <c r="B584" s="25"/>
      <c r="C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  <c r="AT584" s="25"/>
      <c r="AU584" s="25"/>
      <c r="AV584" s="25"/>
      <c r="AW584" s="25"/>
      <c r="AX584" s="25"/>
      <c r="AY584" s="25"/>
      <c r="AZ584" s="25"/>
      <c r="BA584" s="25"/>
      <c r="BB584" s="25"/>
      <c r="BC584" s="25"/>
      <c r="BD584" s="25"/>
      <c r="BE584" s="25"/>
      <c r="BF584" s="25"/>
      <c r="BG584" s="25"/>
      <c r="BH584" s="25"/>
      <c r="BI584" s="25"/>
      <c r="BJ584" s="25"/>
      <c r="BK584" s="25"/>
      <c r="BL584" s="25"/>
      <c r="BM584" s="25"/>
      <c r="BN584" s="25"/>
      <c r="BO584" s="25"/>
      <c r="BP584" s="25"/>
      <c r="BQ584" s="25"/>
      <c r="BR584" s="25"/>
      <c r="BS584" s="25"/>
      <c r="BT584" s="25"/>
      <c r="BU584" s="25"/>
      <c r="BV584" s="25"/>
      <c r="BW584" s="25"/>
      <c r="BX584" s="25"/>
      <c r="BY584" s="25"/>
      <c r="BZ584" s="25"/>
      <c r="CA584" s="25"/>
      <c r="CB584" s="25"/>
      <c r="CC584" s="25"/>
      <c r="CD584" s="25"/>
      <c r="CE584" s="25"/>
      <c r="CF584" s="25"/>
    </row>
    <row r="585" spans="1:84" ht="15.75" customHeight="1" x14ac:dyDescent="0.2">
      <c r="A585" s="25"/>
      <c r="B585" s="25"/>
      <c r="C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  <c r="AM585" s="25"/>
      <c r="AN585" s="25"/>
      <c r="AO585" s="25"/>
      <c r="AP585" s="25"/>
      <c r="AQ585" s="25"/>
      <c r="AR585" s="25"/>
      <c r="AS585" s="25"/>
      <c r="AT585" s="25"/>
      <c r="AU585" s="25"/>
      <c r="AV585" s="25"/>
      <c r="AW585" s="25"/>
      <c r="AX585" s="25"/>
      <c r="AY585" s="25"/>
      <c r="AZ585" s="25"/>
      <c r="BA585" s="25"/>
      <c r="BB585" s="25"/>
      <c r="BC585" s="25"/>
      <c r="BD585" s="25"/>
      <c r="BE585" s="25"/>
      <c r="BF585" s="25"/>
      <c r="BG585" s="25"/>
      <c r="BH585" s="25"/>
      <c r="BI585" s="25"/>
      <c r="BJ585" s="25"/>
      <c r="BK585" s="25"/>
      <c r="BL585" s="25"/>
      <c r="BM585" s="25"/>
      <c r="BN585" s="25"/>
      <c r="BO585" s="25"/>
      <c r="BP585" s="25"/>
      <c r="BQ585" s="25"/>
      <c r="BR585" s="25"/>
      <c r="BS585" s="25"/>
      <c r="BT585" s="25"/>
      <c r="BU585" s="25"/>
      <c r="BV585" s="25"/>
      <c r="BW585" s="25"/>
      <c r="BX585" s="25"/>
      <c r="BY585" s="25"/>
      <c r="BZ585" s="25"/>
      <c r="CA585" s="25"/>
      <c r="CB585" s="25"/>
      <c r="CC585" s="25"/>
      <c r="CD585" s="25"/>
      <c r="CE585" s="25"/>
      <c r="CF585" s="25"/>
    </row>
    <row r="586" spans="1:84" ht="15.75" customHeight="1" x14ac:dyDescent="0.2">
      <c r="A586" s="25"/>
      <c r="B586" s="25"/>
      <c r="C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  <c r="AT586" s="25"/>
      <c r="AU586" s="25"/>
      <c r="AV586" s="25"/>
      <c r="AW586" s="25"/>
      <c r="AX586" s="25"/>
      <c r="AY586" s="25"/>
      <c r="AZ586" s="25"/>
      <c r="BA586" s="25"/>
      <c r="BB586" s="25"/>
      <c r="BC586" s="25"/>
      <c r="BD586" s="25"/>
      <c r="BE586" s="25"/>
      <c r="BF586" s="25"/>
      <c r="BG586" s="25"/>
      <c r="BH586" s="25"/>
      <c r="BI586" s="25"/>
      <c r="BJ586" s="25"/>
      <c r="BK586" s="25"/>
      <c r="BL586" s="25"/>
      <c r="BM586" s="25"/>
      <c r="BN586" s="25"/>
      <c r="BO586" s="25"/>
      <c r="BP586" s="25"/>
      <c r="BQ586" s="25"/>
      <c r="BR586" s="25"/>
      <c r="BS586" s="25"/>
      <c r="BT586" s="25"/>
      <c r="BU586" s="25"/>
      <c r="BV586" s="25"/>
      <c r="BW586" s="25"/>
      <c r="BX586" s="25"/>
      <c r="BY586" s="25"/>
      <c r="BZ586" s="25"/>
      <c r="CA586" s="25"/>
      <c r="CB586" s="25"/>
      <c r="CC586" s="25"/>
      <c r="CD586" s="25"/>
      <c r="CE586" s="25"/>
      <c r="CF586" s="25"/>
    </row>
    <row r="587" spans="1:84" ht="15.75" customHeight="1" x14ac:dyDescent="0.2">
      <c r="A587" s="25"/>
      <c r="B587" s="25"/>
      <c r="C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  <c r="AT587" s="25"/>
      <c r="AU587" s="25"/>
      <c r="AV587" s="25"/>
      <c r="AW587" s="25"/>
      <c r="AX587" s="25"/>
      <c r="AY587" s="25"/>
      <c r="AZ587" s="25"/>
      <c r="BA587" s="25"/>
      <c r="BB587" s="25"/>
      <c r="BC587" s="25"/>
      <c r="BD587" s="25"/>
      <c r="BE587" s="25"/>
      <c r="BF587" s="25"/>
      <c r="BG587" s="25"/>
      <c r="BH587" s="25"/>
      <c r="BI587" s="25"/>
      <c r="BJ587" s="25"/>
      <c r="BK587" s="25"/>
      <c r="BL587" s="25"/>
      <c r="BM587" s="25"/>
      <c r="BN587" s="25"/>
      <c r="BO587" s="25"/>
      <c r="BP587" s="25"/>
      <c r="BQ587" s="25"/>
      <c r="BR587" s="25"/>
      <c r="BS587" s="25"/>
      <c r="BT587" s="25"/>
      <c r="BU587" s="25"/>
      <c r="BV587" s="25"/>
      <c r="BW587" s="25"/>
      <c r="BX587" s="25"/>
      <c r="BY587" s="25"/>
      <c r="BZ587" s="25"/>
      <c r="CA587" s="25"/>
      <c r="CB587" s="25"/>
      <c r="CC587" s="25"/>
      <c r="CD587" s="25"/>
      <c r="CE587" s="25"/>
      <c r="CF587" s="25"/>
    </row>
    <row r="588" spans="1:84" ht="15.75" customHeight="1" x14ac:dyDescent="0.2">
      <c r="A588" s="25"/>
      <c r="B588" s="25"/>
      <c r="C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  <c r="AM588" s="25"/>
      <c r="AN588" s="25"/>
      <c r="AO588" s="25"/>
      <c r="AP588" s="25"/>
      <c r="AQ588" s="25"/>
      <c r="AR588" s="25"/>
      <c r="AS588" s="25"/>
      <c r="AT588" s="25"/>
      <c r="AU588" s="25"/>
      <c r="AV588" s="25"/>
      <c r="AW588" s="25"/>
      <c r="AX588" s="25"/>
      <c r="AY588" s="25"/>
      <c r="AZ588" s="25"/>
      <c r="BA588" s="25"/>
      <c r="BB588" s="25"/>
      <c r="BC588" s="25"/>
      <c r="BD588" s="25"/>
      <c r="BE588" s="25"/>
      <c r="BF588" s="25"/>
      <c r="BG588" s="25"/>
      <c r="BH588" s="25"/>
      <c r="BI588" s="25"/>
      <c r="BJ588" s="25"/>
      <c r="BK588" s="25"/>
      <c r="BL588" s="25"/>
      <c r="BM588" s="25"/>
      <c r="BN588" s="25"/>
      <c r="BO588" s="25"/>
      <c r="BP588" s="25"/>
      <c r="BQ588" s="25"/>
      <c r="BR588" s="25"/>
      <c r="BS588" s="25"/>
      <c r="BT588" s="25"/>
      <c r="BU588" s="25"/>
      <c r="BV588" s="25"/>
      <c r="BW588" s="25"/>
      <c r="BX588" s="25"/>
      <c r="BY588" s="25"/>
      <c r="BZ588" s="25"/>
      <c r="CA588" s="25"/>
      <c r="CB588" s="25"/>
      <c r="CC588" s="25"/>
      <c r="CD588" s="25"/>
      <c r="CE588" s="25"/>
      <c r="CF588" s="25"/>
    </row>
    <row r="589" spans="1:84" ht="15.75" customHeight="1" x14ac:dyDescent="0.2">
      <c r="A589" s="25"/>
      <c r="B589" s="25"/>
      <c r="C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  <c r="AM589" s="25"/>
      <c r="AN589" s="25"/>
      <c r="AO589" s="25"/>
      <c r="AP589" s="25"/>
      <c r="AQ589" s="25"/>
      <c r="AR589" s="25"/>
      <c r="AS589" s="25"/>
      <c r="AT589" s="25"/>
      <c r="AU589" s="25"/>
      <c r="AV589" s="25"/>
      <c r="AW589" s="25"/>
      <c r="AX589" s="25"/>
      <c r="AY589" s="25"/>
      <c r="AZ589" s="25"/>
      <c r="BA589" s="25"/>
      <c r="BB589" s="25"/>
      <c r="BC589" s="25"/>
      <c r="BD589" s="25"/>
      <c r="BE589" s="25"/>
      <c r="BF589" s="25"/>
      <c r="BG589" s="25"/>
      <c r="BH589" s="25"/>
      <c r="BI589" s="25"/>
      <c r="BJ589" s="25"/>
      <c r="BK589" s="25"/>
      <c r="BL589" s="25"/>
      <c r="BM589" s="25"/>
      <c r="BN589" s="25"/>
      <c r="BO589" s="25"/>
      <c r="BP589" s="25"/>
      <c r="BQ589" s="25"/>
      <c r="BR589" s="25"/>
      <c r="BS589" s="25"/>
      <c r="BT589" s="25"/>
      <c r="BU589" s="25"/>
      <c r="BV589" s="25"/>
      <c r="BW589" s="25"/>
      <c r="BX589" s="25"/>
      <c r="BY589" s="25"/>
      <c r="BZ589" s="25"/>
      <c r="CA589" s="25"/>
      <c r="CB589" s="25"/>
      <c r="CC589" s="25"/>
      <c r="CD589" s="25"/>
      <c r="CE589" s="25"/>
      <c r="CF589" s="25"/>
    </row>
    <row r="590" spans="1:84" ht="15.75" customHeight="1" x14ac:dyDescent="0.2">
      <c r="A590" s="25"/>
      <c r="B590" s="25"/>
      <c r="C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  <c r="AM590" s="25"/>
      <c r="AN590" s="25"/>
      <c r="AO590" s="25"/>
      <c r="AP590" s="25"/>
      <c r="AQ590" s="25"/>
      <c r="AR590" s="25"/>
      <c r="AS590" s="25"/>
      <c r="AT590" s="25"/>
      <c r="AU590" s="25"/>
      <c r="AV590" s="25"/>
      <c r="AW590" s="25"/>
      <c r="AX590" s="25"/>
      <c r="AY590" s="25"/>
      <c r="AZ590" s="25"/>
      <c r="BA590" s="25"/>
      <c r="BB590" s="25"/>
      <c r="BC590" s="25"/>
      <c r="BD590" s="25"/>
      <c r="BE590" s="25"/>
      <c r="BF590" s="25"/>
      <c r="BG590" s="25"/>
      <c r="BH590" s="25"/>
      <c r="BI590" s="25"/>
      <c r="BJ590" s="25"/>
      <c r="BK590" s="25"/>
      <c r="BL590" s="25"/>
      <c r="BM590" s="25"/>
      <c r="BN590" s="25"/>
      <c r="BO590" s="25"/>
      <c r="BP590" s="25"/>
      <c r="BQ590" s="25"/>
      <c r="BR590" s="25"/>
      <c r="BS590" s="25"/>
      <c r="BT590" s="25"/>
      <c r="BU590" s="25"/>
      <c r="BV590" s="25"/>
      <c r="BW590" s="25"/>
      <c r="BX590" s="25"/>
      <c r="BY590" s="25"/>
      <c r="BZ590" s="25"/>
      <c r="CA590" s="25"/>
      <c r="CB590" s="25"/>
      <c r="CC590" s="25"/>
      <c r="CD590" s="25"/>
      <c r="CE590" s="25"/>
      <c r="CF590" s="25"/>
    </row>
    <row r="591" spans="1:84" ht="15.75" customHeight="1" x14ac:dyDescent="0.2">
      <c r="A591" s="25"/>
      <c r="B591" s="25"/>
      <c r="C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  <c r="AM591" s="25"/>
      <c r="AN591" s="25"/>
      <c r="AO591" s="25"/>
      <c r="AP591" s="25"/>
      <c r="AQ591" s="25"/>
      <c r="AR591" s="25"/>
      <c r="AS591" s="25"/>
      <c r="AT591" s="25"/>
      <c r="AU591" s="25"/>
      <c r="AV591" s="25"/>
      <c r="AW591" s="25"/>
      <c r="AX591" s="25"/>
      <c r="AY591" s="25"/>
      <c r="AZ591" s="25"/>
      <c r="BA591" s="25"/>
      <c r="BB591" s="25"/>
      <c r="BC591" s="25"/>
      <c r="BD591" s="25"/>
      <c r="BE591" s="25"/>
      <c r="BF591" s="25"/>
      <c r="BG591" s="25"/>
      <c r="BH591" s="25"/>
      <c r="BI591" s="25"/>
      <c r="BJ591" s="25"/>
      <c r="BK591" s="25"/>
      <c r="BL591" s="25"/>
      <c r="BM591" s="25"/>
      <c r="BN591" s="25"/>
      <c r="BO591" s="25"/>
      <c r="BP591" s="25"/>
      <c r="BQ591" s="25"/>
      <c r="BR591" s="25"/>
      <c r="BS591" s="25"/>
      <c r="BT591" s="25"/>
      <c r="BU591" s="25"/>
      <c r="BV591" s="25"/>
      <c r="BW591" s="25"/>
      <c r="BX591" s="25"/>
      <c r="BY591" s="25"/>
      <c r="BZ591" s="25"/>
      <c r="CA591" s="25"/>
      <c r="CB591" s="25"/>
      <c r="CC591" s="25"/>
      <c r="CD591" s="25"/>
      <c r="CE591" s="25"/>
      <c r="CF591" s="25"/>
    </row>
    <row r="592" spans="1:84" ht="15.75" customHeight="1" x14ac:dyDescent="0.2">
      <c r="A592" s="25"/>
      <c r="B592" s="25"/>
      <c r="C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  <c r="AM592" s="25"/>
      <c r="AN592" s="25"/>
      <c r="AO592" s="25"/>
      <c r="AP592" s="25"/>
      <c r="AQ592" s="25"/>
      <c r="AR592" s="25"/>
      <c r="AS592" s="25"/>
      <c r="AT592" s="25"/>
      <c r="AU592" s="25"/>
      <c r="AV592" s="25"/>
      <c r="AW592" s="25"/>
      <c r="AX592" s="25"/>
      <c r="AY592" s="25"/>
      <c r="AZ592" s="25"/>
      <c r="BA592" s="25"/>
      <c r="BB592" s="25"/>
      <c r="BC592" s="25"/>
      <c r="BD592" s="25"/>
      <c r="BE592" s="25"/>
      <c r="BF592" s="25"/>
      <c r="BG592" s="25"/>
      <c r="BH592" s="25"/>
      <c r="BI592" s="25"/>
      <c r="BJ592" s="25"/>
      <c r="BK592" s="25"/>
      <c r="BL592" s="25"/>
      <c r="BM592" s="25"/>
      <c r="BN592" s="25"/>
      <c r="BO592" s="25"/>
      <c r="BP592" s="25"/>
      <c r="BQ592" s="25"/>
      <c r="BR592" s="25"/>
      <c r="BS592" s="25"/>
      <c r="BT592" s="25"/>
      <c r="BU592" s="25"/>
      <c r="BV592" s="25"/>
      <c r="BW592" s="25"/>
      <c r="BX592" s="25"/>
      <c r="BY592" s="25"/>
      <c r="BZ592" s="25"/>
      <c r="CA592" s="25"/>
      <c r="CB592" s="25"/>
      <c r="CC592" s="25"/>
      <c r="CD592" s="25"/>
      <c r="CE592" s="25"/>
      <c r="CF592" s="25"/>
    </row>
    <row r="593" spans="1:84" ht="15.75" customHeight="1" x14ac:dyDescent="0.2">
      <c r="A593" s="25"/>
      <c r="B593" s="25"/>
      <c r="C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  <c r="AM593" s="25"/>
      <c r="AN593" s="25"/>
      <c r="AO593" s="25"/>
      <c r="AP593" s="25"/>
      <c r="AQ593" s="25"/>
      <c r="AR593" s="25"/>
      <c r="AS593" s="25"/>
      <c r="AT593" s="25"/>
      <c r="AU593" s="25"/>
      <c r="AV593" s="25"/>
      <c r="AW593" s="25"/>
      <c r="AX593" s="25"/>
      <c r="AY593" s="25"/>
      <c r="AZ593" s="25"/>
      <c r="BA593" s="25"/>
      <c r="BB593" s="25"/>
      <c r="BC593" s="25"/>
      <c r="BD593" s="25"/>
      <c r="BE593" s="25"/>
      <c r="BF593" s="25"/>
      <c r="BG593" s="25"/>
      <c r="BH593" s="25"/>
      <c r="BI593" s="25"/>
      <c r="BJ593" s="25"/>
      <c r="BK593" s="25"/>
      <c r="BL593" s="25"/>
      <c r="BM593" s="25"/>
      <c r="BN593" s="25"/>
      <c r="BO593" s="25"/>
      <c r="BP593" s="25"/>
      <c r="BQ593" s="25"/>
      <c r="BR593" s="25"/>
      <c r="BS593" s="25"/>
      <c r="BT593" s="25"/>
      <c r="BU593" s="25"/>
      <c r="BV593" s="25"/>
      <c r="BW593" s="25"/>
      <c r="BX593" s="25"/>
      <c r="BY593" s="25"/>
      <c r="BZ593" s="25"/>
      <c r="CA593" s="25"/>
      <c r="CB593" s="25"/>
      <c r="CC593" s="25"/>
      <c r="CD593" s="25"/>
      <c r="CE593" s="25"/>
      <c r="CF593" s="25"/>
    </row>
    <row r="594" spans="1:84" ht="15.75" customHeight="1" x14ac:dyDescent="0.2">
      <c r="A594" s="25"/>
      <c r="B594" s="25"/>
      <c r="C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  <c r="AM594" s="25"/>
      <c r="AN594" s="25"/>
      <c r="AO594" s="25"/>
      <c r="AP594" s="25"/>
      <c r="AQ594" s="25"/>
      <c r="AR594" s="25"/>
      <c r="AS594" s="25"/>
      <c r="AT594" s="25"/>
      <c r="AU594" s="25"/>
      <c r="AV594" s="25"/>
      <c r="AW594" s="25"/>
      <c r="AX594" s="25"/>
      <c r="AY594" s="25"/>
      <c r="AZ594" s="25"/>
      <c r="BA594" s="25"/>
      <c r="BB594" s="25"/>
      <c r="BC594" s="25"/>
      <c r="BD594" s="25"/>
      <c r="BE594" s="25"/>
      <c r="BF594" s="25"/>
      <c r="BG594" s="25"/>
      <c r="BH594" s="25"/>
      <c r="BI594" s="25"/>
      <c r="BJ594" s="25"/>
      <c r="BK594" s="25"/>
      <c r="BL594" s="25"/>
      <c r="BM594" s="25"/>
      <c r="BN594" s="25"/>
      <c r="BO594" s="25"/>
      <c r="BP594" s="25"/>
      <c r="BQ594" s="25"/>
      <c r="BR594" s="25"/>
      <c r="BS594" s="25"/>
      <c r="BT594" s="25"/>
      <c r="BU594" s="25"/>
      <c r="BV594" s="25"/>
      <c r="BW594" s="25"/>
      <c r="BX594" s="25"/>
      <c r="BY594" s="25"/>
      <c r="BZ594" s="25"/>
      <c r="CA594" s="25"/>
      <c r="CB594" s="25"/>
      <c r="CC594" s="25"/>
      <c r="CD594" s="25"/>
      <c r="CE594" s="25"/>
      <c r="CF594" s="25"/>
    </row>
    <row r="595" spans="1:84" ht="15.75" customHeight="1" x14ac:dyDescent="0.2">
      <c r="A595" s="25"/>
      <c r="B595" s="25"/>
      <c r="C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  <c r="AM595" s="25"/>
      <c r="AN595" s="25"/>
      <c r="AO595" s="25"/>
      <c r="AP595" s="25"/>
      <c r="AQ595" s="25"/>
      <c r="AR595" s="25"/>
      <c r="AS595" s="25"/>
      <c r="AT595" s="25"/>
      <c r="AU595" s="25"/>
      <c r="AV595" s="25"/>
      <c r="AW595" s="25"/>
      <c r="AX595" s="25"/>
      <c r="AY595" s="25"/>
      <c r="AZ595" s="25"/>
      <c r="BA595" s="25"/>
      <c r="BB595" s="25"/>
      <c r="BC595" s="25"/>
      <c r="BD595" s="25"/>
      <c r="BE595" s="25"/>
      <c r="BF595" s="25"/>
      <c r="BG595" s="25"/>
      <c r="BH595" s="25"/>
      <c r="BI595" s="25"/>
      <c r="BJ595" s="25"/>
      <c r="BK595" s="25"/>
      <c r="BL595" s="25"/>
      <c r="BM595" s="25"/>
      <c r="BN595" s="25"/>
      <c r="BO595" s="25"/>
      <c r="BP595" s="25"/>
      <c r="BQ595" s="25"/>
      <c r="BR595" s="25"/>
      <c r="BS595" s="25"/>
      <c r="BT595" s="25"/>
      <c r="BU595" s="25"/>
      <c r="BV595" s="25"/>
      <c r="BW595" s="25"/>
      <c r="BX595" s="25"/>
      <c r="BY595" s="25"/>
      <c r="BZ595" s="25"/>
      <c r="CA595" s="25"/>
      <c r="CB595" s="25"/>
      <c r="CC595" s="25"/>
      <c r="CD595" s="25"/>
      <c r="CE595" s="25"/>
      <c r="CF595" s="25"/>
    </row>
    <row r="596" spans="1:84" ht="15.75" customHeight="1" x14ac:dyDescent="0.2">
      <c r="A596" s="25"/>
      <c r="B596" s="25"/>
      <c r="C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  <c r="AT596" s="25"/>
      <c r="AU596" s="25"/>
      <c r="AV596" s="25"/>
      <c r="AW596" s="25"/>
      <c r="AX596" s="25"/>
      <c r="AY596" s="25"/>
      <c r="AZ596" s="25"/>
      <c r="BA596" s="25"/>
      <c r="BB596" s="25"/>
      <c r="BC596" s="25"/>
      <c r="BD596" s="25"/>
      <c r="BE596" s="25"/>
      <c r="BF596" s="25"/>
      <c r="BG596" s="25"/>
      <c r="BH596" s="25"/>
      <c r="BI596" s="25"/>
      <c r="BJ596" s="25"/>
      <c r="BK596" s="25"/>
      <c r="BL596" s="25"/>
      <c r="BM596" s="25"/>
      <c r="BN596" s="25"/>
      <c r="BO596" s="25"/>
      <c r="BP596" s="25"/>
      <c r="BQ596" s="25"/>
      <c r="BR596" s="25"/>
      <c r="BS596" s="25"/>
      <c r="BT596" s="25"/>
      <c r="BU596" s="25"/>
      <c r="BV596" s="25"/>
      <c r="BW596" s="25"/>
      <c r="BX596" s="25"/>
      <c r="BY596" s="25"/>
      <c r="BZ596" s="25"/>
      <c r="CA596" s="25"/>
      <c r="CB596" s="25"/>
      <c r="CC596" s="25"/>
      <c r="CD596" s="25"/>
      <c r="CE596" s="25"/>
      <c r="CF596" s="25"/>
    </row>
    <row r="597" spans="1:84" ht="15.75" customHeight="1" x14ac:dyDescent="0.2">
      <c r="A597" s="25"/>
      <c r="B597" s="25"/>
      <c r="C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  <c r="AM597" s="25"/>
      <c r="AN597" s="25"/>
      <c r="AO597" s="25"/>
      <c r="AP597" s="25"/>
      <c r="AQ597" s="25"/>
      <c r="AR597" s="25"/>
      <c r="AS597" s="25"/>
      <c r="AT597" s="25"/>
      <c r="AU597" s="25"/>
      <c r="AV597" s="25"/>
      <c r="AW597" s="25"/>
      <c r="AX597" s="25"/>
      <c r="AY597" s="25"/>
      <c r="AZ597" s="25"/>
      <c r="BA597" s="25"/>
      <c r="BB597" s="25"/>
      <c r="BC597" s="25"/>
      <c r="BD597" s="25"/>
      <c r="BE597" s="25"/>
      <c r="BF597" s="25"/>
      <c r="BG597" s="25"/>
      <c r="BH597" s="25"/>
      <c r="BI597" s="25"/>
      <c r="BJ597" s="25"/>
      <c r="BK597" s="25"/>
      <c r="BL597" s="25"/>
      <c r="BM597" s="25"/>
      <c r="BN597" s="25"/>
      <c r="BO597" s="25"/>
      <c r="BP597" s="25"/>
      <c r="BQ597" s="25"/>
      <c r="BR597" s="25"/>
      <c r="BS597" s="25"/>
      <c r="BT597" s="25"/>
      <c r="BU597" s="25"/>
      <c r="BV597" s="25"/>
      <c r="BW597" s="25"/>
      <c r="BX597" s="25"/>
      <c r="BY597" s="25"/>
      <c r="BZ597" s="25"/>
      <c r="CA597" s="25"/>
      <c r="CB597" s="25"/>
      <c r="CC597" s="25"/>
      <c r="CD597" s="25"/>
      <c r="CE597" s="25"/>
      <c r="CF597" s="25"/>
    </row>
    <row r="598" spans="1:84" ht="15.75" customHeight="1" x14ac:dyDescent="0.2">
      <c r="A598" s="25"/>
      <c r="B598" s="25"/>
      <c r="C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  <c r="AT598" s="25"/>
      <c r="AU598" s="25"/>
      <c r="AV598" s="25"/>
      <c r="AW598" s="25"/>
      <c r="AX598" s="25"/>
      <c r="AY598" s="25"/>
      <c r="AZ598" s="25"/>
      <c r="BA598" s="25"/>
      <c r="BB598" s="25"/>
      <c r="BC598" s="25"/>
      <c r="BD598" s="25"/>
      <c r="BE598" s="25"/>
      <c r="BF598" s="25"/>
      <c r="BG598" s="25"/>
      <c r="BH598" s="25"/>
      <c r="BI598" s="25"/>
      <c r="BJ598" s="25"/>
      <c r="BK598" s="25"/>
      <c r="BL598" s="25"/>
      <c r="BM598" s="25"/>
      <c r="BN598" s="25"/>
      <c r="BO598" s="25"/>
      <c r="BP598" s="25"/>
      <c r="BQ598" s="25"/>
      <c r="BR598" s="25"/>
      <c r="BS598" s="25"/>
      <c r="BT598" s="25"/>
      <c r="BU598" s="25"/>
      <c r="BV598" s="25"/>
      <c r="BW598" s="25"/>
      <c r="BX598" s="25"/>
      <c r="BY598" s="25"/>
      <c r="BZ598" s="25"/>
      <c r="CA598" s="25"/>
      <c r="CB598" s="25"/>
      <c r="CC598" s="25"/>
      <c r="CD598" s="25"/>
      <c r="CE598" s="25"/>
      <c r="CF598" s="25"/>
    </row>
    <row r="599" spans="1:84" ht="15.75" customHeight="1" x14ac:dyDescent="0.2">
      <c r="A599" s="25"/>
      <c r="B599" s="25"/>
      <c r="C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  <c r="AM599" s="25"/>
      <c r="AN599" s="25"/>
      <c r="AO599" s="25"/>
      <c r="AP599" s="25"/>
      <c r="AQ599" s="25"/>
      <c r="AR599" s="25"/>
      <c r="AS599" s="25"/>
      <c r="AT599" s="25"/>
      <c r="AU599" s="25"/>
      <c r="AV599" s="25"/>
      <c r="AW599" s="25"/>
      <c r="AX599" s="25"/>
      <c r="AY599" s="25"/>
      <c r="AZ599" s="25"/>
      <c r="BA599" s="25"/>
      <c r="BB599" s="25"/>
      <c r="BC599" s="25"/>
      <c r="BD599" s="25"/>
      <c r="BE599" s="25"/>
      <c r="BF599" s="25"/>
      <c r="BG599" s="25"/>
      <c r="BH599" s="25"/>
      <c r="BI599" s="25"/>
      <c r="BJ599" s="25"/>
      <c r="BK599" s="25"/>
      <c r="BL599" s="25"/>
      <c r="BM599" s="25"/>
      <c r="BN599" s="25"/>
      <c r="BO599" s="25"/>
      <c r="BP599" s="25"/>
      <c r="BQ599" s="25"/>
      <c r="BR599" s="25"/>
      <c r="BS599" s="25"/>
      <c r="BT599" s="25"/>
      <c r="BU599" s="25"/>
      <c r="BV599" s="25"/>
      <c r="BW599" s="25"/>
      <c r="BX599" s="25"/>
      <c r="BY599" s="25"/>
      <c r="BZ599" s="25"/>
      <c r="CA599" s="25"/>
      <c r="CB599" s="25"/>
      <c r="CC599" s="25"/>
      <c r="CD599" s="25"/>
      <c r="CE599" s="25"/>
      <c r="CF599" s="25"/>
    </row>
    <row r="600" spans="1:84" ht="15.75" customHeight="1" x14ac:dyDescent="0.2">
      <c r="A600" s="25"/>
      <c r="B600" s="25"/>
      <c r="C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  <c r="AM600" s="25"/>
      <c r="AN600" s="25"/>
      <c r="AO600" s="25"/>
      <c r="AP600" s="25"/>
      <c r="AQ600" s="25"/>
      <c r="AR600" s="25"/>
      <c r="AS600" s="25"/>
      <c r="AT600" s="25"/>
      <c r="AU600" s="25"/>
      <c r="AV600" s="25"/>
      <c r="AW600" s="25"/>
      <c r="AX600" s="25"/>
      <c r="AY600" s="25"/>
      <c r="AZ600" s="25"/>
      <c r="BA600" s="25"/>
      <c r="BB600" s="25"/>
      <c r="BC600" s="25"/>
      <c r="BD600" s="25"/>
      <c r="BE600" s="25"/>
      <c r="BF600" s="25"/>
      <c r="BG600" s="25"/>
      <c r="BH600" s="25"/>
      <c r="BI600" s="25"/>
      <c r="BJ600" s="25"/>
      <c r="BK600" s="25"/>
      <c r="BL600" s="25"/>
      <c r="BM600" s="25"/>
      <c r="BN600" s="25"/>
      <c r="BO600" s="25"/>
      <c r="BP600" s="25"/>
      <c r="BQ600" s="25"/>
      <c r="BR600" s="25"/>
      <c r="BS600" s="25"/>
      <c r="BT600" s="25"/>
      <c r="BU600" s="25"/>
      <c r="BV600" s="25"/>
      <c r="BW600" s="25"/>
      <c r="BX600" s="25"/>
      <c r="BY600" s="25"/>
      <c r="BZ600" s="25"/>
      <c r="CA600" s="25"/>
      <c r="CB600" s="25"/>
      <c r="CC600" s="25"/>
      <c r="CD600" s="25"/>
      <c r="CE600" s="25"/>
      <c r="CF600" s="25"/>
    </row>
    <row r="601" spans="1:84" ht="15.75" customHeight="1" x14ac:dyDescent="0.2">
      <c r="A601" s="25"/>
      <c r="B601" s="25"/>
      <c r="C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  <c r="AM601" s="25"/>
      <c r="AN601" s="25"/>
      <c r="AO601" s="25"/>
      <c r="AP601" s="25"/>
      <c r="AQ601" s="25"/>
      <c r="AR601" s="25"/>
      <c r="AS601" s="25"/>
      <c r="AT601" s="25"/>
      <c r="AU601" s="25"/>
      <c r="AV601" s="25"/>
      <c r="AW601" s="25"/>
      <c r="AX601" s="25"/>
      <c r="AY601" s="25"/>
      <c r="AZ601" s="25"/>
      <c r="BA601" s="25"/>
      <c r="BB601" s="25"/>
      <c r="BC601" s="25"/>
      <c r="BD601" s="25"/>
      <c r="BE601" s="25"/>
      <c r="BF601" s="25"/>
      <c r="BG601" s="25"/>
      <c r="BH601" s="25"/>
      <c r="BI601" s="25"/>
      <c r="BJ601" s="25"/>
      <c r="BK601" s="25"/>
      <c r="BL601" s="25"/>
      <c r="BM601" s="25"/>
      <c r="BN601" s="25"/>
      <c r="BO601" s="25"/>
      <c r="BP601" s="25"/>
      <c r="BQ601" s="25"/>
      <c r="BR601" s="25"/>
      <c r="BS601" s="25"/>
      <c r="BT601" s="25"/>
      <c r="BU601" s="25"/>
      <c r="BV601" s="25"/>
      <c r="BW601" s="25"/>
      <c r="BX601" s="25"/>
      <c r="BY601" s="25"/>
      <c r="BZ601" s="25"/>
      <c r="CA601" s="25"/>
      <c r="CB601" s="25"/>
      <c r="CC601" s="25"/>
      <c r="CD601" s="25"/>
      <c r="CE601" s="25"/>
      <c r="CF601" s="25"/>
    </row>
    <row r="602" spans="1:84" ht="15.75" customHeight="1" x14ac:dyDescent="0.2">
      <c r="A602" s="25"/>
      <c r="B602" s="25"/>
      <c r="C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  <c r="AM602" s="25"/>
      <c r="AN602" s="25"/>
      <c r="AO602" s="25"/>
      <c r="AP602" s="25"/>
      <c r="AQ602" s="25"/>
      <c r="AR602" s="25"/>
      <c r="AS602" s="25"/>
      <c r="AT602" s="25"/>
      <c r="AU602" s="25"/>
      <c r="AV602" s="25"/>
      <c r="AW602" s="25"/>
      <c r="AX602" s="25"/>
      <c r="AY602" s="25"/>
      <c r="AZ602" s="25"/>
      <c r="BA602" s="25"/>
      <c r="BB602" s="25"/>
      <c r="BC602" s="25"/>
      <c r="BD602" s="25"/>
      <c r="BE602" s="25"/>
      <c r="BF602" s="25"/>
      <c r="BG602" s="25"/>
      <c r="BH602" s="25"/>
      <c r="BI602" s="25"/>
      <c r="BJ602" s="25"/>
      <c r="BK602" s="25"/>
      <c r="BL602" s="25"/>
      <c r="BM602" s="25"/>
      <c r="BN602" s="25"/>
      <c r="BO602" s="25"/>
      <c r="BP602" s="25"/>
      <c r="BQ602" s="25"/>
      <c r="BR602" s="25"/>
      <c r="BS602" s="25"/>
      <c r="BT602" s="25"/>
      <c r="BU602" s="25"/>
      <c r="BV602" s="25"/>
      <c r="BW602" s="25"/>
      <c r="BX602" s="25"/>
      <c r="BY602" s="25"/>
      <c r="BZ602" s="25"/>
      <c r="CA602" s="25"/>
      <c r="CB602" s="25"/>
      <c r="CC602" s="25"/>
      <c r="CD602" s="25"/>
      <c r="CE602" s="25"/>
      <c r="CF602" s="25"/>
    </row>
    <row r="603" spans="1:84" ht="15.75" customHeight="1" x14ac:dyDescent="0.2">
      <c r="A603" s="25"/>
      <c r="B603" s="25"/>
      <c r="C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  <c r="AM603" s="25"/>
      <c r="AN603" s="25"/>
      <c r="AO603" s="25"/>
      <c r="AP603" s="25"/>
      <c r="AQ603" s="25"/>
      <c r="AR603" s="25"/>
      <c r="AS603" s="25"/>
      <c r="AT603" s="25"/>
      <c r="AU603" s="25"/>
      <c r="AV603" s="25"/>
      <c r="AW603" s="25"/>
      <c r="AX603" s="25"/>
      <c r="AY603" s="25"/>
      <c r="AZ603" s="25"/>
      <c r="BA603" s="25"/>
      <c r="BB603" s="25"/>
      <c r="BC603" s="25"/>
      <c r="BD603" s="25"/>
      <c r="BE603" s="25"/>
      <c r="BF603" s="25"/>
      <c r="BG603" s="25"/>
      <c r="BH603" s="25"/>
      <c r="BI603" s="25"/>
      <c r="BJ603" s="25"/>
      <c r="BK603" s="25"/>
      <c r="BL603" s="25"/>
      <c r="BM603" s="25"/>
      <c r="BN603" s="25"/>
      <c r="BO603" s="25"/>
      <c r="BP603" s="25"/>
      <c r="BQ603" s="25"/>
      <c r="BR603" s="25"/>
      <c r="BS603" s="25"/>
      <c r="BT603" s="25"/>
      <c r="BU603" s="25"/>
      <c r="BV603" s="25"/>
      <c r="BW603" s="25"/>
      <c r="BX603" s="25"/>
      <c r="BY603" s="25"/>
      <c r="BZ603" s="25"/>
      <c r="CA603" s="25"/>
      <c r="CB603" s="25"/>
      <c r="CC603" s="25"/>
      <c r="CD603" s="25"/>
      <c r="CE603" s="25"/>
      <c r="CF603" s="25"/>
    </row>
    <row r="604" spans="1:84" ht="15.75" customHeight="1" x14ac:dyDescent="0.2">
      <c r="A604" s="25"/>
      <c r="B604" s="25"/>
      <c r="C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  <c r="AM604" s="25"/>
      <c r="AN604" s="25"/>
      <c r="AO604" s="25"/>
      <c r="AP604" s="25"/>
      <c r="AQ604" s="25"/>
      <c r="AR604" s="25"/>
      <c r="AS604" s="25"/>
      <c r="AT604" s="25"/>
      <c r="AU604" s="25"/>
      <c r="AV604" s="25"/>
      <c r="AW604" s="25"/>
      <c r="AX604" s="25"/>
      <c r="AY604" s="25"/>
      <c r="AZ604" s="25"/>
      <c r="BA604" s="25"/>
      <c r="BB604" s="25"/>
      <c r="BC604" s="25"/>
      <c r="BD604" s="25"/>
      <c r="BE604" s="25"/>
      <c r="BF604" s="25"/>
      <c r="BG604" s="25"/>
      <c r="BH604" s="25"/>
      <c r="BI604" s="25"/>
      <c r="BJ604" s="25"/>
      <c r="BK604" s="25"/>
      <c r="BL604" s="25"/>
      <c r="BM604" s="25"/>
      <c r="BN604" s="25"/>
      <c r="BO604" s="25"/>
      <c r="BP604" s="25"/>
      <c r="BQ604" s="25"/>
      <c r="BR604" s="25"/>
      <c r="BS604" s="25"/>
      <c r="BT604" s="25"/>
      <c r="BU604" s="25"/>
      <c r="BV604" s="25"/>
      <c r="BW604" s="25"/>
      <c r="BX604" s="25"/>
      <c r="BY604" s="25"/>
      <c r="BZ604" s="25"/>
      <c r="CA604" s="25"/>
      <c r="CB604" s="25"/>
      <c r="CC604" s="25"/>
      <c r="CD604" s="25"/>
      <c r="CE604" s="25"/>
      <c r="CF604" s="25"/>
    </row>
    <row r="605" spans="1:84" ht="15.75" customHeight="1" x14ac:dyDescent="0.2">
      <c r="A605" s="25"/>
      <c r="B605" s="25"/>
      <c r="C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  <c r="AM605" s="25"/>
      <c r="AN605" s="25"/>
      <c r="AO605" s="25"/>
      <c r="AP605" s="25"/>
      <c r="AQ605" s="25"/>
      <c r="AR605" s="25"/>
      <c r="AS605" s="25"/>
      <c r="AT605" s="25"/>
      <c r="AU605" s="25"/>
      <c r="AV605" s="25"/>
      <c r="AW605" s="25"/>
      <c r="AX605" s="25"/>
      <c r="AY605" s="25"/>
      <c r="AZ605" s="25"/>
      <c r="BA605" s="25"/>
      <c r="BB605" s="25"/>
      <c r="BC605" s="25"/>
      <c r="BD605" s="25"/>
      <c r="BE605" s="25"/>
      <c r="BF605" s="25"/>
      <c r="BG605" s="25"/>
      <c r="BH605" s="25"/>
      <c r="BI605" s="25"/>
      <c r="BJ605" s="25"/>
      <c r="BK605" s="25"/>
      <c r="BL605" s="25"/>
      <c r="BM605" s="25"/>
      <c r="BN605" s="25"/>
      <c r="BO605" s="25"/>
      <c r="BP605" s="25"/>
      <c r="BQ605" s="25"/>
      <c r="BR605" s="25"/>
      <c r="BS605" s="25"/>
      <c r="BT605" s="25"/>
      <c r="BU605" s="25"/>
      <c r="BV605" s="25"/>
      <c r="BW605" s="25"/>
      <c r="BX605" s="25"/>
      <c r="BY605" s="25"/>
      <c r="BZ605" s="25"/>
      <c r="CA605" s="25"/>
      <c r="CB605" s="25"/>
      <c r="CC605" s="25"/>
      <c r="CD605" s="25"/>
      <c r="CE605" s="25"/>
      <c r="CF605" s="25"/>
    </row>
    <row r="606" spans="1:84" ht="15.75" customHeight="1" x14ac:dyDescent="0.2">
      <c r="A606" s="25"/>
      <c r="B606" s="25"/>
      <c r="C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  <c r="AM606" s="25"/>
      <c r="AN606" s="25"/>
      <c r="AO606" s="25"/>
      <c r="AP606" s="25"/>
      <c r="AQ606" s="25"/>
      <c r="AR606" s="25"/>
      <c r="AS606" s="25"/>
      <c r="AT606" s="25"/>
      <c r="AU606" s="25"/>
      <c r="AV606" s="25"/>
      <c r="AW606" s="25"/>
      <c r="AX606" s="25"/>
      <c r="AY606" s="25"/>
      <c r="AZ606" s="25"/>
      <c r="BA606" s="25"/>
      <c r="BB606" s="25"/>
      <c r="BC606" s="25"/>
      <c r="BD606" s="25"/>
      <c r="BE606" s="25"/>
      <c r="BF606" s="25"/>
      <c r="BG606" s="25"/>
      <c r="BH606" s="25"/>
      <c r="BI606" s="25"/>
      <c r="BJ606" s="25"/>
      <c r="BK606" s="25"/>
      <c r="BL606" s="25"/>
      <c r="BM606" s="25"/>
      <c r="BN606" s="25"/>
      <c r="BO606" s="25"/>
      <c r="BP606" s="25"/>
      <c r="BQ606" s="25"/>
      <c r="BR606" s="25"/>
      <c r="BS606" s="25"/>
      <c r="BT606" s="25"/>
      <c r="BU606" s="25"/>
      <c r="BV606" s="25"/>
      <c r="BW606" s="25"/>
      <c r="BX606" s="25"/>
      <c r="BY606" s="25"/>
      <c r="BZ606" s="25"/>
      <c r="CA606" s="25"/>
      <c r="CB606" s="25"/>
      <c r="CC606" s="25"/>
      <c r="CD606" s="25"/>
      <c r="CE606" s="25"/>
      <c r="CF606" s="25"/>
    </row>
    <row r="607" spans="1:84" ht="15.75" customHeight="1" x14ac:dyDescent="0.2">
      <c r="A607" s="25"/>
      <c r="B607" s="25"/>
      <c r="C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  <c r="AT607" s="25"/>
      <c r="AU607" s="25"/>
      <c r="AV607" s="25"/>
      <c r="AW607" s="25"/>
      <c r="AX607" s="25"/>
      <c r="AY607" s="25"/>
      <c r="AZ607" s="25"/>
      <c r="BA607" s="25"/>
      <c r="BB607" s="25"/>
      <c r="BC607" s="25"/>
      <c r="BD607" s="25"/>
      <c r="BE607" s="25"/>
      <c r="BF607" s="25"/>
      <c r="BG607" s="25"/>
      <c r="BH607" s="25"/>
      <c r="BI607" s="25"/>
      <c r="BJ607" s="25"/>
      <c r="BK607" s="25"/>
      <c r="BL607" s="25"/>
      <c r="BM607" s="25"/>
      <c r="BN607" s="25"/>
      <c r="BO607" s="25"/>
      <c r="BP607" s="25"/>
      <c r="BQ607" s="25"/>
      <c r="BR607" s="25"/>
      <c r="BS607" s="25"/>
      <c r="BT607" s="25"/>
      <c r="BU607" s="25"/>
      <c r="BV607" s="25"/>
      <c r="BW607" s="25"/>
      <c r="BX607" s="25"/>
      <c r="BY607" s="25"/>
      <c r="BZ607" s="25"/>
      <c r="CA607" s="25"/>
      <c r="CB607" s="25"/>
      <c r="CC607" s="25"/>
      <c r="CD607" s="25"/>
      <c r="CE607" s="25"/>
      <c r="CF607" s="25"/>
    </row>
    <row r="608" spans="1:84" ht="15.75" customHeight="1" x14ac:dyDescent="0.2">
      <c r="A608" s="25"/>
      <c r="B608" s="25"/>
      <c r="C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  <c r="AT608" s="25"/>
      <c r="AU608" s="25"/>
      <c r="AV608" s="25"/>
      <c r="AW608" s="25"/>
      <c r="AX608" s="25"/>
      <c r="AY608" s="25"/>
      <c r="AZ608" s="25"/>
      <c r="BA608" s="25"/>
      <c r="BB608" s="25"/>
      <c r="BC608" s="25"/>
      <c r="BD608" s="25"/>
      <c r="BE608" s="25"/>
      <c r="BF608" s="25"/>
      <c r="BG608" s="25"/>
      <c r="BH608" s="25"/>
      <c r="BI608" s="25"/>
      <c r="BJ608" s="25"/>
      <c r="BK608" s="25"/>
      <c r="BL608" s="25"/>
      <c r="BM608" s="25"/>
      <c r="BN608" s="25"/>
      <c r="BO608" s="25"/>
      <c r="BP608" s="25"/>
      <c r="BQ608" s="25"/>
      <c r="BR608" s="25"/>
      <c r="BS608" s="25"/>
      <c r="BT608" s="25"/>
      <c r="BU608" s="25"/>
      <c r="BV608" s="25"/>
      <c r="BW608" s="25"/>
      <c r="BX608" s="25"/>
      <c r="BY608" s="25"/>
      <c r="BZ608" s="25"/>
      <c r="CA608" s="25"/>
      <c r="CB608" s="25"/>
      <c r="CC608" s="25"/>
      <c r="CD608" s="25"/>
      <c r="CE608" s="25"/>
      <c r="CF608" s="25"/>
    </row>
    <row r="609" spans="1:84" ht="15.75" customHeight="1" x14ac:dyDescent="0.2">
      <c r="A609" s="25"/>
      <c r="B609" s="25"/>
      <c r="C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  <c r="AM609" s="25"/>
      <c r="AN609" s="25"/>
      <c r="AO609" s="25"/>
      <c r="AP609" s="25"/>
      <c r="AQ609" s="25"/>
      <c r="AR609" s="25"/>
      <c r="AS609" s="25"/>
      <c r="AT609" s="25"/>
      <c r="AU609" s="25"/>
      <c r="AV609" s="25"/>
      <c r="AW609" s="25"/>
      <c r="AX609" s="25"/>
      <c r="AY609" s="25"/>
      <c r="AZ609" s="25"/>
      <c r="BA609" s="25"/>
      <c r="BB609" s="25"/>
      <c r="BC609" s="25"/>
      <c r="BD609" s="25"/>
      <c r="BE609" s="25"/>
      <c r="BF609" s="25"/>
      <c r="BG609" s="25"/>
      <c r="BH609" s="25"/>
      <c r="BI609" s="25"/>
      <c r="BJ609" s="25"/>
      <c r="BK609" s="25"/>
      <c r="BL609" s="25"/>
      <c r="BM609" s="25"/>
      <c r="BN609" s="25"/>
      <c r="BO609" s="25"/>
      <c r="BP609" s="25"/>
      <c r="BQ609" s="25"/>
      <c r="BR609" s="25"/>
      <c r="BS609" s="25"/>
      <c r="BT609" s="25"/>
      <c r="BU609" s="25"/>
      <c r="BV609" s="25"/>
      <c r="BW609" s="25"/>
      <c r="BX609" s="25"/>
      <c r="BY609" s="25"/>
      <c r="BZ609" s="25"/>
      <c r="CA609" s="25"/>
      <c r="CB609" s="25"/>
      <c r="CC609" s="25"/>
      <c r="CD609" s="25"/>
      <c r="CE609" s="25"/>
      <c r="CF609" s="25"/>
    </row>
    <row r="610" spans="1:84" ht="15.75" customHeight="1" x14ac:dyDescent="0.2">
      <c r="A610" s="25"/>
      <c r="B610" s="25"/>
      <c r="C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  <c r="AM610" s="25"/>
      <c r="AN610" s="25"/>
      <c r="AO610" s="25"/>
      <c r="AP610" s="25"/>
      <c r="AQ610" s="25"/>
      <c r="AR610" s="25"/>
      <c r="AS610" s="25"/>
      <c r="AT610" s="25"/>
      <c r="AU610" s="25"/>
      <c r="AV610" s="25"/>
      <c r="AW610" s="25"/>
      <c r="AX610" s="25"/>
      <c r="AY610" s="25"/>
      <c r="AZ610" s="25"/>
      <c r="BA610" s="25"/>
      <c r="BB610" s="25"/>
      <c r="BC610" s="25"/>
      <c r="BD610" s="25"/>
      <c r="BE610" s="25"/>
      <c r="BF610" s="25"/>
      <c r="BG610" s="25"/>
      <c r="BH610" s="25"/>
      <c r="BI610" s="25"/>
      <c r="BJ610" s="25"/>
      <c r="BK610" s="25"/>
      <c r="BL610" s="25"/>
      <c r="BM610" s="25"/>
      <c r="BN610" s="25"/>
      <c r="BO610" s="25"/>
      <c r="BP610" s="25"/>
      <c r="BQ610" s="25"/>
      <c r="BR610" s="25"/>
      <c r="BS610" s="25"/>
      <c r="BT610" s="25"/>
      <c r="BU610" s="25"/>
      <c r="BV610" s="25"/>
      <c r="BW610" s="25"/>
      <c r="BX610" s="25"/>
      <c r="BY610" s="25"/>
      <c r="BZ610" s="25"/>
      <c r="CA610" s="25"/>
      <c r="CB610" s="25"/>
      <c r="CC610" s="25"/>
      <c r="CD610" s="25"/>
      <c r="CE610" s="25"/>
      <c r="CF610" s="25"/>
    </row>
    <row r="611" spans="1:84" ht="15.75" customHeight="1" x14ac:dyDescent="0.2">
      <c r="A611" s="25"/>
      <c r="B611" s="25"/>
      <c r="C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  <c r="AM611" s="25"/>
      <c r="AN611" s="25"/>
      <c r="AO611" s="25"/>
      <c r="AP611" s="25"/>
      <c r="AQ611" s="25"/>
      <c r="AR611" s="25"/>
      <c r="AS611" s="25"/>
      <c r="AT611" s="25"/>
      <c r="AU611" s="25"/>
      <c r="AV611" s="25"/>
      <c r="AW611" s="25"/>
      <c r="AX611" s="25"/>
      <c r="AY611" s="25"/>
      <c r="AZ611" s="25"/>
      <c r="BA611" s="25"/>
      <c r="BB611" s="25"/>
      <c r="BC611" s="25"/>
      <c r="BD611" s="25"/>
      <c r="BE611" s="25"/>
      <c r="BF611" s="25"/>
      <c r="BG611" s="25"/>
      <c r="BH611" s="25"/>
      <c r="BI611" s="25"/>
      <c r="BJ611" s="25"/>
      <c r="BK611" s="25"/>
      <c r="BL611" s="25"/>
      <c r="BM611" s="25"/>
      <c r="BN611" s="25"/>
      <c r="BO611" s="25"/>
      <c r="BP611" s="25"/>
      <c r="BQ611" s="25"/>
      <c r="BR611" s="25"/>
      <c r="BS611" s="25"/>
      <c r="BT611" s="25"/>
      <c r="BU611" s="25"/>
      <c r="BV611" s="25"/>
      <c r="BW611" s="25"/>
      <c r="BX611" s="25"/>
      <c r="BY611" s="25"/>
      <c r="BZ611" s="25"/>
      <c r="CA611" s="25"/>
      <c r="CB611" s="25"/>
      <c r="CC611" s="25"/>
      <c r="CD611" s="25"/>
      <c r="CE611" s="25"/>
      <c r="CF611" s="25"/>
    </row>
    <row r="612" spans="1:84" ht="15.75" customHeight="1" x14ac:dyDescent="0.2">
      <c r="A612" s="25"/>
      <c r="B612" s="25"/>
      <c r="C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  <c r="AT612" s="25"/>
      <c r="AU612" s="25"/>
      <c r="AV612" s="25"/>
      <c r="AW612" s="25"/>
      <c r="AX612" s="25"/>
      <c r="AY612" s="25"/>
      <c r="AZ612" s="25"/>
      <c r="BA612" s="25"/>
      <c r="BB612" s="25"/>
      <c r="BC612" s="25"/>
      <c r="BD612" s="25"/>
      <c r="BE612" s="25"/>
      <c r="BF612" s="25"/>
      <c r="BG612" s="25"/>
      <c r="BH612" s="25"/>
      <c r="BI612" s="25"/>
      <c r="BJ612" s="25"/>
      <c r="BK612" s="25"/>
      <c r="BL612" s="25"/>
      <c r="BM612" s="25"/>
      <c r="BN612" s="25"/>
      <c r="BO612" s="25"/>
      <c r="BP612" s="25"/>
      <c r="BQ612" s="25"/>
      <c r="BR612" s="25"/>
      <c r="BS612" s="25"/>
      <c r="BT612" s="25"/>
      <c r="BU612" s="25"/>
      <c r="BV612" s="25"/>
      <c r="BW612" s="25"/>
      <c r="BX612" s="25"/>
      <c r="BY612" s="25"/>
      <c r="BZ612" s="25"/>
      <c r="CA612" s="25"/>
      <c r="CB612" s="25"/>
      <c r="CC612" s="25"/>
      <c r="CD612" s="25"/>
      <c r="CE612" s="25"/>
      <c r="CF612" s="25"/>
    </row>
    <row r="613" spans="1:84" ht="15.75" customHeight="1" x14ac:dyDescent="0.2">
      <c r="A613" s="25"/>
      <c r="B613" s="25"/>
      <c r="C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25"/>
      <c r="AV613" s="25"/>
      <c r="AW613" s="25"/>
      <c r="AX613" s="25"/>
      <c r="AY613" s="25"/>
      <c r="AZ613" s="25"/>
      <c r="BA613" s="25"/>
      <c r="BB613" s="25"/>
      <c r="BC613" s="25"/>
      <c r="BD613" s="25"/>
      <c r="BE613" s="25"/>
      <c r="BF613" s="25"/>
      <c r="BG613" s="25"/>
      <c r="BH613" s="25"/>
      <c r="BI613" s="25"/>
      <c r="BJ613" s="25"/>
      <c r="BK613" s="25"/>
      <c r="BL613" s="25"/>
      <c r="BM613" s="25"/>
      <c r="BN613" s="25"/>
      <c r="BO613" s="25"/>
      <c r="BP613" s="25"/>
      <c r="BQ613" s="25"/>
      <c r="BR613" s="25"/>
      <c r="BS613" s="25"/>
      <c r="BT613" s="25"/>
      <c r="BU613" s="25"/>
      <c r="BV613" s="25"/>
      <c r="BW613" s="25"/>
      <c r="BX613" s="25"/>
      <c r="BY613" s="25"/>
      <c r="BZ613" s="25"/>
      <c r="CA613" s="25"/>
      <c r="CB613" s="25"/>
      <c r="CC613" s="25"/>
      <c r="CD613" s="25"/>
      <c r="CE613" s="25"/>
      <c r="CF613" s="25"/>
    </row>
    <row r="614" spans="1:84" ht="15.75" customHeight="1" x14ac:dyDescent="0.2">
      <c r="A614" s="25"/>
      <c r="B614" s="25"/>
      <c r="C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  <c r="AT614" s="25"/>
      <c r="AU614" s="25"/>
      <c r="AV614" s="25"/>
      <c r="AW614" s="25"/>
      <c r="AX614" s="25"/>
      <c r="AY614" s="25"/>
      <c r="AZ614" s="25"/>
      <c r="BA614" s="25"/>
      <c r="BB614" s="25"/>
      <c r="BC614" s="25"/>
      <c r="BD614" s="25"/>
      <c r="BE614" s="25"/>
      <c r="BF614" s="25"/>
      <c r="BG614" s="25"/>
      <c r="BH614" s="25"/>
      <c r="BI614" s="25"/>
      <c r="BJ614" s="25"/>
      <c r="BK614" s="25"/>
      <c r="BL614" s="25"/>
      <c r="BM614" s="25"/>
      <c r="BN614" s="25"/>
      <c r="BO614" s="25"/>
      <c r="BP614" s="25"/>
      <c r="BQ614" s="25"/>
      <c r="BR614" s="25"/>
      <c r="BS614" s="25"/>
      <c r="BT614" s="25"/>
      <c r="BU614" s="25"/>
      <c r="BV614" s="25"/>
      <c r="BW614" s="25"/>
      <c r="BX614" s="25"/>
      <c r="BY614" s="25"/>
      <c r="BZ614" s="25"/>
      <c r="CA614" s="25"/>
      <c r="CB614" s="25"/>
      <c r="CC614" s="25"/>
      <c r="CD614" s="25"/>
      <c r="CE614" s="25"/>
      <c r="CF614" s="25"/>
    </row>
    <row r="615" spans="1:84" ht="15.75" customHeight="1" x14ac:dyDescent="0.2">
      <c r="A615" s="25"/>
      <c r="B615" s="25"/>
      <c r="C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  <c r="AM615" s="25"/>
      <c r="AN615" s="25"/>
      <c r="AO615" s="25"/>
      <c r="AP615" s="25"/>
      <c r="AQ615" s="25"/>
      <c r="AR615" s="25"/>
      <c r="AS615" s="25"/>
      <c r="AT615" s="25"/>
      <c r="AU615" s="25"/>
      <c r="AV615" s="25"/>
      <c r="AW615" s="25"/>
      <c r="AX615" s="25"/>
      <c r="AY615" s="25"/>
      <c r="AZ615" s="25"/>
      <c r="BA615" s="25"/>
      <c r="BB615" s="25"/>
      <c r="BC615" s="25"/>
      <c r="BD615" s="25"/>
      <c r="BE615" s="25"/>
      <c r="BF615" s="25"/>
      <c r="BG615" s="25"/>
      <c r="BH615" s="25"/>
      <c r="BI615" s="25"/>
      <c r="BJ615" s="25"/>
      <c r="BK615" s="25"/>
      <c r="BL615" s="25"/>
      <c r="BM615" s="25"/>
      <c r="BN615" s="25"/>
      <c r="BO615" s="25"/>
      <c r="BP615" s="25"/>
      <c r="BQ615" s="25"/>
      <c r="BR615" s="25"/>
      <c r="BS615" s="25"/>
      <c r="BT615" s="25"/>
      <c r="BU615" s="25"/>
      <c r="BV615" s="25"/>
      <c r="BW615" s="25"/>
      <c r="BX615" s="25"/>
      <c r="BY615" s="25"/>
      <c r="BZ615" s="25"/>
      <c r="CA615" s="25"/>
      <c r="CB615" s="25"/>
      <c r="CC615" s="25"/>
      <c r="CD615" s="25"/>
      <c r="CE615" s="25"/>
      <c r="CF615" s="25"/>
    </row>
    <row r="616" spans="1:84" ht="15.75" customHeight="1" x14ac:dyDescent="0.2">
      <c r="A616" s="25"/>
      <c r="B616" s="25"/>
      <c r="C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  <c r="AM616" s="25"/>
      <c r="AN616" s="25"/>
      <c r="AO616" s="25"/>
      <c r="AP616" s="25"/>
      <c r="AQ616" s="25"/>
      <c r="AR616" s="25"/>
      <c r="AS616" s="25"/>
      <c r="AT616" s="25"/>
      <c r="AU616" s="25"/>
      <c r="AV616" s="25"/>
      <c r="AW616" s="25"/>
      <c r="AX616" s="25"/>
      <c r="AY616" s="25"/>
      <c r="AZ616" s="25"/>
      <c r="BA616" s="25"/>
      <c r="BB616" s="25"/>
      <c r="BC616" s="25"/>
      <c r="BD616" s="25"/>
      <c r="BE616" s="25"/>
      <c r="BF616" s="25"/>
      <c r="BG616" s="25"/>
      <c r="BH616" s="25"/>
      <c r="BI616" s="25"/>
      <c r="BJ616" s="25"/>
      <c r="BK616" s="25"/>
      <c r="BL616" s="25"/>
      <c r="BM616" s="25"/>
      <c r="BN616" s="25"/>
      <c r="BO616" s="25"/>
      <c r="BP616" s="25"/>
      <c r="BQ616" s="25"/>
      <c r="BR616" s="25"/>
      <c r="BS616" s="25"/>
      <c r="BT616" s="25"/>
      <c r="BU616" s="25"/>
      <c r="BV616" s="25"/>
      <c r="BW616" s="25"/>
      <c r="BX616" s="25"/>
      <c r="BY616" s="25"/>
      <c r="BZ616" s="25"/>
      <c r="CA616" s="25"/>
      <c r="CB616" s="25"/>
      <c r="CC616" s="25"/>
      <c r="CD616" s="25"/>
      <c r="CE616" s="25"/>
      <c r="CF616" s="25"/>
    </row>
    <row r="617" spans="1:84" ht="15.75" customHeight="1" x14ac:dyDescent="0.2">
      <c r="A617" s="25"/>
      <c r="B617" s="25"/>
      <c r="C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  <c r="AM617" s="25"/>
      <c r="AN617" s="25"/>
      <c r="AO617" s="25"/>
      <c r="AP617" s="25"/>
      <c r="AQ617" s="25"/>
      <c r="AR617" s="25"/>
      <c r="AS617" s="25"/>
      <c r="AT617" s="25"/>
      <c r="AU617" s="25"/>
      <c r="AV617" s="25"/>
      <c r="AW617" s="25"/>
      <c r="AX617" s="25"/>
      <c r="AY617" s="25"/>
      <c r="AZ617" s="25"/>
      <c r="BA617" s="25"/>
      <c r="BB617" s="25"/>
      <c r="BC617" s="25"/>
      <c r="BD617" s="25"/>
      <c r="BE617" s="25"/>
      <c r="BF617" s="25"/>
      <c r="BG617" s="25"/>
      <c r="BH617" s="25"/>
      <c r="BI617" s="25"/>
      <c r="BJ617" s="25"/>
      <c r="BK617" s="25"/>
      <c r="BL617" s="25"/>
      <c r="BM617" s="25"/>
      <c r="BN617" s="25"/>
      <c r="BO617" s="25"/>
      <c r="BP617" s="25"/>
      <c r="BQ617" s="25"/>
      <c r="BR617" s="25"/>
      <c r="BS617" s="25"/>
      <c r="BT617" s="25"/>
      <c r="BU617" s="25"/>
      <c r="BV617" s="25"/>
      <c r="BW617" s="25"/>
      <c r="BX617" s="25"/>
      <c r="BY617" s="25"/>
      <c r="BZ617" s="25"/>
      <c r="CA617" s="25"/>
      <c r="CB617" s="25"/>
      <c r="CC617" s="25"/>
      <c r="CD617" s="25"/>
      <c r="CE617" s="25"/>
      <c r="CF617" s="25"/>
    </row>
    <row r="618" spans="1:84" ht="15.75" customHeight="1" x14ac:dyDescent="0.2">
      <c r="A618" s="25"/>
      <c r="B618" s="25"/>
      <c r="C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  <c r="AT618" s="25"/>
      <c r="AU618" s="25"/>
      <c r="AV618" s="25"/>
      <c r="AW618" s="25"/>
      <c r="AX618" s="25"/>
      <c r="AY618" s="25"/>
      <c r="AZ618" s="25"/>
      <c r="BA618" s="25"/>
      <c r="BB618" s="25"/>
      <c r="BC618" s="25"/>
      <c r="BD618" s="25"/>
      <c r="BE618" s="25"/>
      <c r="BF618" s="25"/>
      <c r="BG618" s="25"/>
      <c r="BH618" s="25"/>
      <c r="BI618" s="25"/>
      <c r="BJ618" s="25"/>
      <c r="BK618" s="25"/>
      <c r="BL618" s="25"/>
      <c r="BM618" s="25"/>
      <c r="BN618" s="25"/>
      <c r="BO618" s="25"/>
      <c r="BP618" s="25"/>
      <c r="BQ618" s="25"/>
      <c r="BR618" s="25"/>
      <c r="BS618" s="25"/>
      <c r="BT618" s="25"/>
      <c r="BU618" s="25"/>
      <c r="BV618" s="25"/>
      <c r="BW618" s="25"/>
      <c r="BX618" s="25"/>
      <c r="BY618" s="25"/>
      <c r="BZ618" s="25"/>
      <c r="CA618" s="25"/>
      <c r="CB618" s="25"/>
      <c r="CC618" s="25"/>
      <c r="CD618" s="25"/>
      <c r="CE618" s="25"/>
      <c r="CF618" s="25"/>
    </row>
    <row r="619" spans="1:84" ht="15.75" customHeight="1" x14ac:dyDescent="0.2">
      <c r="A619" s="25"/>
      <c r="B619" s="25"/>
      <c r="C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  <c r="AM619" s="25"/>
      <c r="AN619" s="25"/>
      <c r="AO619" s="25"/>
      <c r="AP619" s="25"/>
      <c r="AQ619" s="25"/>
      <c r="AR619" s="25"/>
      <c r="AS619" s="25"/>
      <c r="AT619" s="25"/>
      <c r="AU619" s="25"/>
      <c r="AV619" s="25"/>
      <c r="AW619" s="25"/>
      <c r="AX619" s="25"/>
      <c r="AY619" s="25"/>
      <c r="AZ619" s="25"/>
      <c r="BA619" s="25"/>
      <c r="BB619" s="25"/>
      <c r="BC619" s="25"/>
      <c r="BD619" s="25"/>
      <c r="BE619" s="25"/>
      <c r="BF619" s="25"/>
      <c r="BG619" s="25"/>
      <c r="BH619" s="25"/>
      <c r="BI619" s="25"/>
      <c r="BJ619" s="25"/>
      <c r="BK619" s="25"/>
      <c r="BL619" s="25"/>
      <c r="BM619" s="25"/>
      <c r="BN619" s="25"/>
      <c r="BO619" s="25"/>
      <c r="BP619" s="25"/>
      <c r="BQ619" s="25"/>
      <c r="BR619" s="25"/>
      <c r="BS619" s="25"/>
      <c r="BT619" s="25"/>
      <c r="BU619" s="25"/>
      <c r="BV619" s="25"/>
      <c r="BW619" s="25"/>
      <c r="BX619" s="25"/>
      <c r="BY619" s="25"/>
      <c r="BZ619" s="25"/>
      <c r="CA619" s="25"/>
      <c r="CB619" s="25"/>
      <c r="CC619" s="25"/>
      <c r="CD619" s="25"/>
      <c r="CE619" s="25"/>
      <c r="CF619" s="25"/>
    </row>
    <row r="620" spans="1:84" ht="15.75" customHeight="1" x14ac:dyDescent="0.2">
      <c r="A620" s="25"/>
      <c r="B620" s="25"/>
      <c r="C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  <c r="AW620" s="25"/>
      <c r="AX620" s="25"/>
      <c r="AY620" s="25"/>
      <c r="AZ620" s="25"/>
      <c r="BA620" s="25"/>
      <c r="BB620" s="25"/>
      <c r="BC620" s="25"/>
      <c r="BD620" s="25"/>
      <c r="BE620" s="25"/>
      <c r="BF620" s="25"/>
      <c r="BG620" s="25"/>
      <c r="BH620" s="25"/>
      <c r="BI620" s="25"/>
      <c r="BJ620" s="25"/>
      <c r="BK620" s="25"/>
      <c r="BL620" s="25"/>
      <c r="BM620" s="25"/>
      <c r="BN620" s="25"/>
      <c r="BO620" s="25"/>
      <c r="BP620" s="25"/>
      <c r="BQ620" s="25"/>
      <c r="BR620" s="25"/>
      <c r="BS620" s="25"/>
      <c r="BT620" s="25"/>
      <c r="BU620" s="25"/>
      <c r="BV620" s="25"/>
      <c r="BW620" s="25"/>
      <c r="BX620" s="25"/>
      <c r="BY620" s="25"/>
      <c r="BZ620" s="25"/>
      <c r="CA620" s="25"/>
      <c r="CB620" s="25"/>
      <c r="CC620" s="25"/>
      <c r="CD620" s="25"/>
      <c r="CE620" s="25"/>
      <c r="CF620" s="25"/>
    </row>
    <row r="621" spans="1:84" ht="15.75" customHeight="1" x14ac:dyDescent="0.2">
      <c r="A621" s="25"/>
      <c r="B621" s="25"/>
      <c r="C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  <c r="AM621" s="25"/>
      <c r="AN621" s="25"/>
      <c r="AO621" s="25"/>
      <c r="AP621" s="25"/>
      <c r="AQ621" s="25"/>
      <c r="AR621" s="25"/>
      <c r="AS621" s="25"/>
      <c r="AT621" s="25"/>
      <c r="AU621" s="25"/>
      <c r="AV621" s="25"/>
      <c r="AW621" s="25"/>
      <c r="AX621" s="25"/>
      <c r="AY621" s="25"/>
      <c r="AZ621" s="25"/>
      <c r="BA621" s="25"/>
      <c r="BB621" s="25"/>
      <c r="BC621" s="25"/>
      <c r="BD621" s="25"/>
      <c r="BE621" s="25"/>
      <c r="BF621" s="25"/>
      <c r="BG621" s="25"/>
      <c r="BH621" s="25"/>
      <c r="BI621" s="25"/>
      <c r="BJ621" s="25"/>
      <c r="BK621" s="25"/>
      <c r="BL621" s="25"/>
      <c r="BM621" s="25"/>
      <c r="BN621" s="25"/>
      <c r="BO621" s="25"/>
      <c r="BP621" s="25"/>
      <c r="BQ621" s="25"/>
      <c r="BR621" s="25"/>
      <c r="BS621" s="25"/>
      <c r="BT621" s="25"/>
      <c r="BU621" s="25"/>
      <c r="BV621" s="25"/>
      <c r="BW621" s="25"/>
      <c r="BX621" s="25"/>
      <c r="BY621" s="25"/>
      <c r="BZ621" s="25"/>
      <c r="CA621" s="25"/>
      <c r="CB621" s="25"/>
      <c r="CC621" s="25"/>
      <c r="CD621" s="25"/>
      <c r="CE621" s="25"/>
      <c r="CF621" s="25"/>
    </row>
    <row r="622" spans="1:84" ht="15.75" customHeight="1" x14ac:dyDescent="0.2">
      <c r="A622" s="25"/>
      <c r="B622" s="25"/>
      <c r="C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  <c r="AM622" s="25"/>
      <c r="AN622" s="25"/>
      <c r="AO622" s="25"/>
      <c r="AP622" s="25"/>
      <c r="AQ622" s="25"/>
      <c r="AR622" s="25"/>
      <c r="AS622" s="25"/>
      <c r="AT622" s="25"/>
      <c r="AU622" s="25"/>
      <c r="AV622" s="25"/>
      <c r="AW622" s="25"/>
      <c r="AX622" s="25"/>
      <c r="AY622" s="25"/>
      <c r="AZ622" s="25"/>
      <c r="BA622" s="25"/>
      <c r="BB622" s="25"/>
      <c r="BC622" s="25"/>
      <c r="BD622" s="25"/>
      <c r="BE622" s="25"/>
      <c r="BF622" s="25"/>
      <c r="BG622" s="25"/>
      <c r="BH622" s="25"/>
      <c r="BI622" s="25"/>
      <c r="BJ622" s="25"/>
      <c r="BK622" s="25"/>
      <c r="BL622" s="25"/>
      <c r="BM622" s="25"/>
      <c r="BN622" s="25"/>
      <c r="BO622" s="25"/>
      <c r="BP622" s="25"/>
      <c r="BQ622" s="25"/>
      <c r="BR622" s="25"/>
      <c r="BS622" s="25"/>
      <c r="BT622" s="25"/>
      <c r="BU622" s="25"/>
      <c r="BV622" s="25"/>
      <c r="BW622" s="25"/>
      <c r="BX622" s="25"/>
      <c r="BY622" s="25"/>
      <c r="BZ622" s="25"/>
      <c r="CA622" s="25"/>
      <c r="CB622" s="25"/>
      <c r="CC622" s="25"/>
      <c r="CD622" s="25"/>
      <c r="CE622" s="25"/>
      <c r="CF622" s="25"/>
    </row>
    <row r="623" spans="1:84" ht="15.75" customHeight="1" x14ac:dyDescent="0.2">
      <c r="A623" s="25"/>
      <c r="B623" s="25"/>
      <c r="C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  <c r="AM623" s="25"/>
      <c r="AN623" s="25"/>
      <c r="AO623" s="25"/>
      <c r="AP623" s="25"/>
      <c r="AQ623" s="25"/>
      <c r="AR623" s="25"/>
      <c r="AS623" s="25"/>
      <c r="AT623" s="25"/>
      <c r="AU623" s="25"/>
      <c r="AV623" s="25"/>
      <c r="AW623" s="25"/>
      <c r="AX623" s="25"/>
      <c r="AY623" s="25"/>
      <c r="AZ623" s="25"/>
      <c r="BA623" s="25"/>
      <c r="BB623" s="25"/>
      <c r="BC623" s="25"/>
      <c r="BD623" s="25"/>
      <c r="BE623" s="25"/>
      <c r="BF623" s="25"/>
      <c r="BG623" s="25"/>
      <c r="BH623" s="25"/>
      <c r="BI623" s="25"/>
      <c r="BJ623" s="25"/>
      <c r="BK623" s="25"/>
      <c r="BL623" s="25"/>
      <c r="BM623" s="25"/>
      <c r="BN623" s="25"/>
      <c r="BO623" s="25"/>
      <c r="BP623" s="25"/>
      <c r="BQ623" s="25"/>
      <c r="BR623" s="25"/>
      <c r="BS623" s="25"/>
      <c r="BT623" s="25"/>
      <c r="BU623" s="25"/>
      <c r="BV623" s="25"/>
      <c r="BW623" s="25"/>
      <c r="BX623" s="25"/>
      <c r="BY623" s="25"/>
      <c r="BZ623" s="25"/>
      <c r="CA623" s="25"/>
      <c r="CB623" s="25"/>
      <c r="CC623" s="25"/>
      <c r="CD623" s="25"/>
      <c r="CE623" s="25"/>
      <c r="CF623" s="25"/>
    </row>
    <row r="624" spans="1:84" ht="15.75" customHeight="1" x14ac:dyDescent="0.2">
      <c r="A624" s="25"/>
      <c r="B624" s="25"/>
      <c r="C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  <c r="AM624" s="25"/>
      <c r="AN624" s="25"/>
      <c r="AO624" s="25"/>
      <c r="AP624" s="25"/>
      <c r="AQ624" s="25"/>
      <c r="AR624" s="25"/>
      <c r="AS624" s="25"/>
      <c r="AT624" s="25"/>
      <c r="AU624" s="25"/>
      <c r="AV624" s="25"/>
      <c r="AW624" s="25"/>
      <c r="AX624" s="25"/>
      <c r="AY624" s="25"/>
      <c r="AZ624" s="25"/>
      <c r="BA624" s="25"/>
      <c r="BB624" s="25"/>
      <c r="BC624" s="25"/>
      <c r="BD624" s="25"/>
      <c r="BE624" s="25"/>
      <c r="BF624" s="25"/>
      <c r="BG624" s="25"/>
      <c r="BH624" s="25"/>
      <c r="BI624" s="25"/>
      <c r="BJ624" s="25"/>
      <c r="BK624" s="25"/>
      <c r="BL624" s="25"/>
      <c r="BM624" s="25"/>
      <c r="BN624" s="25"/>
      <c r="BO624" s="25"/>
      <c r="BP624" s="25"/>
      <c r="BQ624" s="25"/>
      <c r="BR624" s="25"/>
      <c r="BS624" s="25"/>
      <c r="BT624" s="25"/>
      <c r="BU624" s="25"/>
      <c r="BV624" s="25"/>
      <c r="BW624" s="25"/>
      <c r="BX624" s="25"/>
      <c r="BY624" s="25"/>
      <c r="BZ624" s="25"/>
      <c r="CA624" s="25"/>
      <c r="CB624" s="25"/>
      <c r="CC624" s="25"/>
      <c r="CD624" s="25"/>
      <c r="CE624" s="25"/>
      <c r="CF624" s="25"/>
    </row>
    <row r="625" spans="1:84" ht="15.75" customHeight="1" x14ac:dyDescent="0.2">
      <c r="A625" s="25"/>
      <c r="B625" s="25"/>
      <c r="C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  <c r="AM625" s="25"/>
      <c r="AN625" s="25"/>
      <c r="AO625" s="25"/>
      <c r="AP625" s="25"/>
      <c r="AQ625" s="25"/>
      <c r="AR625" s="25"/>
      <c r="AS625" s="25"/>
      <c r="AT625" s="25"/>
      <c r="AU625" s="25"/>
      <c r="AV625" s="25"/>
      <c r="AW625" s="25"/>
      <c r="AX625" s="25"/>
      <c r="AY625" s="25"/>
      <c r="AZ625" s="25"/>
      <c r="BA625" s="25"/>
      <c r="BB625" s="25"/>
      <c r="BC625" s="25"/>
      <c r="BD625" s="25"/>
      <c r="BE625" s="25"/>
      <c r="BF625" s="25"/>
      <c r="BG625" s="25"/>
      <c r="BH625" s="25"/>
      <c r="BI625" s="25"/>
      <c r="BJ625" s="25"/>
      <c r="BK625" s="25"/>
      <c r="BL625" s="25"/>
      <c r="BM625" s="25"/>
      <c r="BN625" s="25"/>
      <c r="BO625" s="25"/>
      <c r="BP625" s="25"/>
      <c r="BQ625" s="25"/>
      <c r="BR625" s="25"/>
      <c r="BS625" s="25"/>
      <c r="BT625" s="25"/>
      <c r="BU625" s="25"/>
      <c r="BV625" s="25"/>
      <c r="BW625" s="25"/>
      <c r="BX625" s="25"/>
      <c r="BY625" s="25"/>
      <c r="BZ625" s="25"/>
      <c r="CA625" s="25"/>
      <c r="CB625" s="25"/>
      <c r="CC625" s="25"/>
      <c r="CD625" s="25"/>
      <c r="CE625" s="25"/>
      <c r="CF625" s="25"/>
    </row>
    <row r="626" spans="1:84" ht="15.75" customHeight="1" x14ac:dyDescent="0.2">
      <c r="A626" s="25"/>
      <c r="B626" s="25"/>
      <c r="C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  <c r="AM626" s="25"/>
      <c r="AN626" s="25"/>
      <c r="AO626" s="25"/>
      <c r="AP626" s="25"/>
      <c r="AQ626" s="25"/>
      <c r="AR626" s="25"/>
      <c r="AS626" s="25"/>
      <c r="AT626" s="25"/>
      <c r="AU626" s="25"/>
      <c r="AV626" s="25"/>
      <c r="AW626" s="25"/>
      <c r="AX626" s="25"/>
      <c r="AY626" s="25"/>
      <c r="AZ626" s="25"/>
      <c r="BA626" s="25"/>
      <c r="BB626" s="25"/>
      <c r="BC626" s="25"/>
      <c r="BD626" s="25"/>
      <c r="BE626" s="25"/>
      <c r="BF626" s="25"/>
      <c r="BG626" s="25"/>
      <c r="BH626" s="25"/>
      <c r="BI626" s="25"/>
      <c r="BJ626" s="25"/>
      <c r="BK626" s="25"/>
      <c r="BL626" s="25"/>
      <c r="BM626" s="25"/>
      <c r="BN626" s="25"/>
      <c r="BO626" s="25"/>
      <c r="BP626" s="25"/>
      <c r="BQ626" s="25"/>
      <c r="BR626" s="25"/>
      <c r="BS626" s="25"/>
      <c r="BT626" s="25"/>
      <c r="BU626" s="25"/>
      <c r="BV626" s="25"/>
      <c r="BW626" s="25"/>
      <c r="BX626" s="25"/>
      <c r="BY626" s="25"/>
      <c r="BZ626" s="25"/>
      <c r="CA626" s="25"/>
      <c r="CB626" s="25"/>
      <c r="CC626" s="25"/>
      <c r="CD626" s="25"/>
      <c r="CE626" s="25"/>
      <c r="CF626" s="25"/>
    </row>
    <row r="627" spans="1:84" ht="15.75" customHeight="1" x14ac:dyDescent="0.2">
      <c r="A627" s="25"/>
      <c r="B627" s="25"/>
      <c r="C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  <c r="AM627" s="25"/>
      <c r="AN627" s="25"/>
      <c r="AO627" s="25"/>
      <c r="AP627" s="25"/>
      <c r="AQ627" s="25"/>
      <c r="AR627" s="25"/>
      <c r="AS627" s="25"/>
      <c r="AT627" s="25"/>
      <c r="AU627" s="25"/>
      <c r="AV627" s="25"/>
      <c r="AW627" s="25"/>
      <c r="AX627" s="25"/>
      <c r="AY627" s="25"/>
      <c r="AZ627" s="25"/>
      <c r="BA627" s="25"/>
      <c r="BB627" s="25"/>
      <c r="BC627" s="25"/>
      <c r="BD627" s="25"/>
      <c r="BE627" s="25"/>
      <c r="BF627" s="25"/>
      <c r="BG627" s="25"/>
      <c r="BH627" s="25"/>
      <c r="BI627" s="25"/>
      <c r="BJ627" s="25"/>
      <c r="BK627" s="25"/>
      <c r="BL627" s="25"/>
      <c r="BM627" s="25"/>
      <c r="BN627" s="25"/>
      <c r="BO627" s="25"/>
      <c r="BP627" s="25"/>
      <c r="BQ627" s="25"/>
      <c r="BR627" s="25"/>
      <c r="BS627" s="25"/>
      <c r="BT627" s="25"/>
      <c r="BU627" s="25"/>
      <c r="BV627" s="25"/>
      <c r="BW627" s="25"/>
      <c r="BX627" s="25"/>
      <c r="BY627" s="25"/>
      <c r="BZ627" s="25"/>
      <c r="CA627" s="25"/>
      <c r="CB627" s="25"/>
      <c r="CC627" s="25"/>
      <c r="CD627" s="25"/>
      <c r="CE627" s="25"/>
      <c r="CF627" s="25"/>
    </row>
    <row r="628" spans="1:84" ht="15.75" customHeight="1" x14ac:dyDescent="0.2">
      <c r="A628" s="25"/>
      <c r="B628" s="25"/>
      <c r="C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  <c r="AM628" s="25"/>
      <c r="AN628" s="25"/>
      <c r="AO628" s="25"/>
      <c r="AP628" s="25"/>
      <c r="AQ628" s="25"/>
      <c r="AR628" s="25"/>
      <c r="AS628" s="25"/>
      <c r="AT628" s="25"/>
      <c r="AU628" s="25"/>
      <c r="AV628" s="25"/>
      <c r="AW628" s="25"/>
      <c r="AX628" s="25"/>
      <c r="AY628" s="25"/>
      <c r="AZ628" s="25"/>
      <c r="BA628" s="25"/>
      <c r="BB628" s="25"/>
      <c r="BC628" s="25"/>
      <c r="BD628" s="25"/>
      <c r="BE628" s="25"/>
      <c r="BF628" s="25"/>
      <c r="BG628" s="25"/>
      <c r="BH628" s="25"/>
      <c r="BI628" s="25"/>
      <c r="BJ628" s="25"/>
      <c r="BK628" s="25"/>
      <c r="BL628" s="25"/>
      <c r="BM628" s="25"/>
      <c r="BN628" s="25"/>
      <c r="BO628" s="25"/>
      <c r="BP628" s="25"/>
      <c r="BQ628" s="25"/>
      <c r="BR628" s="25"/>
      <c r="BS628" s="25"/>
      <c r="BT628" s="25"/>
      <c r="BU628" s="25"/>
      <c r="BV628" s="25"/>
      <c r="BW628" s="25"/>
      <c r="BX628" s="25"/>
      <c r="BY628" s="25"/>
      <c r="BZ628" s="25"/>
      <c r="CA628" s="25"/>
      <c r="CB628" s="25"/>
      <c r="CC628" s="25"/>
      <c r="CD628" s="25"/>
      <c r="CE628" s="25"/>
      <c r="CF628" s="25"/>
    </row>
    <row r="629" spans="1:84" ht="15.75" customHeight="1" x14ac:dyDescent="0.2">
      <c r="A629" s="25"/>
      <c r="B629" s="25"/>
      <c r="C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  <c r="AM629" s="25"/>
      <c r="AN629" s="25"/>
      <c r="AO629" s="25"/>
      <c r="AP629" s="25"/>
      <c r="AQ629" s="25"/>
      <c r="AR629" s="25"/>
      <c r="AS629" s="25"/>
      <c r="AT629" s="25"/>
      <c r="AU629" s="25"/>
      <c r="AV629" s="25"/>
      <c r="AW629" s="25"/>
      <c r="AX629" s="25"/>
      <c r="AY629" s="25"/>
      <c r="AZ629" s="25"/>
      <c r="BA629" s="25"/>
      <c r="BB629" s="25"/>
      <c r="BC629" s="25"/>
      <c r="BD629" s="25"/>
      <c r="BE629" s="25"/>
      <c r="BF629" s="25"/>
      <c r="BG629" s="25"/>
      <c r="BH629" s="25"/>
      <c r="BI629" s="25"/>
      <c r="BJ629" s="25"/>
      <c r="BK629" s="25"/>
      <c r="BL629" s="25"/>
      <c r="BM629" s="25"/>
      <c r="BN629" s="25"/>
      <c r="BO629" s="25"/>
      <c r="BP629" s="25"/>
      <c r="BQ629" s="25"/>
      <c r="BR629" s="25"/>
      <c r="BS629" s="25"/>
      <c r="BT629" s="25"/>
      <c r="BU629" s="25"/>
      <c r="BV629" s="25"/>
      <c r="BW629" s="25"/>
      <c r="BX629" s="25"/>
      <c r="BY629" s="25"/>
      <c r="BZ629" s="25"/>
      <c r="CA629" s="25"/>
      <c r="CB629" s="25"/>
      <c r="CC629" s="25"/>
      <c r="CD629" s="25"/>
      <c r="CE629" s="25"/>
      <c r="CF629" s="25"/>
    </row>
    <row r="630" spans="1:84" ht="15.75" customHeight="1" x14ac:dyDescent="0.2">
      <c r="A630" s="25"/>
      <c r="B630" s="25"/>
      <c r="C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  <c r="AM630" s="25"/>
      <c r="AN630" s="25"/>
      <c r="AO630" s="25"/>
      <c r="AP630" s="25"/>
      <c r="AQ630" s="25"/>
      <c r="AR630" s="25"/>
      <c r="AS630" s="25"/>
      <c r="AT630" s="25"/>
      <c r="AU630" s="25"/>
      <c r="AV630" s="25"/>
      <c r="AW630" s="25"/>
      <c r="AX630" s="25"/>
      <c r="AY630" s="25"/>
      <c r="AZ630" s="25"/>
      <c r="BA630" s="25"/>
      <c r="BB630" s="25"/>
      <c r="BC630" s="25"/>
      <c r="BD630" s="25"/>
      <c r="BE630" s="25"/>
      <c r="BF630" s="25"/>
      <c r="BG630" s="25"/>
      <c r="BH630" s="25"/>
      <c r="BI630" s="25"/>
      <c r="BJ630" s="25"/>
      <c r="BK630" s="25"/>
      <c r="BL630" s="25"/>
      <c r="BM630" s="25"/>
      <c r="BN630" s="25"/>
      <c r="BO630" s="25"/>
      <c r="BP630" s="25"/>
      <c r="BQ630" s="25"/>
      <c r="BR630" s="25"/>
      <c r="BS630" s="25"/>
      <c r="BT630" s="25"/>
      <c r="BU630" s="25"/>
      <c r="BV630" s="25"/>
      <c r="BW630" s="25"/>
      <c r="BX630" s="25"/>
      <c r="BY630" s="25"/>
      <c r="BZ630" s="25"/>
      <c r="CA630" s="25"/>
      <c r="CB630" s="25"/>
      <c r="CC630" s="25"/>
      <c r="CD630" s="25"/>
      <c r="CE630" s="25"/>
      <c r="CF630" s="25"/>
    </row>
    <row r="631" spans="1:84" ht="15.75" customHeight="1" x14ac:dyDescent="0.2">
      <c r="A631" s="25"/>
      <c r="B631" s="25"/>
      <c r="C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  <c r="AT631" s="25"/>
      <c r="AU631" s="25"/>
      <c r="AV631" s="25"/>
      <c r="AW631" s="25"/>
      <c r="AX631" s="25"/>
      <c r="AY631" s="25"/>
      <c r="AZ631" s="25"/>
      <c r="BA631" s="25"/>
      <c r="BB631" s="25"/>
      <c r="BC631" s="25"/>
      <c r="BD631" s="25"/>
      <c r="BE631" s="25"/>
      <c r="BF631" s="25"/>
      <c r="BG631" s="25"/>
      <c r="BH631" s="25"/>
      <c r="BI631" s="25"/>
      <c r="BJ631" s="25"/>
      <c r="BK631" s="25"/>
      <c r="BL631" s="25"/>
      <c r="BM631" s="25"/>
      <c r="BN631" s="25"/>
      <c r="BO631" s="25"/>
      <c r="BP631" s="25"/>
      <c r="BQ631" s="25"/>
      <c r="BR631" s="25"/>
      <c r="BS631" s="25"/>
      <c r="BT631" s="25"/>
      <c r="BU631" s="25"/>
      <c r="BV631" s="25"/>
      <c r="BW631" s="25"/>
      <c r="BX631" s="25"/>
      <c r="BY631" s="25"/>
      <c r="BZ631" s="25"/>
      <c r="CA631" s="25"/>
      <c r="CB631" s="25"/>
      <c r="CC631" s="25"/>
      <c r="CD631" s="25"/>
      <c r="CE631" s="25"/>
      <c r="CF631" s="25"/>
    </row>
    <row r="632" spans="1:84" ht="15.75" customHeight="1" x14ac:dyDescent="0.2">
      <c r="A632" s="25"/>
      <c r="B632" s="25"/>
      <c r="C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  <c r="AT632" s="25"/>
      <c r="AU632" s="25"/>
      <c r="AV632" s="25"/>
      <c r="AW632" s="25"/>
      <c r="AX632" s="25"/>
      <c r="AY632" s="25"/>
      <c r="AZ632" s="25"/>
      <c r="BA632" s="25"/>
      <c r="BB632" s="25"/>
      <c r="BC632" s="25"/>
      <c r="BD632" s="25"/>
      <c r="BE632" s="25"/>
      <c r="BF632" s="25"/>
      <c r="BG632" s="25"/>
      <c r="BH632" s="25"/>
      <c r="BI632" s="25"/>
      <c r="BJ632" s="25"/>
      <c r="BK632" s="25"/>
      <c r="BL632" s="25"/>
      <c r="BM632" s="25"/>
      <c r="BN632" s="25"/>
      <c r="BO632" s="25"/>
      <c r="BP632" s="25"/>
      <c r="BQ632" s="25"/>
      <c r="BR632" s="25"/>
      <c r="BS632" s="25"/>
      <c r="BT632" s="25"/>
      <c r="BU632" s="25"/>
      <c r="BV632" s="25"/>
      <c r="BW632" s="25"/>
      <c r="BX632" s="25"/>
      <c r="BY632" s="25"/>
      <c r="BZ632" s="25"/>
      <c r="CA632" s="25"/>
      <c r="CB632" s="25"/>
      <c r="CC632" s="25"/>
      <c r="CD632" s="25"/>
      <c r="CE632" s="25"/>
      <c r="CF632" s="25"/>
    </row>
    <row r="633" spans="1:84" ht="15.75" customHeight="1" x14ac:dyDescent="0.2">
      <c r="A633" s="25"/>
      <c r="B633" s="25"/>
      <c r="C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  <c r="AM633" s="25"/>
      <c r="AN633" s="25"/>
      <c r="AO633" s="25"/>
      <c r="AP633" s="25"/>
      <c r="AQ633" s="25"/>
      <c r="AR633" s="25"/>
      <c r="AS633" s="25"/>
      <c r="AT633" s="25"/>
      <c r="AU633" s="25"/>
      <c r="AV633" s="25"/>
      <c r="AW633" s="25"/>
      <c r="AX633" s="25"/>
      <c r="AY633" s="25"/>
      <c r="AZ633" s="25"/>
      <c r="BA633" s="25"/>
      <c r="BB633" s="25"/>
      <c r="BC633" s="25"/>
      <c r="BD633" s="25"/>
      <c r="BE633" s="25"/>
      <c r="BF633" s="25"/>
      <c r="BG633" s="25"/>
      <c r="BH633" s="25"/>
      <c r="BI633" s="25"/>
      <c r="BJ633" s="25"/>
      <c r="BK633" s="25"/>
      <c r="BL633" s="25"/>
      <c r="BM633" s="25"/>
      <c r="BN633" s="25"/>
      <c r="BO633" s="25"/>
      <c r="BP633" s="25"/>
      <c r="BQ633" s="25"/>
      <c r="BR633" s="25"/>
      <c r="BS633" s="25"/>
      <c r="BT633" s="25"/>
      <c r="BU633" s="25"/>
      <c r="BV633" s="25"/>
      <c r="BW633" s="25"/>
      <c r="BX633" s="25"/>
      <c r="BY633" s="25"/>
      <c r="BZ633" s="25"/>
      <c r="CA633" s="25"/>
      <c r="CB633" s="25"/>
      <c r="CC633" s="25"/>
      <c r="CD633" s="25"/>
      <c r="CE633" s="25"/>
      <c r="CF633" s="25"/>
    </row>
    <row r="634" spans="1:84" ht="15.75" customHeight="1" x14ac:dyDescent="0.2">
      <c r="A634" s="25"/>
      <c r="B634" s="25"/>
      <c r="C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  <c r="AM634" s="25"/>
      <c r="AN634" s="25"/>
      <c r="AO634" s="25"/>
      <c r="AP634" s="25"/>
      <c r="AQ634" s="25"/>
      <c r="AR634" s="25"/>
      <c r="AS634" s="25"/>
      <c r="AT634" s="25"/>
      <c r="AU634" s="25"/>
      <c r="AV634" s="25"/>
      <c r="AW634" s="25"/>
      <c r="AX634" s="25"/>
      <c r="AY634" s="25"/>
      <c r="AZ634" s="25"/>
      <c r="BA634" s="25"/>
      <c r="BB634" s="25"/>
      <c r="BC634" s="25"/>
      <c r="BD634" s="25"/>
      <c r="BE634" s="25"/>
      <c r="BF634" s="25"/>
      <c r="BG634" s="25"/>
      <c r="BH634" s="25"/>
      <c r="BI634" s="25"/>
      <c r="BJ634" s="25"/>
      <c r="BK634" s="25"/>
      <c r="BL634" s="25"/>
      <c r="BM634" s="25"/>
      <c r="BN634" s="25"/>
      <c r="BO634" s="25"/>
      <c r="BP634" s="25"/>
      <c r="BQ634" s="25"/>
      <c r="BR634" s="25"/>
      <c r="BS634" s="25"/>
      <c r="BT634" s="25"/>
      <c r="BU634" s="25"/>
      <c r="BV634" s="25"/>
      <c r="BW634" s="25"/>
      <c r="BX634" s="25"/>
      <c r="BY634" s="25"/>
      <c r="BZ634" s="25"/>
      <c r="CA634" s="25"/>
      <c r="CB634" s="25"/>
      <c r="CC634" s="25"/>
      <c r="CD634" s="25"/>
      <c r="CE634" s="25"/>
      <c r="CF634" s="25"/>
    </row>
    <row r="635" spans="1:84" ht="15.75" customHeight="1" x14ac:dyDescent="0.2">
      <c r="A635" s="25"/>
      <c r="B635" s="25"/>
      <c r="C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  <c r="AM635" s="25"/>
      <c r="AN635" s="25"/>
      <c r="AO635" s="25"/>
      <c r="AP635" s="25"/>
      <c r="AQ635" s="25"/>
      <c r="AR635" s="25"/>
      <c r="AS635" s="25"/>
      <c r="AT635" s="25"/>
      <c r="AU635" s="25"/>
      <c r="AV635" s="25"/>
      <c r="AW635" s="25"/>
      <c r="AX635" s="25"/>
      <c r="AY635" s="25"/>
      <c r="AZ635" s="25"/>
      <c r="BA635" s="25"/>
      <c r="BB635" s="25"/>
      <c r="BC635" s="25"/>
      <c r="BD635" s="25"/>
      <c r="BE635" s="25"/>
      <c r="BF635" s="25"/>
      <c r="BG635" s="25"/>
      <c r="BH635" s="25"/>
      <c r="BI635" s="25"/>
      <c r="BJ635" s="25"/>
      <c r="BK635" s="25"/>
      <c r="BL635" s="25"/>
      <c r="BM635" s="25"/>
      <c r="BN635" s="25"/>
      <c r="BO635" s="25"/>
      <c r="BP635" s="25"/>
      <c r="BQ635" s="25"/>
      <c r="BR635" s="25"/>
      <c r="BS635" s="25"/>
      <c r="BT635" s="25"/>
      <c r="BU635" s="25"/>
      <c r="BV635" s="25"/>
      <c r="BW635" s="25"/>
      <c r="BX635" s="25"/>
      <c r="BY635" s="25"/>
      <c r="BZ635" s="25"/>
      <c r="CA635" s="25"/>
      <c r="CB635" s="25"/>
      <c r="CC635" s="25"/>
      <c r="CD635" s="25"/>
      <c r="CE635" s="25"/>
      <c r="CF635" s="25"/>
    </row>
    <row r="636" spans="1:84" ht="15.75" customHeight="1" x14ac:dyDescent="0.2">
      <c r="A636" s="25"/>
      <c r="B636" s="25"/>
      <c r="C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  <c r="AM636" s="25"/>
      <c r="AN636" s="25"/>
      <c r="AO636" s="25"/>
      <c r="AP636" s="25"/>
      <c r="AQ636" s="25"/>
      <c r="AR636" s="25"/>
      <c r="AS636" s="25"/>
      <c r="AT636" s="25"/>
      <c r="AU636" s="25"/>
      <c r="AV636" s="25"/>
      <c r="AW636" s="25"/>
      <c r="AX636" s="25"/>
      <c r="AY636" s="25"/>
      <c r="AZ636" s="25"/>
      <c r="BA636" s="25"/>
      <c r="BB636" s="25"/>
      <c r="BC636" s="25"/>
      <c r="BD636" s="25"/>
      <c r="BE636" s="25"/>
      <c r="BF636" s="25"/>
      <c r="BG636" s="25"/>
      <c r="BH636" s="25"/>
      <c r="BI636" s="25"/>
      <c r="BJ636" s="25"/>
      <c r="BK636" s="25"/>
      <c r="BL636" s="25"/>
      <c r="BM636" s="25"/>
      <c r="BN636" s="25"/>
      <c r="BO636" s="25"/>
      <c r="BP636" s="25"/>
      <c r="BQ636" s="25"/>
      <c r="BR636" s="25"/>
      <c r="BS636" s="25"/>
      <c r="BT636" s="25"/>
      <c r="BU636" s="25"/>
      <c r="BV636" s="25"/>
      <c r="BW636" s="25"/>
      <c r="BX636" s="25"/>
      <c r="BY636" s="25"/>
      <c r="BZ636" s="25"/>
      <c r="CA636" s="25"/>
      <c r="CB636" s="25"/>
      <c r="CC636" s="25"/>
      <c r="CD636" s="25"/>
      <c r="CE636" s="25"/>
      <c r="CF636" s="25"/>
    </row>
    <row r="637" spans="1:84" ht="15.75" customHeight="1" x14ac:dyDescent="0.2">
      <c r="A637" s="25"/>
      <c r="B637" s="25"/>
      <c r="C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  <c r="AM637" s="25"/>
      <c r="AN637" s="25"/>
      <c r="AO637" s="25"/>
      <c r="AP637" s="25"/>
      <c r="AQ637" s="25"/>
      <c r="AR637" s="25"/>
      <c r="AS637" s="25"/>
      <c r="AT637" s="25"/>
      <c r="AU637" s="25"/>
      <c r="AV637" s="25"/>
      <c r="AW637" s="25"/>
      <c r="AX637" s="25"/>
      <c r="AY637" s="25"/>
      <c r="AZ637" s="25"/>
      <c r="BA637" s="25"/>
      <c r="BB637" s="25"/>
      <c r="BC637" s="25"/>
      <c r="BD637" s="25"/>
      <c r="BE637" s="25"/>
      <c r="BF637" s="25"/>
      <c r="BG637" s="25"/>
      <c r="BH637" s="25"/>
      <c r="BI637" s="25"/>
      <c r="BJ637" s="25"/>
      <c r="BK637" s="25"/>
      <c r="BL637" s="25"/>
      <c r="BM637" s="25"/>
      <c r="BN637" s="25"/>
      <c r="BO637" s="25"/>
      <c r="BP637" s="25"/>
      <c r="BQ637" s="25"/>
      <c r="BR637" s="25"/>
      <c r="BS637" s="25"/>
      <c r="BT637" s="25"/>
      <c r="BU637" s="25"/>
      <c r="BV637" s="25"/>
      <c r="BW637" s="25"/>
      <c r="BX637" s="25"/>
      <c r="BY637" s="25"/>
      <c r="BZ637" s="25"/>
      <c r="CA637" s="25"/>
      <c r="CB637" s="25"/>
      <c r="CC637" s="25"/>
      <c r="CD637" s="25"/>
      <c r="CE637" s="25"/>
      <c r="CF637" s="25"/>
    </row>
    <row r="638" spans="1:84" ht="15.75" customHeight="1" x14ac:dyDescent="0.2">
      <c r="A638" s="25"/>
      <c r="B638" s="25"/>
      <c r="C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  <c r="AM638" s="25"/>
      <c r="AN638" s="25"/>
      <c r="AO638" s="25"/>
      <c r="AP638" s="25"/>
      <c r="AQ638" s="25"/>
      <c r="AR638" s="25"/>
      <c r="AS638" s="25"/>
      <c r="AT638" s="25"/>
      <c r="AU638" s="25"/>
      <c r="AV638" s="25"/>
      <c r="AW638" s="25"/>
      <c r="AX638" s="25"/>
      <c r="AY638" s="25"/>
      <c r="AZ638" s="25"/>
      <c r="BA638" s="25"/>
      <c r="BB638" s="25"/>
      <c r="BC638" s="25"/>
      <c r="BD638" s="25"/>
      <c r="BE638" s="25"/>
      <c r="BF638" s="25"/>
      <c r="BG638" s="25"/>
      <c r="BH638" s="25"/>
      <c r="BI638" s="25"/>
      <c r="BJ638" s="25"/>
      <c r="BK638" s="25"/>
      <c r="BL638" s="25"/>
      <c r="BM638" s="25"/>
      <c r="BN638" s="25"/>
      <c r="BO638" s="25"/>
      <c r="BP638" s="25"/>
      <c r="BQ638" s="25"/>
      <c r="BR638" s="25"/>
      <c r="BS638" s="25"/>
      <c r="BT638" s="25"/>
      <c r="BU638" s="25"/>
      <c r="BV638" s="25"/>
      <c r="BW638" s="25"/>
      <c r="BX638" s="25"/>
      <c r="BY638" s="25"/>
      <c r="BZ638" s="25"/>
      <c r="CA638" s="25"/>
      <c r="CB638" s="25"/>
      <c r="CC638" s="25"/>
      <c r="CD638" s="25"/>
      <c r="CE638" s="25"/>
      <c r="CF638" s="25"/>
    </row>
    <row r="639" spans="1:84" ht="15.75" customHeight="1" x14ac:dyDescent="0.2">
      <c r="A639" s="25"/>
      <c r="B639" s="25"/>
      <c r="C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  <c r="AW639" s="25"/>
      <c r="AX639" s="25"/>
      <c r="AY639" s="25"/>
      <c r="AZ639" s="25"/>
      <c r="BA639" s="25"/>
      <c r="BB639" s="25"/>
      <c r="BC639" s="25"/>
      <c r="BD639" s="25"/>
      <c r="BE639" s="25"/>
      <c r="BF639" s="25"/>
      <c r="BG639" s="25"/>
      <c r="BH639" s="25"/>
      <c r="BI639" s="25"/>
      <c r="BJ639" s="25"/>
      <c r="BK639" s="25"/>
      <c r="BL639" s="25"/>
      <c r="BM639" s="25"/>
      <c r="BN639" s="25"/>
      <c r="BO639" s="25"/>
      <c r="BP639" s="25"/>
      <c r="BQ639" s="25"/>
      <c r="BR639" s="25"/>
      <c r="BS639" s="25"/>
      <c r="BT639" s="25"/>
      <c r="BU639" s="25"/>
      <c r="BV639" s="25"/>
      <c r="BW639" s="25"/>
      <c r="BX639" s="25"/>
      <c r="BY639" s="25"/>
      <c r="BZ639" s="25"/>
      <c r="CA639" s="25"/>
      <c r="CB639" s="25"/>
      <c r="CC639" s="25"/>
      <c r="CD639" s="25"/>
      <c r="CE639" s="25"/>
      <c r="CF639" s="25"/>
    </row>
    <row r="640" spans="1:84" ht="15.75" customHeight="1" x14ac:dyDescent="0.2">
      <c r="A640" s="25"/>
      <c r="B640" s="25"/>
      <c r="C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  <c r="AT640" s="25"/>
      <c r="AU640" s="25"/>
      <c r="AV640" s="25"/>
      <c r="AW640" s="25"/>
      <c r="AX640" s="25"/>
      <c r="AY640" s="25"/>
      <c r="AZ640" s="25"/>
      <c r="BA640" s="25"/>
      <c r="BB640" s="25"/>
      <c r="BC640" s="25"/>
      <c r="BD640" s="25"/>
      <c r="BE640" s="25"/>
      <c r="BF640" s="25"/>
      <c r="BG640" s="25"/>
      <c r="BH640" s="25"/>
      <c r="BI640" s="25"/>
      <c r="BJ640" s="25"/>
      <c r="BK640" s="25"/>
      <c r="BL640" s="25"/>
      <c r="BM640" s="25"/>
      <c r="BN640" s="25"/>
      <c r="BO640" s="25"/>
      <c r="BP640" s="25"/>
      <c r="BQ640" s="25"/>
      <c r="BR640" s="25"/>
      <c r="BS640" s="25"/>
      <c r="BT640" s="25"/>
      <c r="BU640" s="25"/>
      <c r="BV640" s="25"/>
      <c r="BW640" s="25"/>
      <c r="BX640" s="25"/>
      <c r="BY640" s="25"/>
      <c r="BZ640" s="25"/>
      <c r="CA640" s="25"/>
      <c r="CB640" s="25"/>
      <c r="CC640" s="25"/>
      <c r="CD640" s="25"/>
      <c r="CE640" s="25"/>
      <c r="CF640" s="25"/>
    </row>
    <row r="641" spans="1:84" ht="15.75" customHeight="1" x14ac:dyDescent="0.2">
      <c r="A641" s="25"/>
      <c r="B641" s="25"/>
      <c r="C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  <c r="AM641" s="25"/>
      <c r="AN641" s="25"/>
      <c r="AO641" s="25"/>
      <c r="AP641" s="25"/>
      <c r="AQ641" s="25"/>
      <c r="AR641" s="25"/>
      <c r="AS641" s="25"/>
      <c r="AT641" s="25"/>
      <c r="AU641" s="25"/>
      <c r="AV641" s="25"/>
      <c r="AW641" s="25"/>
      <c r="AX641" s="25"/>
      <c r="AY641" s="25"/>
      <c r="AZ641" s="25"/>
      <c r="BA641" s="25"/>
      <c r="BB641" s="25"/>
      <c r="BC641" s="25"/>
      <c r="BD641" s="25"/>
      <c r="BE641" s="25"/>
      <c r="BF641" s="25"/>
      <c r="BG641" s="25"/>
      <c r="BH641" s="25"/>
      <c r="BI641" s="25"/>
      <c r="BJ641" s="25"/>
      <c r="BK641" s="25"/>
      <c r="BL641" s="25"/>
      <c r="BM641" s="25"/>
      <c r="BN641" s="25"/>
      <c r="BO641" s="25"/>
      <c r="BP641" s="25"/>
      <c r="BQ641" s="25"/>
      <c r="BR641" s="25"/>
      <c r="BS641" s="25"/>
      <c r="BT641" s="25"/>
      <c r="BU641" s="25"/>
      <c r="BV641" s="25"/>
      <c r="BW641" s="25"/>
      <c r="BX641" s="25"/>
      <c r="BY641" s="25"/>
      <c r="BZ641" s="25"/>
      <c r="CA641" s="25"/>
      <c r="CB641" s="25"/>
      <c r="CC641" s="25"/>
      <c r="CD641" s="25"/>
      <c r="CE641" s="25"/>
      <c r="CF641" s="25"/>
    </row>
    <row r="642" spans="1:84" ht="15.75" customHeight="1" x14ac:dyDescent="0.2">
      <c r="A642" s="25"/>
      <c r="B642" s="25"/>
      <c r="C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  <c r="AM642" s="25"/>
      <c r="AN642" s="25"/>
      <c r="AO642" s="25"/>
      <c r="AP642" s="25"/>
      <c r="AQ642" s="25"/>
      <c r="AR642" s="25"/>
      <c r="AS642" s="25"/>
      <c r="AT642" s="25"/>
      <c r="AU642" s="25"/>
      <c r="AV642" s="25"/>
      <c r="AW642" s="25"/>
      <c r="AX642" s="25"/>
      <c r="AY642" s="25"/>
      <c r="AZ642" s="25"/>
      <c r="BA642" s="25"/>
      <c r="BB642" s="25"/>
      <c r="BC642" s="25"/>
      <c r="BD642" s="25"/>
      <c r="BE642" s="25"/>
      <c r="BF642" s="25"/>
      <c r="BG642" s="25"/>
      <c r="BH642" s="25"/>
      <c r="BI642" s="25"/>
      <c r="BJ642" s="25"/>
      <c r="BK642" s="25"/>
      <c r="BL642" s="25"/>
      <c r="BM642" s="25"/>
      <c r="BN642" s="25"/>
      <c r="BO642" s="25"/>
      <c r="BP642" s="25"/>
      <c r="BQ642" s="25"/>
      <c r="BR642" s="25"/>
      <c r="BS642" s="25"/>
      <c r="BT642" s="25"/>
      <c r="BU642" s="25"/>
      <c r="BV642" s="25"/>
      <c r="BW642" s="25"/>
      <c r="BX642" s="25"/>
      <c r="BY642" s="25"/>
      <c r="BZ642" s="25"/>
      <c r="CA642" s="25"/>
      <c r="CB642" s="25"/>
      <c r="CC642" s="25"/>
      <c r="CD642" s="25"/>
      <c r="CE642" s="25"/>
      <c r="CF642" s="25"/>
    </row>
    <row r="643" spans="1:84" ht="15.75" customHeight="1" x14ac:dyDescent="0.2">
      <c r="A643" s="25"/>
      <c r="B643" s="25"/>
      <c r="C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  <c r="AM643" s="25"/>
      <c r="AN643" s="25"/>
      <c r="AO643" s="25"/>
      <c r="AP643" s="25"/>
      <c r="AQ643" s="25"/>
      <c r="AR643" s="25"/>
      <c r="AS643" s="25"/>
      <c r="AT643" s="25"/>
      <c r="AU643" s="25"/>
      <c r="AV643" s="25"/>
      <c r="AW643" s="25"/>
      <c r="AX643" s="25"/>
      <c r="AY643" s="25"/>
      <c r="AZ643" s="25"/>
      <c r="BA643" s="25"/>
      <c r="BB643" s="25"/>
      <c r="BC643" s="25"/>
      <c r="BD643" s="25"/>
      <c r="BE643" s="25"/>
      <c r="BF643" s="25"/>
      <c r="BG643" s="25"/>
      <c r="BH643" s="25"/>
      <c r="BI643" s="25"/>
      <c r="BJ643" s="25"/>
      <c r="BK643" s="25"/>
      <c r="BL643" s="25"/>
      <c r="BM643" s="25"/>
      <c r="BN643" s="25"/>
      <c r="BO643" s="25"/>
      <c r="BP643" s="25"/>
      <c r="BQ643" s="25"/>
      <c r="BR643" s="25"/>
      <c r="BS643" s="25"/>
      <c r="BT643" s="25"/>
      <c r="BU643" s="25"/>
      <c r="BV643" s="25"/>
      <c r="BW643" s="25"/>
      <c r="BX643" s="25"/>
      <c r="BY643" s="25"/>
      <c r="BZ643" s="25"/>
      <c r="CA643" s="25"/>
      <c r="CB643" s="25"/>
      <c r="CC643" s="25"/>
      <c r="CD643" s="25"/>
      <c r="CE643" s="25"/>
      <c r="CF643" s="25"/>
    </row>
    <row r="644" spans="1:84" ht="15.75" customHeight="1" x14ac:dyDescent="0.2">
      <c r="A644" s="25"/>
      <c r="B644" s="25"/>
      <c r="C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  <c r="AM644" s="25"/>
      <c r="AN644" s="25"/>
      <c r="AO644" s="25"/>
      <c r="AP644" s="25"/>
      <c r="AQ644" s="25"/>
      <c r="AR644" s="25"/>
      <c r="AS644" s="25"/>
      <c r="AT644" s="25"/>
      <c r="AU644" s="25"/>
      <c r="AV644" s="25"/>
      <c r="AW644" s="25"/>
      <c r="AX644" s="25"/>
      <c r="AY644" s="25"/>
      <c r="AZ644" s="25"/>
      <c r="BA644" s="25"/>
      <c r="BB644" s="25"/>
      <c r="BC644" s="25"/>
      <c r="BD644" s="25"/>
      <c r="BE644" s="25"/>
      <c r="BF644" s="25"/>
      <c r="BG644" s="25"/>
      <c r="BH644" s="25"/>
      <c r="BI644" s="25"/>
      <c r="BJ644" s="25"/>
      <c r="BK644" s="25"/>
      <c r="BL644" s="25"/>
      <c r="BM644" s="25"/>
      <c r="BN644" s="25"/>
      <c r="BO644" s="25"/>
      <c r="BP644" s="25"/>
      <c r="BQ644" s="25"/>
      <c r="BR644" s="25"/>
      <c r="BS644" s="25"/>
      <c r="BT644" s="25"/>
      <c r="BU644" s="25"/>
      <c r="BV644" s="25"/>
      <c r="BW644" s="25"/>
      <c r="BX644" s="25"/>
      <c r="BY644" s="25"/>
      <c r="BZ644" s="25"/>
      <c r="CA644" s="25"/>
      <c r="CB644" s="25"/>
      <c r="CC644" s="25"/>
      <c r="CD644" s="25"/>
      <c r="CE644" s="25"/>
      <c r="CF644" s="25"/>
    </row>
    <row r="645" spans="1:84" ht="15.75" customHeight="1" x14ac:dyDescent="0.2">
      <c r="A645" s="25"/>
      <c r="B645" s="25"/>
      <c r="C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  <c r="AT645" s="25"/>
      <c r="AU645" s="25"/>
      <c r="AV645" s="25"/>
      <c r="AW645" s="25"/>
      <c r="AX645" s="25"/>
      <c r="AY645" s="25"/>
      <c r="AZ645" s="25"/>
      <c r="BA645" s="25"/>
      <c r="BB645" s="25"/>
      <c r="BC645" s="25"/>
      <c r="BD645" s="25"/>
      <c r="BE645" s="25"/>
      <c r="BF645" s="25"/>
      <c r="BG645" s="25"/>
      <c r="BH645" s="25"/>
      <c r="BI645" s="25"/>
      <c r="BJ645" s="25"/>
      <c r="BK645" s="25"/>
      <c r="BL645" s="25"/>
      <c r="BM645" s="25"/>
      <c r="BN645" s="25"/>
      <c r="BO645" s="25"/>
      <c r="BP645" s="25"/>
      <c r="BQ645" s="25"/>
      <c r="BR645" s="25"/>
      <c r="BS645" s="25"/>
      <c r="BT645" s="25"/>
      <c r="BU645" s="25"/>
      <c r="BV645" s="25"/>
      <c r="BW645" s="25"/>
      <c r="BX645" s="25"/>
      <c r="BY645" s="25"/>
      <c r="BZ645" s="25"/>
      <c r="CA645" s="25"/>
      <c r="CB645" s="25"/>
      <c r="CC645" s="25"/>
      <c r="CD645" s="25"/>
      <c r="CE645" s="25"/>
      <c r="CF645" s="25"/>
    </row>
    <row r="646" spans="1:84" ht="15.75" customHeight="1" x14ac:dyDescent="0.2">
      <c r="A646" s="25"/>
      <c r="B646" s="25"/>
      <c r="C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  <c r="AM646" s="25"/>
      <c r="AN646" s="25"/>
      <c r="AO646" s="25"/>
      <c r="AP646" s="25"/>
      <c r="AQ646" s="25"/>
      <c r="AR646" s="25"/>
      <c r="AS646" s="25"/>
      <c r="AT646" s="25"/>
      <c r="AU646" s="25"/>
      <c r="AV646" s="25"/>
      <c r="AW646" s="25"/>
      <c r="AX646" s="25"/>
      <c r="AY646" s="25"/>
      <c r="AZ646" s="25"/>
      <c r="BA646" s="25"/>
      <c r="BB646" s="25"/>
      <c r="BC646" s="25"/>
      <c r="BD646" s="25"/>
      <c r="BE646" s="25"/>
      <c r="BF646" s="25"/>
      <c r="BG646" s="25"/>
      <c r="BH646" s="25"/>
      <c r="BI646" s="25"/>
      <c r="BJ646" s="25"/>
      <c r="BK646" s="25"/>
      <c r="BL646" s="25"/>
      <c r="BM646" s="25"/>
      <c r="BN646" s="25"/>
      <c r="BO646" s="25"/>
      <c r="BP646" s="25"/>
      <c r="BQ646" s="25"/>
      <c r="BR646" s="25"/>
      <c r="BS646" s="25"/>
      <c r="BT646" s="25"/>
      <c r="BU646" s="25"/>
      <c r="BV646" s="25"/>
      <c r="BW646" s="25"/>
      <c r="BX646" s="25"/>
      <c r="BY646" s="25"/>
      <c r="BZ646" s="25"/>
      <c r="CA646" s="25"/>
      <c r="CB646" s="25"/>
      <c r="CC646" s="25"/>
      <c r="CD646" s="25"/>
      <c r="CE646" s="25"/>
      <c r="CF646" s="25"/>
    </row>
    <row r="647" spans="1:84" ht="15.75" customHeight="1" x14ac:dyDescent="0.2">
      <c r="A647" s="25"/>
      <c r="B647" s="25"/>
      <c r="C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  <c r="AM647" s="25"/>
      <c r="AN647" s="25"/>
      <c r="AO647" s="25"/>
      <c r="AP647" s="25"/>
      <c r="AQ647" s="25"/>
      <c r="AR647" s="25"/>
      <c r="AS647" s="25"/>
      <c r="AT647" s="25"/>
      <c r="AU647" s="25"/>
      <c r="AV647" s="25"/>
      <c r="AW647" s="25"/>
      <c r="AX647" s="25"/>
      <c r="AY647" s="25"/>
      <c r="AZ647" s="25"/>
      <c r="BA647" s="25"/>
      <c r="BB647" s="25"/>
      <c r="BC647" s="25"/>
      <c r="BD647" s="25"/>
      <c r="BE647" s="25"/>
      <c r="BF647" s="25"/>
      <c r="BG647" s="25"/>
      <c r="BH647" s="25"/>
      <c r="BI647" s="25"/>
      <c r="BJ647" s="25"/>
      <c r="BK647" s="25"/>
      <c r="BL647" s="25"/>
      <c r="BM647" s="25"/>
      <c r="BN647" s="25"/>
      <c r="BO647" s="25"/>
      <c r="BP647" s="25"/>
      <c r="BQ647" s="25"/>
      <c r="BR647" s="25"/>
      <c r="BS647" s="25"/>
      <c r="BT647" s="25"/>
      <c r="BU647" s="25"/>
      <c r="BV647" s="25"/>
      <c r="BW647" s="25"/>
      <c r="BX647" s="25"/>
      <c r="BY647" s="25"/>
      <c r="BZ647" s="25"/>
      <c r="CA647" s="25"/>
      <c r="CB647" s="25"/>
      <c r="CC647" s="25"/>
      <c r="CD647" s="25"/>
      <c r="CE647" s="25"/>
      <c r="CF647" s="25"/>
    </row>
    <row r="648" spans="1:84" ht="15.75" customHeight="1" x14ac:dyDescent="0.2">
      <c r="A648" s="25"/>
      <c r="B648" s="25"/>
      <c r="C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  <c r="AM648" s="25"/>
      <c r="AN648" s="25"/>
      <c r="AO648" s="25"/>
      <c r="AP648" s="25"/>
      <c r="AQ648" s="25"/>
      <c r="AR648" s="25"/>
      <c r="AS648" s="25"/>
      <c r="AT648" s="25"/>
      <c r="AU648" s="25"/>
      <c r="AV648" s="25"/>
      <c r="AW648" s="25"/>
      <c r="AX648" s="25"/>
      <c r="AY648" s="25"/>
      <c r="AZ648" s="25"/>
      <c r="BA648" s="25"/>
      <c r="BB648" s="25"/>
      <c r="BC648" s="25"/>
      <c r="BD648" s="25"/>
      <c r="BE648" s="25"/>
      <c r="BF648" s="25"/>
      <c r="BG648" s="25"/>
      <c r="BH648" s="25"/>
      <c r="BI648" s="25"/>
      <c r="BJ648" s="25"/>
      <c r="BK648" s="25"/>
      <c r="BL648" s="25"/>
      <c r="BM648" s="25"/>
      <c r="BN648" s="25"/>
      <c r="BO648" s="25"/>
      <c r="BP648" s="25"/>
      <c r="BQ648" s="25"/>
      <c r="BR648" s="25"/>
      <c r="BS648" s="25"/>
      <c r="BT648" s="25"/>
      <c r="BU648" s="25"/>
      <c r="BV648" s="25"/>
      <c r="BW648" s="25"/>
      <c r="BX648" s="25"/>
      <c r="BY648" s="25"/>
      <c r="BZ648" s="25"/>
      <c r="CA648" s="25"/>
      <c r="CB648" s="25"/>
      <c r="CC648" s="25"/>
      <c r="CD648" s="25"/>
      <c r="CE648" s="25"/>
      <c r="CF648" s="25"/>
    </row>
    <row r="649" spans="1:84" ht="15.75" customHeight="1" x14ac:dyDescent="0.2">
      <c r="A649" s="25"/>
      <c r="B649" s="25"/>
      <c r="C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  <c r="AM649" s="25"/>
      <c r="AN649" s="25"/>
      <c r="AO649" s="25"/>
      <c r="AP649" s="25"/>
      <c r="AQ649" s="25"/>
      <c r="AR649" s="25"/>
      <c r="AS649" s="25"/>
      <c r="AT649" s="25"/>
      <c r="AU649" s="25"/>
      <c r="AV649" s="25"/>
      <c r="AW649" s="25"/>
      <c r="AX649" s="25"/>
      <c r="AY649" s="25"/>
      <c r="AZ649" s="25"/>
      <c r="BA649" s="25"/>
      <c r="BB649" s="25"/>
      <c r="BC649" s="25"/>
      <c r="BD649" s="25"/>
      <c r="BE649" s="25"/>
      <c r="BF649" s="25"/>
      <c r="BG649" s="25"/>
      <c r="BH649" s="25"/>
      <c r="BI649" s="25"/>
      <c r="BJ649" s="25"/>
      <c r="BK649" s="25"/>
      <c r="BL649" s="25"/>
      <c r="BM649" s="25"/>
      <c r="BN649" s="25"/>
      <c r="BO649" s="25"/>
      <c r="BP649" s="25"/>
      <c r="BQ649" s="25"/>
      <c r="BR649" s="25"/>
      <c r="BS649" s="25"/>
      <c r="BT649" s="25"/>
      <c r="BU649" s="25"/>
      <c r="BV649" s="25"/>
      <c r="BW649" s="25"/>
      <c r="BX649" s="25"/>
      <c r="BY649" s="25"/>
      <c r="BZ649" s="25"/>
      <c r="CA649" s="25"/>
      <c r="CB649" s="25"/>
      <c r="CC649" s="25"/>
      <c r="CD649" s="25"/>
      <c r="CE649" s="25"/>
      <c r="CF649" s="25"/>
    </row>
    <row r="650" spans="1:84" ht="15.75" customHeight="1" x14ac:dyDescent="0.2">
      <c r="A650" s="25"/>
      <c r="B650" s="25"/>
      <c r="C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  <c r="AM650" s="25"/>
      <c r="AN650" s="25"/>
      <c r="AO650" s="25"/>
      <c r="AP650" s="25"/>
      <c r="AQ650" s="25"/>
      <c r="AR650" s="25"/>
      <c r="AS650" s="25"/>
      <c r="AT650" s="25"/>
      <c r="AU650" s="25"/>
      <c r="AV650" s="25"/>
      <c r="AW650" s="25"/>
      <c r="AX650" s="25"/>
      <c r="AY650" s="25"/>
      <c r="AZ650" s="25"/>
      <c r="BA650" s="25"/>
      <c r="BB650" s="25"/>
      <c r="BC650" s="25"/>
      <c r="BD650" s="25"/>
      <c r="BE650" s="25"/>
      <c r="BF650" s="25"/>
      <c r="BG650" s="25"/>
      <c r="BH650" s="25"/>
      <c r="BI650" s="25"/>
      <c r="BJ650" s="25"/>
      <c r="BK650" s="25"/>
      <c r="BL650" s="25"/>
      <c r="BM650" s="25"/>
      <c r="BN650" s="25"/>
      <c r="BO650" s="25"/>
      <c r="BP650" s="25"/>
      <c r="BQ650" s="25"/>
      <c r="BR650" s="25"/>
      <c r="BS650" s="25"/>
      <c r="BT650" s="25"/>
      <c r="BU650" s="25"/>
      <c r="BV650" s="25"/>
      <c r="BW650" s="25"/>
      <c r="BX650" s="25"/>
      <c r="BY650" s="25"/>
      <c r="BZ650" s="25"/>
      <c r="CA650" s="25"/>
      <c r="CB650" s="25"/>
      <c r="CC650" s="25"/>
      <c r="CD650" s="25"/>
      <c r="CE650" s="25"/>
      <c r="CF650" s="25"/>
    </row>
    <row r="651" spans="1:84" ht="15.75" customHeight="1" x14ac:dyDescent="0.2">
      <c r="A651" s="25"/>
      <c r="B651" s="25"/>
      <c r="C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  <c r="AM651" s="25"/>
      <c r="AN651" s="25"/>
      <c r="AO651" s="25"/>
      <c r="AP651" s="25"/>
      <c r="AQ651" s="25"/>
      <c r="AR651" s="25"/>
      <c r="AS651" s="25"/>
      <c r="AT651" s="25"/>
      <c r="AU651" s="25"/>
      <c r="AV651" s="25"/>
      <c r="AW651" s="25"/>
      <c r="AX651" s="25"/>
      <c r="AY651" s="25"/>
      <c r="AZ651" s="25"/>
      <c r="BA651" s="25"/>
      <c r="BB651" s="25"/>
      <c r="BC651" s="25"/>
      <c r="BD651" s="25"/>
      <c r="BE651" s="25"/>
      <c r="BF651" s="25"/>
      <c r="BG651" s="25"/>
      <c r="BH651" s="25"/>
      <c r="BI651" s="25"/>
      <c r="BJ651" s="25"/>
      <c r="BK651" s="25"/>
      <c r="BL651" s="25"/>
      <c r="BM651" s="25"/>
      <c r="BN651" s="25"/>
      <c r="BO651" s="25"/>
      <c r="BP651" s="25"/>
      <c r="BQ651" s="25"/>
      <c r="BR651" s="25"/>
      <c r="BS651" s="25"/>
      <c r="BT651" s="25"/>
      <c r="BU651" s="25"/>
      <c r="BV651" s="25"/>
      <c r="BW651" s="25"/>
      <c r="BX651" s="25"/>
      <c r="BY651" s="25"/>
      <c r="BZ651" s="25"/>
      <c r="CA651" s="25"/>
      <c r="CB651" s="25"/>
      <c r="CC651" s="25"/>
      <c r="CD651" s="25"/>
      <c r="CE651" s="25"/>
      <c r="CF651" s="25"/>
    </row>
    <row r="652" spans="1:84" ht="15.75" customHeight="1" x14ac:dyDescent="0.2">
      <c r="A652" s="25"/>
      <c r="B652" s="25"/>
      <c r="C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/>
      <c r="AU652" s="25"/>
      <c r="AV652" s="25"/>
      <c r="AW652" s="25"/>
      <c r="AX652" s="25"/>
      <c r="AY652" s="25"/>
      <c r="AZ652" s="25"/>
      <c r="BA652" s="25"/>
      <c r="BB652" s="25"/>
      <c r="BC652" s="25"/>
      <c r="BD652" s="25"/>
      <c r="BE652" s="25"/>
      <c r="BF652" s="25"/>
      <c r="BG652" s="25"/>
      <c r="BH652" s="25"/>
      <c r="BI652" s="25"/>
      <c r="BJ652" s="25"/>
      <c r="BK652" s="25"/>
      <c r="BL652" s="25"/>
      <c r="BM652" s="25"/>
      <c r="BN652" s="25"/>
      <c r="BO652" s="25"/>
      <c r="BP652" s="25"/>
      <c r="BQ652" s="25"/>
      <c r="BR652" s="25"/>
      <c r="BS652" s="25"/>
      <c r="BT652" s="25"/>
      <c r="BU652" s="25"/>
      <c r="BV652" s="25"/>
      <c r="BW652" s="25"/>
      <c r="BX652" s="25"/>
      <c r="BY652" s="25"/>
      <c r="BZ652" s="25"/>
      <c r="CA652" s="25"/>
      <c r="CB652" s="25"/>
      <c r="CC652" s="25"/>
      <c r="CD652" s="25"/>
      <c r="CE652" s="25"/>
      <c r="CF652" s="25"/>
    </row>
    <row r="653" spans="1:84" ht="15.75" customHeight="1" x14ac:dyDescent="0.2">
      <c r="A653" s="25"/>
      <c r="B653" s="25"/>
      <c r="C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  <c r="AM653" s="25"/>
      <c r="AN653" s="25"/>
      <c r="AO653" s="25"/>
      <c r="AP653" s="25"/>
      <c r="AQ653" s="25"/>
      <c r="AR653" s="25"/>
      <c r="AS653" s="25"/>
      <c r="AT653" s="25"/>
      <c r="AU653" s="25"/>
      <c r="AV653" s="25"/>
      <c r="AW653" s="25"/>
      <c r="AX653" s="25"/>
      <c r="AY653" s="25"/>
      <c r="AZ653" s="25"/>
      <c r="BA653" s="25"/>
      <c r="BB653" s="25"/>
      <c r="BC653" s="25"/>
      <c r="BD653" s="25"/>
      <c r="BE653" s="25"/>
      <c r="BF653" s="25"/>
      <c r="BG653" s="25"/>
      <c r="BH653" s="25"/>
      <c r="BI653" s="25"/>
      <c r="BJ653" s="25"/>
      <c r="BK653" s="25"/>
      <c r="BL653" s="25"/>
      <c r="BM653" s="25"/>
      <c r="BN653" s="25"/>
      <c r="BO653" s="25"/>
      <c r="BP653" s="25"/>
      <c r="BQ653" s="25"/>
      <c r="BR653" s="25"/>
      <c r="BS653" s="25"/>
      <c r="BT653" s="25"/>
      <c r="BU653" s="25"/>
      <c r="BV653" s="25"/>
      <c r="BW653" s="25"/>
      <c r="BX653" s="25"/>
      <c r="BY653" s="25"/>
      <c r="BZ653" s="25"/>
      <c r="CA653" s="25"/>
      <c r="CB653" s="25"/>
      <c r="CC653" s="25"/>
      <c r="CD653" s="25"/>
      <c r="CE653" s="25"/>
      <c r="CF653" s="25"/>
    </row>
    <row r="654" spans="1:84" ht="15.75" customHeight="1" x14ac:dyDescent="0.2">
      <c r="A654" s="25"/>
      <c r="B654" s="25"/>
      <c r="C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25"/>
      <c r="AN654" s="25"/>
      <c r="AO654" s="25"/>
      <c r="AP654" s="25"/>
      <c r="AQ654" s="25"/>
      <c r="AR654" s="25"/>
      <c r="AS654" s="25"/>
      <c r="AT654" s="25"/>
      <c r="AU654" s="25"/>
      <c r="AV654" s="25"/>
      <c r="AW654" s="25"/>
      <c r="AX654" s="25"/>
      <c r="AY654" s="25"/>
      <c r="AZ654" s="25"/>
      <c r="BA654" s="25"/>
      <c r="BB654" s="25"/>
      <c r="BC654" s="25"/>
      <c r="BD654" s="25"/>
      <c r="BE654" s="25"/>
      <c r="BF654" s="25"/>
      <c r="BG654" s="25"/>
      <c r="BH654" s="25"/>
      <c r="BI654" s="25"/>
      <c r="BJ654" s="25"/>
      <c r="BK654" s="25"/>
      <c r="BL654" s="25"/>
      <c r="BM654" s="25"/>
      <c r="BN654" s="25"/>
      <c r="BO654" s="25"/>
      <c r="BP654" s="25"/>
      <c r="BQ654" s="25"/>
      <c r="BR654" s="25"/>
      <c r="BS654" s="25"/>
      <c r="BT654" s="25"/>
      <c r="BU654" s="25"/>
      <c r="BV654" s="25"/>
      <c r="BW654" s="25"/>
      <c r="BX654" s="25"/>
      <c r="BY654" s="25"/>
      <c r="BZ654" s="25"/>
      <c r="CA654" s="25"/>
      <c r="CB654" s="25"/>
      <c r="CC654" s="25"/>
      <c r="CD654" s="25"/>
      <c r="CE654" s="25"/>
      <c r="CF654" s="25"/>
    </row>
    <row r="655" spans="1:84" ht="15.75" customHeight="1" x14ac:dyDescent="0.2">
      <c r="A655" s="25"/>
      <c r="B655" s="25"/>
      <c r="C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  <c r="AM655" s="25"/>
      <c r="AN655" s="25"/>
      <c r="AO655" s="25"/>
      <c r="AP655" s="25"/>
      <c r="AQ655" s="25"/>
      <c r="AR655" s="25"/>
      <c r="AS655" s="25"/>
      <c r="AT655" s="25"/>
      <c r="AU655" s="25"/>
      <c r="AV655" s="25"/>
      <c r="AW655" s="25"/>
      <c r="AX655" s="25"/>
      <c r="AY655" s="25"/>
      <c r="AZ655" s="25"/>
      <c r="BA655" s="25"/>
      <c r="BB655" s="25"/>
      <c r="BC655" s="25"/>
      <c r="BD655" s="25"/>
      <c r="BE655" s="25"/>
      <c r="BF655" s="25"/>
      <c r="BG655" s="25"/>
      <c r="BH655" s="25"/>
      <c r="BI655" s="25"/>
      <c r="BJ655" s="25"/>
      <c r="BK655" s="25"/>
      <c r="BL655" s="25"/>
      <c r="BM655" s="25"/>
      <c r="BN655" s="25"/>
      <c r="BO655" s="25"/>
      <c r="BP655" s="25"/>
      <c r="BQ655" s="25"/>
      <c r="BR655" s="25"/>
      <c r="BS655" s="25"/>
      <c r="BT655" s="25"/>
      <c r="BU655" s="25"/>
      <c r="BV655" s="25"/>
      <c r="BW655" s="25"/>
      <c r="BX655" s="25"/>
      <c r="BY655" s="25"/>
      <c r="BZ655" s="25"/>
      <c r="CA655" s="25"/>
      <c r="CB655" s="25"/>
      <c r="CC655" s="25"/>
      <c r="CD655" s="25"/>
      <c r="CE655" s="25"/>
      <c r="CF655" s="25"/>
    </row>
    <row r="656" spans="1:84" ht="15.75" customHeight="1" x14ac:dyDescent="0.2">
      <c r="A656" s="25"/>
      <c r="B656" s="25"/>
      <c r="C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  <c r="AM656" s="25"/>
      <c r="AN656" s="25"/>
      <c r="AO656" s="25"/>
      <c r="AP656" s="25"/>
      <c r="AQ656" s="25"/>
      <c r="AR656" s="25"/>
      <c r="AS656" s="25"/>
      <c r="AT656" s="25"/>
      <c r="AU656" s="25"/>
      <c r="AV656" s="25"/>
      <c r="AW656" s="25"/>
      <c r="AX656" s="25"/>
      <c r="AY656" s="25"/>
      <c r="AZ656" s="25"/>
      <c r="BA656" s="25"/>
      <c r="BB656" s="25"/>
      <c r="BC656" s="25"/>
      <c r="BD656" s="25"/>
      <c r="BE656" s="25"/>
      <c r="BF656" s="25"/>
      <c r="BG656" s="25"/>
      <c r="BH656" s="25"/>
      <c r="BI656" s="25"/>
      <c r="BJ656" s="25"/>
      <c r="BK656" s="25"/>
      <c r="BL656" s="25"/>
      <c r="BM656" s="25"/>
      <c r="BN656" s="25"/>
      <c r="BO656" s="25"/>
      <c r="BP656" s="25"/>
      <c r="BQ656" s="25"/>
      <c r="BR656" s="25"/>
      <c r="BS656" s="25"/>
      <c r="BT656" s="25"/>
      <c r="BU656" s="25"/>
      <c r="BV656" s="25"/>
      <c r="BW656" s="25"/>
      <c r="BX656" s="25"/>
      <c r="BY656" s="25"/>
      <c r="BZ656" s="25"/>
      <c r="CA656" s="25"/>
      <c r="CB656" s="25"/>
      <c r="CC656" s="25"/>
      <c r="CD656" s="25"/>
      <c r="CE656" s="25"/>
      <c r="CF656" s="25"/>
    </row>
    <row r="657" spans="1:84" ht="15.75" customHeight="1" x14ac:dyDescent="0.2">
      <c r="A657" s="25"/>
      <c r="B657" s="25"/>
      <c r="C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  <c r="AM657" s="25"/>
      <c r="AN657" s="25"/>
      <c r="AO657" s="25"/>
      <c r="AP657" s="25"/>
      <c r="AQ657" s="25"/>
      <c r="AR657" s="25"/>
      <c r="AS657" s="25"/>
      <c r="AT657" s="25"/>
      <c r="AU657" s="25"/>
      <c r="AV657" s="25"/>
      <c r="AW657" s="25"/>
      <c r="AX657" s="25"/>
      <c r="AY657" s="25"/>
      <c r="AZ657" s="25"/>
      <c r="BA657" s="25"/>
      <c r="BB657" s="25"/>
      <c r="BC657" s="25"/>
      <c r="BD657" s="25"/>
      <c r="BE657" s="25"/>
      <c r="BF657" s="25"/>
      <c r="BG657" s="25"/>
      <c r="BH657" s="25"/>
      <c r="BI657" s="25"/>
      <c r="BJ657" s="25"/>
      <c r="BK657" s="25"/>
      <c r="BL657" s="25"/>
      <c r="BM657" s="25"/>
      <c r="BN657" s="25"/>
      <c r="BO657" s="25"/>
      <c r="BP657" s="25"/>
      <c r="BQ657" s="25"/>
      <c r="BR657" s="25"/>
      <c r="BS657" s="25"/>
      <c r="BT657" s="25"/>
      <c r="BU657" s="25"/>
      <c r="BV657" s="25"/>
      <c r="BW657" s="25"/>
      <c r="BX657" s="25"/>
      <c r="BY657" s="25"/>
      <c r="BZ657" s="25"/>
      <c r="CA657" s="25"/>
      <c r="CB657" s="25"/>
      <c r="CC657" s="25"/>
      <c r="CD657" s="25"/>
      <c r="CE657" s="25"/>
      <c r="CF657" s="25"/>
    </row>
    <row r="658" spans="1:84" ht="15.75" customHeight="1" x14ac:dyDescent="0.2">
      <c r="A658" s="25"/>
      <c r="B658" s="25"/>
      <c r="C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  <c r="AW658" s="25"/>
      <c r="AX658" s="25"/>
      <c r="AY658" s="25"/>
      <c r="AZ658" s="25"/>
      <c r="BA658" s="25"/>
      <c r="BB658" s="25"/>
      <c r="BC658" s="25"/>
      <c r="BD658" s="25"/>
      <c r="BE658" s="25"/>
      <c r="BF658" s="25"/>
      <c r="BG658" s="25"/>
      <c r="BH658" s="25"/>
      <c r="BI658" s="25"/>
      <c r="BJ658" s="25"/>
      <c r="BK658" s="25"/>
      <c r="BL658" s="25"/>
      <c r="BM658" s="25"/>
      <c r="BN658" s="25"/>
      <c r="BO658" s="25"/>
      <c r="BP658" s="25"/>
      <c r="BQ658" s="25"/>
      <c r="BR658" s="25"/>
      <c r="BS658" s="25"/>
      <c r="BT658" s="25"/>
      <c r="BU658" s="25"/>
      <c r="BV658" s="25"/>
      <c r="BW658" s="25"/>
      <c r="BX658" s="25"/>
      <c r="BY658" s="25"/>
      <c r="BZ658" s="25"/>
      <c r="CA658" s="25"/>
      <c r="CB658" s="25"/>
      <c r="CC658" s="25"/>
      <c r="CD658" s="25"/>
      <c r="CE658" s="25"/>
      <c r="CF658" s="25"/>
    </row>
    <row r="659" spans="1:84" ht="15.75" customHeight="1" x14ac:dyDescent="0.2">
      <c r="A659" s="25"/>
      <c r="B659" s="25"/>
      <c r="C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  <c r="AM659" s="25"/>
      <c r="AN659" s="25"/>
      <c r="AO659" s="25"/>
      <c r="AP659" s="25"/>
      <c r="AQ659" s="25"/>
      <c r="AR659" s="25"/>
      <c r="AS659" s="25"/>
      <c r="AT659" s="25"/>
      <c r="AU659" s="25"/>
      <c r="AV659" s="25"/>
      <c r="AW659" s="25"/>
      <c r="AX659" s="25"/>
      <c r="AY659" s="25"/>
      <c r="AZ659" s="25"/>
      <c r="BA659" s="25"/>
      <c r="BB659" s="25"/>
      <c r="BC659" s="25"/>
      <c r="BD659" s="25"/>
      <c r="BE659" s="25"/>
      <c r="BF659" s="25"/>
      <c r="BG659" s="25"/>
      <c r="BH659" s="25"/>
      <c r="BI659" s="25"/>
      <c r="BJ659" s="25"/>
      <c r="BK659" s="25"/>
      <c r="BL659" s="25"/>
      <c r="BM659" s="25"/>
      <c r="BN659" s="25"/>
      <c r="BO659" s="25"/>
      <c r="BP659" s="25"/>
      <c r="BQ659" s="25"/>
      <c r="BR659" s="25"/>
      <c r="BS659" s="25"/>
      <c r="BT659" s="25"/>
      <c r="BU659" s="25"/>
      <c r="BV659" s="25"/>
      <c r="BW659" s="25"/>
      <c r="BX659" s="25"/>
      <c r="BY659" s="25"/>
      <c r="BZ659" s="25"/>
      <c r="CA659" s="25"/>
      <c r="CB659" s="25"/>
      <c r="CC659" s="25"/>
      <c r="CD659" s="25"/>
      <c r="CE659" s="25"/>
      <c r="CF659" s="25"/>
    </row>
    <row r="660" spans="1:84" ht="15.75" customHeight="1" x14ac:dyDescent="0.2">
      <c r="A660" s="25"/>
      <c r="B660" s="25"/>
      <c r="C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25"/>
      <c r="AN660" s="25"/>
      <c r="AO660" s="25"/>
      <c r="AP660" s="25"/>
      <c r="AQ660" s="25"/>
      <c r="AR660" s="25"/>
      <c r="AS660" s="25"/>
      <c r="AT660" s="25"/>
      <c r="AU660" s="25"/>
      <c r="AV660" s="25"/>
      <c r="AW660" s="25"/>
      <c r="AX660" s="25"/>
      <c r="AY660" s="25"/>
      <c r="AZ660" s="25"/>
      <c r="BA660" s="25"/>
      <c r="BB660" s="25"/>
      <c r="BC660" s="25"/>
      <c r="BD660" s="25"/>
      <c r="BE660" s="25"/>
      <c r="BF660" s="25"/>
      <c r="BG660" s="25"/>
      <c r="BH660" s="25"/>
      <c r="BI660" s="25"/>
      <c r="BJ660" s="25"/>
      <c r="BK660" s="25"/>
      <c r="BL660" s="25"/>
      <c r="BM660" s="25"/>
      <c r="BN660" s="25"/>
      <c r="BO660" s="25"/>
      <c r="BP660" s="25"/>
      <c r="BQ660" s="25"/>
      <c r="BR660" s="25"/>
      <c r="BS660" s="25"/>
      <c r="BT660" s="25"/>
      <c r="BU660" s="25"/>
      <c r="BV660" s="25"/>
      <c r="BW660" s="25"/>
      <c r="BX660" s="25"/>
      <c r="BY660" s="25"/>
      <c r="BZ660" s="25"/>
      <c r="CA660" s="25"/>
      <c r="CB660" s="25"/>
      <c r="CC660" s="25"/>
      <c r="CD660" s="25"/>
      <c r="CE660" s="25"/>
      <c r="CF660" s="25"/>
    </row>
    <row r="661" spans="1:84" ht="15.75" customHeight="1" x14ac:dyDescent="0.2">
      <c r="A661" s="25"/>
      <c r="B661" s="25"/>
      <c r="C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  <c r="AM661" s="25"/>
      <c r="AN661" s="25"/>
      <c r="AO661" s="25"/>
      <c r="AP661" s="25"/>
      <c r="AQ661" s="25"/>
      <c r="AR661" s="25"/>
      <c r="AS661" s="25"/>
      <c r="AT661" s="25"/>
      <c r="AU661" s="25"/>
      <c r="AV661" s="25"/>
      <c r="AW661" s="25"/>
      <c r="AX661" s="25"/>
      <c r="AY661" s="25"/>
      <c r="AZ661" s="25"/>
      <c r="BA661" s="25"/>
      <c r="BB661" s="25"/>
      <c r="BC661" s="25"/>
      <c r="BD661" s="25"/>
      <c r="BE661" s="25"/>
      <c r="BF661" s="25"/>
      <c r="BG661" s="25"/>
      <c r="BH661" s="25"/>
      <c r="BI661" s="25"/>
      <c r="BJ661" s="25"/>
      <c r="BK661" s="25"/>
      <c r="BL661" s="25"/>
      <c r="BM661" s="25"/>
      <c r="BN661" s="25"/>
      <c r="BO661" s="25"/>
      <c r="BP661" s="25"/>
      <c r="BQ661" s="25"/>
      <c r="BR661" s="25"/>
      <c r="BS661" s="25"/>
      <c r="BT661" s="25"/>
      <c r="BU661" s="25"/>
      <c r="BV661" s="25"/>
      <c r="BW661" s="25"/>
      <c r="BX661" s="25"/>
      <c r="BY661" s="25"/>
      <c r="BZ661" s="25"/>
      <c r="CA661" s="25"/>
      <c r="CB661" s="25"/>
      <c r="CC661" s="25"/>
      <c r="CD661" s="25"/>
      <c r="CE661" s="25"/>
      <c r="CF661" s="25"/>
    </row>
    <row r="662" spans="1:84" ht="15.75" customHeight="1" x14ac:dyDescent="0.2">
      <c r="A662" s="25"/>
      <c r="B662" s="25"/>
      <c r="C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  <c r="AM662" s="25"/>
      <c r="AN662" s="25"/>
      <c r="AO662" s="25"/>
      <c r="AP662" s="25"/>
      <c r="AQ662" s="25"/>
      <c r="AR662" s="25"/>
      <c r="AS662" s="25"/>
      <c r="AT662" s="25"/>
      <c r="AU662" s="25"/>
      <c r="AV662" s="25"/>
      <c r="AW662" s="25"/>
      <c r="AX662" s="25"/>
      <c r="AY662" s="25"/>
      <c r="AZ662" s="25"/>
      <c r="BA662" s="25"/>
      <c r="BB662" s="25"/>
      <c r="BC662" s="25"/>
      <c r="BD662" s="25"/>
      <c r="BE662" s="25"/>
      <c r="BF662" s="25"/>
      <c r="BG662" s="25"/>
      <c r="BH662" s="25"/>
      <c r="BI662" s="25"/>
      <c r="BJ662" s="25"/>
      <c r="BK662" s="25"/>
      <c r="BL662" s="25"/>
      <c r="BM662" s="25"/>
      <c r="BN662" s="25"/>
      <c r="BO662" s="25"/>
      <c r="BP662" s="25"/>
      <c r="BQ662" s="25"/>
      <c r="BR662" s="25"/>
      <c r="BS662" s="25"/>
      <c r="BT662" s="25"/>
      <c r="BU662" s="25"/>
      <c r="BV662" s="25"/>
      <c r="BW662" s="25"/>
      <c r="BX662" s="25"/>
      <c r="BY662" s="25"/>
      <c r="BZ662" s="25"/>
      <c r="CA662" s="25"/>
      <c r="CB662" s="25"/>
      <c r="CC662" s="25"/>
      <c r="CD662" s="25"/>
      <c r="CE662" s="25"/>
      <c r="CF662" s="25"/>
    </row>
    <row r="663" spans="1:84" ht="15.75" customHeight="1" x14ac:dyDescent="0.2">
      <c r="A663" s="25"/>
      <c r="B663" s="25"/>
      <c r="C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  <c r="AM663" s="25"/>
      <c r="AN663" s="25"/>
      <c r="AO663" s="25"/>
      <c r="AP663" s="25"/>
      <c r="AQ663" s="25"/>
      <c r="AR663" s="25"/>
      <c r="AS663" s="25"/>
      <c r="AT663" s="25"/>
      <c r="AU663" s="25"/>
      <c r="AV663" s="25"/>
      <c r="AW663" s="25"/>
      <c r="AX663" s="25"/>
      <c r="AY663" s="25"/>
      <c r="AZ663" s="25"/>
      <c r="BA663" s="25"/>
      <c r="BB663" s="25"/>
      <c r="BC663" s="25"/>
      <c r="BD663" s="25"/>
      <c r="BE663" s="25"/>
      <c r="BF663" s="25"/>
      <c r="BG663" s="25"/>
      <c r="BH663" s="25"/>
      <c r="BI663" s="25"/>
      <c r="BJ663" s="25"/>
      <c r="BK663" s="25"/>
      <c r="BL663" s="25"/>
      <c r="BM663" s="25"/>
      <c r="BN663" s="25"/>
      <c r="BO663" s="25"/>
      <c r="BP663" s="25"/>
      <c r="BQ663" s="25"/>
      <c r="BR663" s="25"/>
      <c r="BS663" s="25"/>
      <c r="BT663" s="25"/>
      <c r="BU663" s="25"/>
      <c r="BV663" s="25"/>
      <c r="BW663" s="25"/>
      <c r="BX663" s="25"/>
      <c r="BY663" s="25"/>
      <c r="BZ663" s="25"/>
      <c r="CA663" s="25"/>
      <c r="CB663" s="25"/>
      <c r="CC663" s="25"/>
      <c r="CD663" s="25"/>
      <c r="CE663" s="25"/>
      <c r="CF663" s="25"/>
    </row>
    <row r="664" spans="1:84" ht="15.75" customHeight="1" x14ac:dyDescent="0.2">
      <c r="A664" s="25"/>
      <c r="B664" s="25"/>
      <c r="C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  <c r="AM664" s="25"/>
      <c r="AN664" s="25"/>
      <c r="AO664" s="25"/>
      <c r="AP664" s="25"/>
      <c r="AQ664" s="25"/>
      <c r="AR664" s="25"/>
      <c r="AS664" s="25"/>
      <c r="AT664" s="25"/>
      <c r="AU664" s="25"/>
      <c r="AV664" s="25"/>
      <c r="AW664" s="25"/>
      <c r="AX664" s="25"/>
      <c r="AY664" s="25"/>
      <c r="AZ664" s="25"/>
      <c r="BA664" s="25"/>
      <c r="BB664" s="25"/>
      <c r="BC664" s="25"/>
      <c r="BD664" s="25"/>
      <c r="BE664" s="25"/>
      <c r="BF664" s="25"/>
      <c r="BG664" s="25"/>
      <c r="BH664" s="25"/>
      <c r="BI664" s="25"/>
      <c r="BJ664" s="25"/>
      <c r="BK664" s="25"/>
      <c r="BL664" s="25"/>
      <c r="BM664" s="25"/>
      <c r="BN664" s="25"/>
      <c r="BO664" s="25"/>
      <c r="BP664" s="25"/>
      <c r="BQ664" s="25"/>
      <c r="BR664" s="25"/>
      <c r="BS664" s="25"/>
      <c r="BT664" s="25"/>
      <c r="BU664" s="25"/>
      <c r="BV664" s="25"/>
      <c r="BW664" s="25"/>
      <c r="BX664" s="25"/>
      <c r="BY664" s="25"/>
      <c r="BZ664" s="25"/>
      <c r="CA664" s="25"/>
      <c r="CB664" s="25"/>
      <c r="CC664" s="25"/>
      <c r="CD664" s="25"/>
      <c r="CE664" s="25"/>
      <c r="CF664" s="25"/>
    </row>
    <row r="665" spans="1:84" ht="15.75" customHeight="1" x14ac:dyDescent="0.2">
      <c r="A665" s="25"/>
      <c r="B665" s="25"/>
      <c r="C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  <c r="AM665" s="25"/>
      <c r="AN665" s="25"/>
      <c r="AO665" s="25"/>
      <c r="AP665" s="25"/>
      <c r="AQ665" s="25"/>
      <c r="AR665" s="25"/>
      <c r="AS665" s="25"/>
      <c r="AT665" s="25"/>
      <c r="AU665" s="25"/>
      <c r="AV665" s="25"/>
      <c r="AW665" s="25"/>
      <c r="AX665" s="25"/>
      <c r="AY665" s="25"/>
      <c r="AZ665" s="25"/>
      <c r="BA665" s="25"/>
      <c r="BB665" s="25"/>
      <c r="BC665" s="25"/>
      <c r="BD665" s="25"/>
      <c r="BE665" s="25"/>
      <c r="BF665" s="25"/>
      <c r="BG665" s="25"/>
      <c r="BH665" s="25"/>
      <c r="BI665" s="25"/>
      <c r="BJ665" s="25"/>
      <c r="BK665" s="25"/>
      <c r="BL665" s="25"/>
      <c r="BM665" s="25"/>
      <c r="BN665" s="25"/>
      <c r="BO665" s="25"/>
      <c r="BP665" s="25"/>
      <c r="BQ665" s="25"/>
      <c r="BR665" s="25"/>
      <c r="BS665" s="25"/>
      <c r="BT665" s="25"/>
      <c r="BU665" s="25"/>
      <c r="BV665" s="25"/>
      <c r="BW665" s="25"/>
      <c r="BX665" s="25"/>
      <c r="BY665" s="25"/>
      <c r="BZ665" s="25"/>
      <c r="CA665" s="25"/>
      <c r="CB665" s="25"/>
      <c r="CC665" s="25"/>
      <c r="CD665" s="25"/>
      <c r="CE665" s="25"/>
      <c r="CF665" s="25"/>
    </row>
    <row r="666" spans="1:84" ht="15.75" customHeight="1" x14ac:dyDescent="0.2">
      <c r="A666" s="25"/>
      <c r="B666" s="25"/>
      <c r="C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  <c r="AM666" s="25"/>
      <c r="AN666" s="25"/>
      <c r="AO666" s="25"/>
      <c r="AP666" s="25"/>
      <c r="AQ666" s="25"/>
      <c r="AR666" s="25"/>
      <c r="AS666" s="25"/>
      <c r="AT666" s="25"/>
      <c r="AU666" s="25"/>
      <c r="AV666" s="25"/>
      <c r="AW666" s="25"/>
      <c r="AX666" s="25"/>
      <c r="AY666" s="25"/>
      <c r="AZ666" s="25"/>
      <c r="BA666" s="25"/>
      <c r="BB666" s="25"/>
      <c r="BC666" s="25"/>
      <c r="BD666" s="25"/>
      <c r="BE666" s="25"/>
      <c r="BF666" s="25"/>
      <c r="BG666" s="25"/>
      <c r="BH666" s="25"/>
      <c r="BI666" s="25"/>
      <c r="BJ666" s="25"/>
      <c r="BK666" s="25"/>
      <c r="BL666" s="25"/>
      <c r="BM666" s="25"/>
      <c r="BN666" s="25"/>
      <c r="BO666" s="25"/>
      <c r="BP666" s="25"/>
      <c r="BQ666" s="25"/>
      <c r="BR666" s="25"/>
      <c r="BS666" s="25"/>
      <c r="BT666" s="25"/>
      <c r="BU666" s="25"/>
      <c r="BV666" s="25"/>
      <c r="BW666" s="25"/>
      <c r="BX666" s="25"/>
      <c r="BY666" s="25"/>
      <c r="BZ666" s="25"/>
      <c r="CA666" s="25"/>
      <c r="CB666" s="25"/>
      <c r="CC666" s="25"/>
      <c r="CD666" s="25"/>
      <c r="CE666" s="25"/>
      <c r="CF666" s="25"/>
    </row>
    <row r="667" spans="1:84" ht="15.75" customHeight="1" x14ac:dyDescent="0.2">
      <c r="A667" s="25"/>
      <c r="B667" s="25"/>
      <c r="C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  <c r="AM667" s="25"/>
      <c r="AN667" s="25"/>
      <c r="AO667" s="25"/>
      <c r="AP667" s="25"/>
      <c r="AQ667" s="25"/>
      <c r="AR667" s="25"/>
      <c r="AS667" s="25"/>
      <c r="AT667" s="25"/>
      <c r="AU667" s="25"/>
      <c r="AV667" s="25"/>
      <c r="AW667" s="25"/>
      <c r="AX667" s="25"/>
      <c r="AY667" s="25"/>
      <c r="AZ667" s="25"/>
      <c r="BA667" s="25"/>
      <c r="BB667" s="25"/>
      <c r="BC667" s="25"/>
      <c r="BD667" s="25"/>
      <c r="BE667" s="25"/>
      <c r="BF667" s="25"/>
      <c r="BG667" s="25"/>
      <c r="BH667" s="25"/>
      <c r="BI667" s="25"/>
      <c r="BJ667" s="25"/>
      <c r="BK667" s="25"/>
      <c r="BL667" s="25"/>
      <c r="BM667" s="25"/>
      <c r="BN667" s="25"/>
      <c r="BO667" s="25"/>
      <c r="BP667" s="25"/>
      <c r="BQ667" s="25"/>
      <c r="BR667" s="25"/>
      <c r="BS667" s="25"/>
      <c r="BT667" s="25"/>
      <c r="BU667" s="25"/>
      <c r="BV667" s="25"/>
      <c r="BW667" s="25"/>
      <c r="BX667" s="25"/>
      <c r="BY667" s="25"/>
      <c r="BZ667" s="25"/>
      <c r="CA667" s="25"/>
      <c r="CB667" s="25"/>
      <c r="CC667" s="25"/>
      <c r="CD667" s="25"/>
      <c r="CE667" s="25"/>
      <c r="CF667" s="25"/>
    </row>
    <row r="668" spans="1:84" ht="15.75" customHeight="1" x14ac:dyDescent="0.2">
      <c r="A668" s="25"/>
      <c r="B668" s="25"/>
      <c r="C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  <c r="AM668" s="25"/>
      <c r="AN668" s="25"/>
      <c r="AO668" s="25"/>
      <c r="AP668" s="25"/>
      <c r="AQ668" s="25"/>
      <c r="AR668" s="25"/>
      <c r="AS668" s="25"/>
      <c r="AT668" s="25"/>
      <c r="AU668" s="25"/>
      <c r="AV668" s="25"/>
      <c r="AW668" s="25"/>
      <c r="AX668" s="25"/>
      <c r="AY668" s="25"/>
      <c r="AZ668" s="25"/>
      <c r="BA668" s="25"/>
      <c r="BB668" s="25"/>
      <c r="BC668" s="25"/>
      <c r="BD668" s="25"/>
      <c r="BE668" s="25"/>
      <c r="BF668" s="25"/>
      <c r="BG668" s="25"/>
      <c r="BH668" s="25"/>
      <c r="BI668" s="25"/>
      <c r="BJ668" s="25"/>
      <c r="BK668" s="25"/>
      <c r="BL668" s="25"/>
      <c r="BM668" s="25"/>
      <c r="BN668" s="25"/>
      <c r="BO668" s="25"/>
      <c r="BP668" s="25"/>
      <c r="BQ668" s="25"/>
      <c r="BR668" s="25"/>
      <c r="BS668" s="25"/>
      <c r="BT668" s="25"/>
      <c r="BU668" s="25"/>
      <c r="BV668" s="25"/>
      <c r="BW668" s="25"/>
      <c r="BX668" s="25"/>
      <c r="BY668" s="25"/>
      <c r="BZ668" s="25"/>
      <c r="CA668" s="25"/>
      <c r="CB668" s="25"/>
      <c r="CC668" s="25"/>
      <c r="CD668" s="25"/>
      <c r="CE668" s="25"/>
      <c r="CF668" s="25"/>
    </row>
    <row r="669" spans="1:84" ht="15.75" customHeight="1" x14ac:dyDescent="0.2">
      <c r="A669" s="25"/>
      <c r="B669" s="25"/>
      <c r="C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  <c r="AM669" s="25"/>
      <c r="AN669" s="25"/>
      <c r="AO669" s="25"/>
      <c r="AP669" s="25"/>
      <c r="AQ669" s="25"/>
      <c r="AR669" s="25"/>
      <c r="AS669" s="25"/>
      <c r="AT669" s="25"/>
      <c r="AU669" s="25"/>
      <c r="AV669" s="25"/>
      <c r="AW669" s="25"/>
      <c r="AX669" s="25"/>
      <c r="AY669" s="25"/>
      <c r="AZ669" s="25"/>
      <c r="BA669" s="25"/>
      <c r="BB669" s="25"/>
      <c r="BC669" s="25"/>
      <c r="BD669" s="25"/>
      <c r="BE669" s="25"/>
      <c r="BF669" s="25"/>
      <c r="BG669" s="25"/>
      <c r="BH669" s="25"/>
      <c r="BI669" s="25"/>
      <c r="BJ669" s="25"/>
      <c r="BK669" s="25"/>
      <c r="BL669" s="25"/>
      <c r="BM669" s="25"/>
      <c r="BN669" s="25"/>
      <c r="BO669" s="25"/>
      <c r="BP669" s="25"/>
      <c r="BQ669" s="25"/>
      <c r="BR669" s="25"/>
      <c r="BS669" s="25"/>
      <c r="BT669" s="25"/>
      <c r="BU669" s="25"/>
      <c r="BV669" s="25"/>
      <c r="BW669" s="25"/>
      <c r="BX669" s="25"/>
      <c r="BY669" s="25"/>
      <c r="BZ669" s="25"/>
      <c r="CA669" s="25"/>
      <c r="CB669" s="25"/>
      <c r="CC669" s="25"/>
      <c r="CD669" s="25"/>
      <c r="CE669" s="25"/>
      <c r="CF669" s="25"/>
    </row>
    <row r="670" spans="1:84" ht="15.75" customHeight="1" x14ac:dyDescent="0.2">
      <c r="A670" s="25"/>
      <c r="B670" s="25"/>
      <c r="C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  <c r="AM670" s="25"/>
      <c r="AN670" s="25"/>
      <c r="AO670" s="25"/>
      <c r="AP670" s="25"/>
      <c r="AQ670" s="25"/>
      <c r="AR670" s="25"/>
      <c r="AS670" s="25"/>
      <c r="AT670" s="25"/>
      <c r="AU670" s="25"/>
      <c r="AV670" s="25"/>
      <c r="AW670" s="25"/>
      <c r="AX670" s="25"/>
      <c r="AY670" s="25"/>
      <c r="AZ670" s="25"/>
      <c r="BA670" s="25"/>
      <c r="BB670" s="25"/>
      <c r="BC670" s="25"/>
      <c r="BD670" s="25"/>
      <c r="BE670" s="25"/>
      <c r="BF670" s="25"/>
      <c r="BG670" s="25"/>
      <c r="BH670" s="25"/>
      <c r="BI670" s="25"/>
      <c r="BJ670" s="25"/>
      <c r="BK670" s="25"/>
      <c r="BL670" s="25"/>
      <c r="BM670" s="25"/>
      <c r="BN670" s="25"/>
      <c r="BO670" s="25"/>
      <c r="BP670" s="25"/>
      <c r="BQ670" s="25"/>
      <c r="BR670" s="25"/>
      <c r="BS670" s="25"/>
      <c r="BT670" s="25"/>
      <c r="BU670" s="25"/>
      <c r="BV670" s="25"/>
      <c r="BW670" s="25"/>
      <c r="BX670" s="25"/>
      <c r="BY670" s="25"/>
      <c r="BZ670" s="25"/>
      <c r="CA670" s="25"/>
      <c r="CB670" s="25"/>
      <c r="CC670" s="25"/>
      <c r="CD670" s="25"/>
      <c r="CE670" s="25"/>
      <c r="CF670" s="25"/>
    </row>
    <row r="671" spans="1:84" ht="15.75" customHeight="1" x14ac:dyDescent="0.2">
      <c r="A671" s="25"/>
      <c r="B671" s="25"/>
      <c r="C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  <c r="AM671" s="25"/>
      <c r="AN671" s="25"/>
      <c r="AO671" s="25"/>
      <c r="AP671" s="25"/>
      <c r="AQ671" s="25"/>
      <c r="AR671" s="25"/>
      <c r="AS671" s="25"/>
      <c r="AT671" s="25"/>
      <c r="AU671" s="25"/>
      <c r="AV671" s="25"/>
      <c r="AW671" s="25"/>
      <c r="AX671" s="25"/>
      <c r="AY671" s="25"/>
      <c r="AZ671" s="25"/>
      <c r="BA671" s="25"/>
      <c r="BB671" s="25"/>
      <c r="BC671" s="25"/>
      <c r="BD671" s="25"/>
      <c r="BE671" s="25"/>
      <c r="BF671" s="25"/>
      <c r="BG671" s="25"/>
      <c r="BH671" s="25"/>
      <c r="BI671" s="25"/>
      <c r="BJ671" s="25"/>
      <c r="BK671" s="25"/>
      <c r="BL671" s="25"/>
      <c r="BM671" s="25"/>
      <c r="BN671" s="25"/>
      <c r="BO671" s="25"/>
      <c r="BP671" s="25"/>
      <c r="BQ671" s="25"/>
      <c r="BR671" s="25"/>
      <c r="BS671" s="25"/>
      <c r="BT671" s="25"/>
      <c r="BU671" s="25"/>
      <c r="BV671" s="25"/>
      <c r="BW671" s="25"/>
      <c r="BX671" s="25"/>
      <c r="BY671" s="25"/>
      <c r="BZ671" s="25"/>
      <c r="CA671" s="25"/>
      <c r="CB671" s="25"/>
      <c r="CC671" s="25"/>
      <c r="CD671" s="25"/>
      <c r="CE671" s="25"/>
      <c r="CF671" s="25"/>
    </row>
    <row r="672" spans="1:84" ht="15.75" customHeight="1" x14ac:dyDescent="0.2">
      <c r="A672" s="25"/>
      <c r="B672" s="25"/>
      <c r="C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  <c r="AM672" s="25"/>
      <c r="AN672" s="25"/>
      <c r="AO672" s="25"/>
      <c r="AP672" s="25"/>
      <c r="AQ672" s="25"/>
      <c r="AR672" s="25"/>
      <c r="AS672" s="25"/>
      <c r="AT672" s="25"/>
      <c r="AU672" s="25"/>
      <c r="AV672" s="25"/>
      <c r="AW672" s="25"/>
      <c r="AX672" s="25"/>
      <c r="AY672" s="25"/>
      <c r="AZ672" s="25"/>
      <c r="BA672" s="25"/>
      <c r="BB672" s="25"/>
      <c r="BC672" s="25"/>
      <c r="BD672" s="25"/>
      <c r="BE672" s="25"/>
      <c r="BF672" s="25"/>
      <c r="BG672" s="25"/>
      <c r="BH672" s="25"/>
      <c r="BI672" s="25"/>
      <c r="BJ672" s="25"/>
      <c r="BK672" s="25"/>
      <c r="BL672" s="25"/>
      <c r="BM672" s="25"/>
      <c r="BN672" s="25"/>
      <c r="BO672" s="25"/>
      <c r="BP672" s="25"/>
      <c r="BQ672" s="25"/>
      <c r="BR672" s="25"/>
      <c r="BS672" s="25"/>
      <c r="BT672" s="25"/>
      <c r="BU672" s="25"/>
      <c r="BV672" s="25"/>
      <c r="BW672" s="25"/>
      <c r="BX672" s="25"/>
      <c r="BY672" s="25"/>
      <c r="BZ672" s="25"/>
      <c r="CA672" s="25"/>
      <c r="CB672" s="25"/>
      <c r="CC672" s="25"/>
      <c r="CD672" s="25"/>
      <c r="CE672" s="25"/>
      <c r="CF672" s="25"/>
    </row>
    <row r="673" spans="1:84" ht="15.75" customHeight="1" x14ac:dyDescent="0.2">
      <c r="A673" s="25"/>
      <c r="B673" s="25"/>
      <c r="C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  <c r="AM673" s="25"/>
      <c r="AN673" s="25"/>
      <c r="AO673" s="25"/>
      <c r="AP673" s="25"/>
      <c r="AQ673" s="25"/>
      <c r="AR673" s="25"/>
      <c r="AS673" s="25"/>
      <c r="AT673" s="25"/>
      <c r="AU673" s="25"/>
      <c r="AV673" s="25"/>
      <c r="AW673" s="25"/>
      <c r="AX673" s="25"/>
      <c r="AY673" s="25"/>
      <c r="AZ673" s="25"/>
      <c r="BA673" s="25"/>
      <c r="BB673" s="25"/>
      <c r="BC673" s="25"/>
      <c r="BD673" s="25"/>
      <c r="BE673" s="25"/>
      <c r="BF673" s="25"/>
      <c r="BG673" s="25"/>
      <c r="BH673" s="25"/>
      <c r="BI673" s="25"/>
      <c r="BJ673" s="25"/>
      <c r="BK673" s="25"/>
      <c r="BL673" s="25"/>
      <c r="BM673" s="25"/>
      <c r="BN673" s="25"/>
      <c r="BO673" s="25"/>
      <c r="BP673" s="25"/>
      <c r="BQ673" s="25"/>
      <c r="BR673" s="25"/>
      <c r="BS673" s="25"/>
      <c r="BT673" s="25"/>
      <c r="BU673" s="25"/>
      <c r="BV673" s="25"/>
      <c r="BW673" s="25"/>
      <c r="BX673" s="25"/>
      <c r="BY673" s="25"/>
      <c r="BZ673" s="25"/>
      <c r="CA673" s="25"/>
      <c r="CB673" s="25"/>
      <c r="CC673" s="25"/>
      <c r="CD673" s="25"/>
      <c r="CE673" s="25"/>
      <c r="CF673" s="25"/>
    </row>
    <row r="674" spans="1:84" ht="15.75" customHeight="1" x14ac:dyDescent="0.2">
      <c r="A674" s="25"/>
      <c r="B674" s="25"/>
      <c r="C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  <c r="AM674" s="25"/>
      <c r="AN674" s="25"/>
      <c r="AO674" s="25"/>
      <c r="AP674" s="25"/>
      <c r="AQ674" s="25"/>
      <c r="AR674" s="25"/>
      <c r="AS674" s="25"/>
      <c r="AT674" s="25"/>
      <c r="AU674" s="25"/>
      <c r="AV674" s="25"/>
      <c r="AW674" s="25"/>
      <c r="AX674" s="25"/>
      <c r="AY674" s="25"/>
      <c r="AZ674" s="25"/>
      <c r="BA674" s="25"/>
      <c r="BB674" s="25"/>
      <c r="BC674" s="25"/>
      <c r="BD674" s="25"/>
      <c r="BE674" s="25"/>
      <c r="BF674" s="25"/>
      <c r="BG674" s="25"/>
      <c r="BH674" s="25"/>
      <c r="BI674" s="25"/>
      <c r="BJ674" s="25"/>
      <c r="BK674" s="25"/>
      <c r="BL674" s="25"/>
      <c r="BM674" s="25"/>
      <c r="BN674" s="25"/>
      <c r="BO674" s="25"/>
      <c r="BP674" s="25"/>
      <c r="BQ674" s="25"/>
      <c r="BR674" s="25"/>
      <c r="BS674" s="25"/>
      <c r="BT674" s="25"/>
      <c r="BU674" s="25"/>
      <c r="BV674" s="25"/>
      <c r="BW674" s="25"/>
      <c r="BX674" s="25"/>
      <c r="BY674" s="25"/>
      <c r="BZ674" s="25"/>
      <c r="CA674" s="25"/>
      <c r="CB674" s="25"/>
      <c r="CC674" s="25"/>
      <c r="CD674" s="25"/>
      <c r="CE674" s="25"/>
      <c r="CF674" s="25"/>
    </row>
    <row r="675" spans="1:84" ht="15.75" customHeight="1" x14ac:dyDescent="0.2">
      <c r="A675" s="25"/>
      <c r="B675" s="25"/>
      <c r="C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  <c r="AM675" s="25"/>
      <c r="AN675" s="25"/>
      <c r="AO675" s="25"/>
      <c r="AP675" s="25"/>
      <c r="AQ675" s="25"/>
      <c r="AR675" s="25"/>
      <c r="AS675" s="25"/>
      <c r="AT675" s="25"/>
      <c r="AU675" s="25"/>
      <c r="AV675" s="25"/>
      <c r="AW675" s="25"/>
      <c r="AX675" s="25"/>
      <c r="AY675" s="25"/>
      <c r="AZ675" s="25"/>
      <c r="BA675" s="25"/>
      <c r="BB675" s="25"/>
      <c r="BC675" s="25"/>
      <c r="BD675" s="25"/>
      <c r="BE675" s="25"/>
      <c r="BF675" s="25"/>
      <c r="BG675" s="25"/>
      <c r="BH675" s="25"/>
      <c r="BI675" s="25"/>
      <c r="BJ675" s="25"/>
      <c r="BK675" s="25"/>
      <c r="BL675" s="25"/>
      <c r="BM675" s="25"/>
      <c r="BN675" s="25"/>
      <c r="BO675" s="25"/>
      <c r="BP675" s="25"/>
      <c r="BQ675" s="25"/>
      <c r="BR675" s="25"/>
      <c r="BS675" s="25"/>
      <c r="BT675" s="25"/>
      <c r="BU675" s="25"/>
      <c r="BV675" s="25"/>
      <c r="BW675" s="25"/>
      <c r="BX675" s="25"/>
      <c r="BY675" s="25"/>
      <c r="BZ675" s="25"/>
      <c r="CA675" s="25"/>
      <c r="CB675" s="25"/>
      <c r="CC675" s="25"/>
      <c r="CD675" s="25"/>
      <c r="CE675" s="25"/>
      <c r="CF675" s="25"/>
    </row>
    <row r="676" spans="1:84" ht="15.75" customHeight="1" x14ac:dyDescent="0.2">
      <c r="A676" s="25"/>
      <c r="B676" s="25"/>
      <c r="C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  <c r="AM676" s="25"/>
      <c r="AN676" s="25"/>
      <c r="AO676" s="25"/>
      <c r="AP676" s="25"/>
      <c r="AQ676" s="25"/>
      <c r="AR676" s="25"/>
      <c r="AS676" s="25"/>
      <c r="AT676" s="25"/>
      <c r="AU676" s="25"/>
      <c r="AV676" s="25"/>
      <c r="AW676" s="25"/>
      <c r="AX676" s="25"/>
      <c r="AY676" s="25"/>
      <c r="AZ676" s="25"/>
      <c r="BA676" s="25"/>
      <c r="BB676" s="25"/>
      <c r="BC676" s="25"/>
      <c r="BD676" s="25"/>
      <c r="BE676" s="25"/>
      <c r="BF676" s="25"/>
      <c r="BG676" s="25"/>
      <c r="BH676" s="25"/>
      <c r="BI676" s="25"/>
      <c r="BJ676" s="25"/>
      <c r="BK676" s="25"/>
      <c r="BL676" s="25"/>
      <c r="BM676" s="25"/>
      <c r="BN676" s="25"/>
      <c r="BO676" s="25"/>
      <c r="BP676" s="25"/>
      <c r="BQ676" s="25"/>
      <c r="BR676" s="25"/>
      <c r="BS676" s="25"/>
      <c r="BT676" s="25"/>
      <c r="BU676" s="25"/>
      <c r="BV676" s="25"/>
      <c r="BW676" s="25"/>
      <c r="BX676" s="25"/>
      <c r="BY676" s="25"/>
      <c r="BZ676" s="25"/>
      <c r="CA676" s="25"/>
      <c r="CB676" s="25"/>
      <c r="CC676" s="25"/>
      <c r="CD676" s="25"/>
      <c r="CE676" s="25"/>
      <c r="CF676" s="25"/>
    </row>
    <row r="677" spans="1:84" ht="15.75" customHeight="1" x14ac:dyDescent="0.2">
      <c r="A677" s="25"/>
      <c r="B677" s="25"/>
      <c r="C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  <c r="AM677" s="25"/>
      <c r="AN677" s="25"/>
      <c r="AO677" s="25"/>
      <c r="AP677" s="25"/>
      <c r="AQ677" s="25"/>
      <c r="AR677" s="25"/>
      <c r="AS677" s="25"/>
      <c r="AT677" s="25"/>
      <c r="AU677" s="25"/>
      <c r="AV677" s="25"/>
      <c r="AW677" s="25"/>
      <c r="AX677" s="25"/>
      <c r="AY677" s="25"/>
      <c r="AZ677" s="25"/>
      <c r="BA677" s="25"/>
      <c r="BB677" s="25"/>
      <c r="BC677" s="25"/>
      <c r="BD677" s="25"/>
      <c r="BE677" s="25"/>
      <c r="BF677" s="25"/>
      <c r="BG677" s="25"/>
      <c r="BH677" s="25"/>
      <c r="BI677" s="25"/>
      <c r="BJ677" s="25"/>
      <c r="BK677" s="25"/>
      <c r="BL677" s="25"/>
      <c r="BM677" s="25"/>
      <c r="BN677" s="25"/>
      <c r="BO677" s="25"/>
      <c r="BP677" s="25"/>
      <c r="BQ677" s="25"/>
      <c r="BR677" s="25"/>
      <c r="BS677" s="25"/>
      <c r="BT677" s="25"/>
      <c r="BU677" s="25"/>
      <c r="BV677" s="25"/>
      <c r="BW677" s="25"/>
      <c r="BX677" s="25"/>
      <c r="BY677" s="25"/>
      <c r="BZ677" s="25"/>
      <c r="CA677" s="25"/>
      <c r="CB677" s="25"/>
      <c r="CC677" s="25"/>
      <c r="CD677" s="25"/>
      <c r="CE677" s="25"/>
      <c r="CF677" s="25"/>
    </row>
    <row r="678" spans="1:84" ht="15.75" customHeight="1" x14ac:dyDescent="0.2">
      <c r="A678" s="25"/>
      <c r="B678" s="25"/>
      <c r="C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  <c r="AM678" s="25"/>
      <c r="AN678" s="25"/>
      <c r="AO678" s="25"/>
      <c r="AP678" s="25"/>
      <c r="AQ678" s="25"/>
      <c r="AR678" s="25"/>
      <c r="AS678" s="25"/>
      <c r="AT678" s="25"/>
      <c r="AU678" s="25"/>
      <c r="AV678" s="25"/>
      <c r="AW678" s="25"/>
      <c r="AX678" s="25"/>
      <c r="AY678" s="25"/>
      <c r="AZ678" s="25"/>
      <c r="BA678" s="25"/>
      <c r="BB678" s="25"/>
      <c r="BC678" s="25"/>
      <c r="BD678" s="25"/>
      <c r="BE678" s="25"/>
      <c r="BF678" s="25"/>
      <c r="BG678" s="25"/>
      <c r="BH678" s="25"/>
      <c r="BI678" s="25"/>
      <c r="BJ678" s="25"/>
      <c r="BK678" s="25"/>
      <c r="BL678" s="25"/>
      <c r="BM678" s="25"/>
      <c r="BN678" s="25"/>
      <c r="BO678" s="25"/>
      <c r="BP678" s="25"/>
      <c r="BQ678" s="25"/>
      <c r="BR678" s="25"/>
      <c r="BS678" s="25"/>
      <c r="BT678" s="25"/>
      <c r="BU678" s="25"/>
      <c r="BV678" s="25"/>
      <c r="BW678" s="25"/>
      <c r="BX678" s="25"/>
      <c r="BY678" s="25"/>
      <c r="BZ678" s="25"/>
      <c r="CA678" s="25"/>
      <c r="CB678" s="25"/>
      <c r="CC678" s="25"/>
      <c r="CD678" s="25"/>
      <c r="CE678" s="25"/>
      <c r="CF678" s="25"/>
    </row>
    <row r="679" spans="1:84" ht="15.75" customHeight="1" x14ac:dyDescent="0.2">
      <c r="A679" s="25"/>
      <c r="B679" s="25"/>
      <c r="C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  <c r="AM679" s="25"/>
      <c r="AN679" s="25"/>
      <c r="AO679" s="25"/>
      <c r="AP679" s="25"/>
      <c r="AQ679" s="25"/>
      <c r="AR679" s="25"/>
      <c r="AS679" s="25"/>
      <c r="AT679" s="25"/>
      <c r="AU679" s="25"/>
      <c r="AV679" s="25"/>
      <c r="AW679" s="25"/>
      <c r="AX679" s="25"/>
      <c r="AY679" s="25"/>
      <c r="AZ679" s="25"/>
      <c r="BA679" s="25"/>
      <c r="BB679" s="25"/>
      <c r="BC679" s="25"/>
      <c r="BD679" s="25"/>
      <c r="BE679" s="25"/>
      <c r="BF679" s="25"/>
      <c r="BG679" s="25"/>
      <c r="BH679" s="25"/>
      <c r="BI679" s="25"/>
      <c r="BJ679" s="25"/>
      <c r="BK679" s="25"/>
      <c r="BL679" s="25"/>
      <c r="BM679" s="25"/>
      <c r="BN679" s="25"/>
      <c r="BO679" s="25"/>
      <c r="BP679" s="25"/>
      <c r="BQ679" s="25"/>
      <c r="BR679" s="25"/>
      <c r="BS679" s="25"/>
      <c r="BT679" s="25"/>
      <c r="BU679" s="25"/>
      <c r="BV679" s="25"/>
      <c r="BW679" s="25"/>
      <c r="BX679" s="25"/>
      <c r="BY679" s="25"/>
      <c r="BZ679" s="25"/>
      <c r="CA679" s="25"/>
      <c r="CB679" s="25"/>
      <c r="CC679" s="25"/>
      <c r="CD679" s="25"/>
      <c r="CE679" s="25"/>
      <c r="CF679" s="25"/>
    </row>
    <row r="680" spans="1:84" ht="15.75" customHeight="1" x14ac:dyDescent="0.2">
      <c r="A680" s="25"/>
      <c r="B680" s="25"/>
      <c r="C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25"/>
      <c r="AN680" s="25"/>
      <c r="AO680" s="25"/>
      <c r="AP680" s="25"/>
      <c r="AQ680" s="25"/>
      <c r="AR680" s="25"/>
      <c r="AS680" s="25"/>
      <c r="AT680" s="25"/>
      <c r="AU680" s="25"/>
      <c r="AV680" s="25"/>
      <c r="AW680" s="25"/>
      <c r="AX680" s="25"/>
      <c r="AY680" s="25"/>
      <c r="AZ680" s="25"/>
      <c r="BA680" s="25"/>
      <c r="BB680" s="25"/>
      <c r="BC680" s="25"/>
      <c r="BD680" s="25"/>
      <c r="BE680" s="25"/>
      <c r="BF680" s="25"/>
      <c r="BG680" s="25"/>
      <c r="BH680" s="25"/>
      <c r="BI680" s="25"/>
      <c r="BJ680" s="25"/>
      <c r="BK680" s="25"/>
      <c r="BL680" s="25"/>
      <c r="BM680" s="25"/>
      <c r="BN680" s="25"/>
      <c r="BO680" s="25"/>
      <c r="BP680" s="25"/>
      <c r="BQ680" s="25"/>
      <c r="BR680" s="25"/>
      <c r="BS680" s="25"/>
      <c r="BT680" s="25"/>
      <c r="BU680" s="25"/>
      <c r="BV680" s="25"/>
      <c r="BW680" s="25"/>
      <c r="BX680" s="25"/>
      <c r="BY680" s="25"/>
      <c r="BZ680" s="25"/>
      <c r="CA680" s="25"/>
      <c r="CB680" s="25"/>
      <c r="CC680" s="25"/>
      <c r="CD680" s="25"/>
      <c r="CE680" s="25"/>
      <c r="CF680" s="25"/>
    </row>
    <row r="681" spans="1:84" ht="15.75" customHeight="1" x14ac:dyDescent="0.2">
      <c r="A681" s="25"/>
      <c r="B681" s="25"/>
      <c r="C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  <c r="AM681" s="25"/>
      <c r="AN681" s="25"/>
      <c r="AO681" s="25"/>
      <c r="AP681" s="25"/>
      <c r="AQ681" s="25"/>
      <c r="AR681" s="25"/>
      <c r="AS681" s="25"/>
      <c r="AT681" s="25"/>
      <c r="AU681" s="25"/>
      <c r="AV681" s="25"/>
      <c r="AW681" s="25"/>
      <c r="AX681" s="25"/>
      <c r="AY681" s="25"/>
      <c r="AZ681" s="25"/>
      <c r="BA681" s="25"/>
      <c r="BB681" s="25"/>
      <c r="BC681" s="25"/>
      <c r="BD681" s="25"/>
      <c r="BE681" s="25"/>
      <c r="BF681" s="25"/>
      <c r="BG681" s="25"/>
      <c r="BH681" s="25"/>
      <c r="BI681" s="25"/>
      <c r="BJ681" s="25"/>
      <c r="BK681" s="25"/>
      <c r="BL681" s="25"/>
      <c r="BM681" s="25"/>
      <c r="BN681" s="25"/>
      <c r="BO681" s="25"/>
      <c r="BP681" s="25"/>
      <c r="BQ681" s="25"/>
      <c r="BR681" s="25"/>
      <c r="BS681" s="25"/>
      <c r="BT681" s="25"/>
      <c r="BU681" s="25"/>
      <c r="BV681" s="25"/>
      <c r="BW681" s="25"/>
      <c r="BX681" s="25"/>
      <c r="BY681" s="25"/>
      <c r="BZ681" s="25"/>
      <c r="CA681" s="25"/>
      <c r="CB681" s="25"/>
      <c r="CC681" s="25"/>
      <c r="CD681" s="25"/>
      <c r="CE681" s="25"/>
      <c r="CF681" s="25"/>
    </row>
    <row r="682" spans="1:84" ht="15.75" customHeight="1" x14ac:dyDescent="0.2">
      <c r="A682" s="25"/>
      <c r="B682" s="25"/>
      <c r="C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  <c r="AM682" s="25"/>
      <c r="AN682" s="25"/>
      <c r="AO682" s="25"/>
      <c r="AP682" s="25"/>
      <c r="AQ682" s="25"/>
      <c r="AR682" s="25"/>
      <c r="AS682" s="25"/>
      <c r="AT682" s="25"/>
      <c r="AU682" s="25"/>
      <c r="AV682" s="25"/>
      <c r="AW682" s="25"/>
      <c r="AX682" s="25"/>
      <c r="AY682" s="25"/>
      <c r="AZ682" s="25"/>
      <c r="BA682" s="25"/>
      <c r="BB682" s="25"/>
      <c r="BC682" s="25"/>
      <c r="BD682" s="25"/>
      <c r="BE682" s="25"/>
      <c r="BF682" s="25"/>
      <c r="BG682" s="25"/>
      <c r="BH682" s="25"/>
      <c r="BI682" s="25"/>
      <c r="BJ682" s="25"/>
      <c r="BK682" s="25"/>
      <c r="BL682" s="25"/>
      <c r="BM682" s="25"/>
      <c r="BN682" s="25"/>
      <c r="BO682" s="25"/>
      <c r="BP682" s="25"/>
      <c r="BQ682" s="25"/>
      <c r="BR682" s="25"/>
      <c r="BS682" s="25"/>
      <c r="BT682" s="25"/>
      <c r="BU682" s="25"/>
      <c r="BV682" s="25"/>
      <c r="BW682" s="25"/>
      <c r="BX682" s="25"/>
      <c r="BY682" s="25"/>
      <c r="BZ682" s="25"/>
      <c r="CA682" s="25"/>
      <c r="CB682" s="25"/>
      <c r="CC682" s="25"/>
      <c r="CD682" s="25"/>
      <c r="CE682" s="25"/>
      <c r="CF682" s="25"/>
    </row>
    <row r="683" spans="1:84" ht="15.75" customHeight="1" x14ac:dyDescent="0.2">
      <c r="A683" s="25"/>
      <c r="B683" s="25"/>
      <c r="C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  <c r="AM683" s="25"/>
      <c r="AN683" s="25"/>
      <c r="AO683" s="25"/>
      <c r="AP683" s="25"/>
      <c r="AQ683" s="25"/>
      <c r="AR683" s="25"/>
      <c r="AS683" s="25"/>
      <c r="AT683" s="25"/>
      <c r="AU683" s="25"/>
      <c r="AV683" s="25"/>
      <c r="AW683" s="25"/>
      <c r="AX683" s="25"/>
      <c r="AY683" s="25"/>
      <c r="AZ683" s="25"/>
      <c r="BA683" s="25"/>
      <c r="BB683" s="25"/>
      <c r="BC683" s="25"/>
      <c r="BD683" s="25"/>
      <c r="BE683" s="25"/>
      <c r="BF683" s="25"/>
      <c r="BG683" s="25"/>
      <c r="BH683" s="25"/>
      <c r="BI683" s="25"/>
      <c r="BJ683" s="25"/>
      <c r="BK683" s="25"/>
      <c r="BL683" s="25"/>
      <c r="BM683" s="25"/>
      <c r="BN683" s="25"/>
      <c r="BO683" s="25"/>
      <c r="BP683" s="25"/>
      <c r="BQ683" s="25"/>
      <c r="BR683" s="25"/>
      <c r="BS683" s="25"/>
      <c r="BT683" s="25"/>
      <c r="BU683" s="25"/>
      <c r="BV683" s="25"/>
      <c r="BW683" s="25"/>
      <c r="BX683" s="25"/>
      <c r="BY683" s="25"/>
      <c r="BZ683" s="25"/>
      <c r="CA683" s="25"/>
      <c r="CB683" s="25"/>
      <c r="CC683" s="25"/>
      <c r="CD683" s="25"/>
      <c r="CE683" s="25"/>
      <c r="CF683" s="25"/>
    </row>
    <row r="684" spans="1:84" ht="15.75" customHeight="1" x14ac:dyDescent="0.2">
      <c r="A684" s="25"/>
      <c r="B684" s="25"/>
      <c r="C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  <c r="AM684" s="25"/>
      <c r="AN684" s="25"/>
      <c r="AO684" s="25"/>
      <c r="AP684" s="25"/>
      <c r="AQ684" s="25"/>
      <c r="AR684" s="25"/>
      <c r="AS684" s="25"/>
      <c r="AT684" s="25"/>
      <c r="AU684" s="25"/>
      <c r="AV684" s="25"/>
      <c r="AW684" s="25"/>
      <c r="AX684" s="25"/>
      <c r="AY684" s="25"/>
      <c r="AZ684" s="25"/>
      <c r="BA684" s="25"/>
      <c r="BB684" s="25"/>
      <c r="BC684" s="25"/>
      <c r="BD684" s="25"/>
      <c r="BE684" s="25"/>
      <c r="BF684" s="25"/>
      <c r="BG684" s="25"/>
      <c r="BH684" s="25"/>
      <c r="BI684" s="25"/>
      <c r="BJ684" s="25"/>
      <c r="BK684" s="25"/>
      <c r="BL684" s="25"/>
      <c r="BM684" s="25"/>
      <c r="BN684" s="25"/>
      <c r="BO684" s="25"/>
      <c r="BP684" s="25"/>
      <c r="BQ684" s="25"/>
      <c r="BR684" s="25"/>
      <c r="BS684" s="25"/>
      <c r="BT684" s="25"/>
      <c r="BU684" s="25"/>
      <c r="BV684" s="25"/>
      <c r="BW684" s="25"/>
      <c r="BX684" s="25"/>
      <c r="BY684" s="25"/>
      <c r="BZ684" s="25"/>
      <c r="CA684" s="25"/>
      <c r="CB684" s="25"/>
      <c r="CC684" s="25"/>
      <c r="CD684" s="25"/>
      <c r="CE684" s="25"/>
      <c r="CF684" s="25"/>
    </row>
    <row r="685" spans="1:84" ht="15.75" customHeight="1" x14ac:dyDescent="0.2">
      <c r="A685" s="25"/>
      <c r="B685" s="25"/>
      <c r="C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  <c r="AM685" s="25"/>
      <c r="AN685" s="25"/>
      <c r="AO685" s="25"/>
      <c r="AP685" s="25"/>
      <c r="AQ685" s="25"/>
      <c r="AR685" s="25"/>
      <c r="AS685" s="25"/>
      <c r="AT685" s="25"/>
      <c r="AU685" s="25"/>
      <c r="AV685" s="25"/>
      <c r="AW685" s="25"/>
      <c r="AX685" s="25"/>
      <c r="AY685" s="25"/>
      <c r="AZ685" s="25"/>
      <c r="BA685" s="25"/>
      <c r="BB685" s="25"/>
      <c r="BC685" s="25"/>
      <c r="BD685" s="25"/>
      <c r="BE685" s="25"/>
      <c r="BF685" s="25"/>
      <c r="BG685" s="25"/>
      <c r="BH685" s="25"/>
      <c r="BI685" s="25"/>
      <c r="BJ685" s="25"/>
      <c r="BK685" s="25"/>
      <c r="BL685" s="25"/>
      <c r="BM685" s="25"/>
      <c r="BN685" s="25"/>
      <c r="BO685" s="25"/>
      <c r="BP685" s="25"/>
      <c r="BQ685" s="25"/>
      <c r="BR685" s="25"/>
      <c r="BS685" s="25"/>
      <c r="BT685" s="25"/>
      <c r="BU685" s="25"/>
      <c r="BV685" s="25"/>
      <c r="BW685" s="25"/>
      <c r="BX685" s="25"/>
      <c r="BY685" s="25"/>
      <c r="BZ685" s="25"/>
      <c r="CA685" s="25"/>
      <c r="CB685" s="25"/>
      <c r="CC685" s="25"/>
      <c r="CD685" s="25"/>
      <c r="CE685" s="25"/>
      <c r="CF685" s="25"/>
    </row>
    <row r="686" spans="1:84" ht="15.75" customHeight="1" x14ac:dyDescent="0.2">
      <c r="A686" s="25"/>
      <c r="B686" s="25"/>
      <c r="C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  <c r="AM686" s="25"/>
      <c r="AN686" s="25"/>
      <c r="AO686" s="25"/>
      <c r="AP686" s="25"/>
      <c r="AQ686" s="25"/>
      <c r="AR686" s="25"/>
      <c r="AS686" s="25"/>
      <c r="AT686" s="25"/>
      <c r="AU686" s="25"/>
      <c r="AV686" s="25"/>
      <c r="AW686" s="25"/>
      <c r="AX686" s="25"/>
      <c r="AY686" s="25"/>
      <c r="AZ686" s="25"/>
      <c r="BA686" s="25"/>
      <c r="BB686" s="25"/>
      <c r="BC686" s="25"/>
      <c r="BD686" s="25"/>
      <c r="BE686" s="25"/>
      <c r="BF686" s="25"/>
      <c r="BG686" s="25"/>
      <c r="BH686" s="25"/>
      <c r="BI686" s="25"/>
      <c r="BJ686" s="25"/>
      <c r="BK686" s="25"/>
      <c r="BL686" s="25"/>
      <c r="BM686" s="25"/>
      <c r="BN686" s="25"/>
      <c r="BO686" s="25"/>
      <c r="BP686" s="25"/>
      <c r="BQ686" s="25"/>
      <c r="BR686" s="25"/>
      <c r="BS686" s="25"/>
      <c r="BT686" s="25"/>
      <c r="BU686" s="25"/>
      <c r="BV686" s="25"/>
      <c r="BW686" s="25"/>
      <c r="BX686" s="25"/>
      <c r="BY686" s="25"/>
      <c r="BZ686" s="25"/>
      <c r="CA686" s="25"/>
      <c r="CB686" s="25"/>
      <c r="CC686" s="25"/>
      <c r="CD686" s="25"/>
      <c r="CE686" s="25"/>
      <c r="CF686" s="25"/>
    </row>
    <row r="687" spans="1:84" ht="15.75" customHeight="1" x14ac:dyDescent="0.2">
      <c r="A687" s="25"/>
      <c r="B687" s="25"/>
      <c r="C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  <c r="AM687" s="25"/>
      <c r="AN687" s="25"/>
      <c r="AO687" s="25"/>
      <c r="AP687" s="25"/>
      <c r="AQ687" s="25"/>
      <c r="AR687" s="25"/>
      <c r="AS687" s="25"/>
      <c r="AT687" s="25"/>
      <c r="AU687" s="25"/>
      <c r="AV687" s="25"/>
      <c r="AW687" s="25"/>
      <c r="AX687" s="25"/>
      <c r="AY687" s="25"/>
      <c r="AZ687" s="25"/>
      <c r="BA687" s="25"/>
      <c r="BB687" s="25"/>
      <c r="BC687" s="25"/>
      <c r="BD687" s="25"/>
      <c r="BE687" s="25"/>
      <c r="BF687" s="25"/>
      <c r="BG687" s="25"/>
      <c r="BH687" s="25"/>
      <c r="BI687" s="25"/>
      <c r="BJ687" s="25"/>
      <c r="BK687" s="25"/>
      <c r="BL687" s="25"/>
      <c r="BM687" s="25"/>
      <c r="BN687" s="25"/>
      <c r="BO687" s="25"/>
      <c r="BP687" s="25"/>
      <c r="BQ687" s="25"/>
      <c r="BR687" s="25"/>
      <c r="BS687" s="25"/>
      <c r="BT687" s="25"/>
      <c r="BU687" s="25"/>
      <c r="BV687" s="25"/>
      <c r="BW687" s="25"/>
      <c r="BX687" s="25"/>
      <c r="BY687" s="25"/>
      <c r="BZ687" s="25"/>
      <c r="CA687" s="25"/>
      <c r="CB687" s="25"/>
      <c r="CC687" s="25"/>
      <c r="CD687" s="25"/>
      <c r="CE687" s="25"/>
      <c r="CF687" s="25"/>
    </row>
    <row r="688" spans="1:84" ht="15.75" customHeight="1" x14ac:dyDescent="0.2">
      <c r="A688" s="25"/>
      <c r="B688" s="25"/>
      <c r="C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  <c r="AM688" s="25"/>
      <c r="AN688" s="25"/>
      <c r="AO688" s="25"/>
      <c r="AP688" s="25"/>
      <c r="AQ688" s="25"/>
      <c r="AR688" s="25"/>
      <c r="AS688" s="25"/>
      <c r="AT688" s="25"/>
      <c r="AU688" s="25"/>
      <c r="AV688" s="25"/>
      <c r="AW688" s="25"/>
      <c r="AX688" s="25"/>
      <c r="AY688" s="25"/>
      <c r="AZ688" s="25"/>
      <c r="BA688" s="25"/>
      <c r="BB688" s="25"/>
      <c r="BC688" s="25"/>
      <c r="BD688" s="25"/>
      <c r="BE688" s="25"/>
      <c r="BF688" s="25"/>
      <c r="BG688" s="25"/>
      <c r="BH688" s="25"/>
      <c r="BI688" s="25"/>
      <c r="BJ688" s="25"/>
      <c r="BK688" s="25"/>
      <c r="BL688" s="25"/>
      <c r="BM688" s="25"/>
      <c r="BN688" s="25"/>
      <c r="BO688" s="25"/>
      <c r="BP688" s="25"/>
      <c r="BQ688" s="25"/>
      <c r="BR688" s="25"/>
      <c r="BS688" s="25"/>
      <c r="BT688" s="25"/>
      <c r="BU688" s="25"/>
      <c r="BV688" s="25"/>
      <c r="BW688" s="25"/>
      <c r="BX688" s="25"/>
      <c r="BY688" s="25"/>
      <c r="BZ688" s="25"/>
      <c r="CA688" s="25"/>
      <c r="CB688" s="25"/>
      <c r="CC688" s="25"/>
      <c r="CD688" s="25"/>
      <c r="CE688" s="25"/>
      <c r="CF688" s="25"/>
    </row>
    <row r="689" spans="1:84" ht="15.75" customHeight="1" x14ac:dyDescent="0.2">
      <c r="A689" s="25"/>
      <c r="B689" s="25"/>
      <c r="C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  <c r="AM689" s="25"/>
      <c r="AN689" s="25"/>
      <c r="AO689" s="25"/>
      <c r="AP689" s="25"/>
      <c r="AQ689" s="25"/>
      <c r="AR689" s="25"/>
      <c r="AS689" s="25"/>
      <c r="AT689" s="25"/>
      <c r="AU689" s="25"/>
      <c r="AV689" s="25"/>
      <c r="AW689" s="25"/>
      <c r="AX689" s="25"/>
      <c r="AY689" s="25"/>
      <c r="AZ689" s="25"/>
      <c r="BA689" s="25"/>
      <c r="BB689" s="25"/>
      <c r="BC689" s="25"/>
      <c r="BD689" s="25"/>
      <c r="BE689" s="25"/>
      <c r="BF689" s="25"/>
      <c r="BG689" s="25"/>
      <c r="BH689" s="25"/>
      <c r="BI689" s="25"/>
      <c r="BJ689" s="25"/>
      <c r="BK689" s="25"/>
      <c r="BL689" s="25"/>
      <c r="BM689" s="25"/>
      <c r="BN689" s="25"/>
      <c r="BO689" s="25"/>
      <c r="BP689" s="25"/>
      <c r="BQ689" s="25"/>
      <c r="BR689" s="25"/>
      <c r="BS689" s="25"/>
      <c r="BT689" s="25"/>
      <c r="BU689" s="25"/>
      <c r="BV689" s="25"/>
      <c r="BW689" s="25"/>
      <c r="BX689" s="25"/>
      <c r="BY689" s="25"/>
      <c r="BZ689" s="25"/>
      <c r="CA689" s="25"/>
      <c r="CB689" s="25"/>
      <c r="CC689" s="25"/>
      <c r="CD689" s="25"/>
      <c r="CE689" s="25"/>
      <c r="CF689" s="25"/>
    </row>
    <row r="690" spans="1:84" ht="15.75" customHeight="1" x14ac:dyDescent="0.2">
      <c r="A690" s="25"/>
      <c r="B690" s="25"/>
      <c r="C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  <c r="AM690" s="25"/>
      <c r="AN690" s="25"/>
      <c r="AO690" s="25"/>
      <c r="AP690" s="25"/>
      <c r="AQ690" s="25"/>
      <c r="AR690" s="25"/>
      <c r="AS690" s="25"/>
      <c r="AT690" s="25"/>
      <c r="AU690" s="25"/>
      <c r="AV690" s="25"/>
      <c r="AW690" s="25"/>
      <c r="AX690" s="25"/>
      <c r="AY690" s="25"/>
      <c r="AZ690" s="25"/>
      <c r="BA690" s="25"/>
      <c r="BB690" s="25"/>
      <c r="BC690" s="25"/>
      <c r="BD690" s="25"/>
      <c r="BE690" s="25"/>
      <c r="BF690" s="25"/>
      <c r="BG690" s="25"/>
      <c r="BH690" s="25"/>
      <c r="BI690" s="25"/>
      <c r="BJ690" s="25"/>
      <c r="BK690" s="25"/>
      <c r="BL690" s="25"/>
      <c r="BM690" s="25"/>
      <c r="BN690" s="25"/>
      <c r="BO690" s="25"/>
      <c r="BP690" s="25"/>
      <c r="BQ690" s="25"/>
      <c r="BR690" s="25"/>
      <c r="BS690" s="25"/>
      <c r="BT690" s="25"/>
      <c r="BU690" s="25"/>
      <c r="BV690" s="25"/>
      <c r="BW690" s="25"/>
      <c r="BX690" s="25"/>
      <c r="BY690" s="25"/>
      <c r="BZ690" s="25"/>
      <c r="CA690" s="25"/>
      <c r="CB690" s="25"/>
      <c r="CC690" s="25"/>
      <c r="CD690" s="25"/>
      <c r="CE690" s="25"/>
      <c r="CF690" s="25"/>
    </row>
    <row r="691" spans="1:84" ht="15.75" customHeight="1" x14ac:dyDescent="0.2">
      <c r="A691" s="25"/>
      <c r="B691" s="25"/>
      <c r="C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  <c r="AM691" s="25"/>
      <c r="AN691" s="25"/>
      <c r="AO691" s="25"/>
      <c r="AP691" s="25"/>
      <c r="AQ691" s="25"/>
      <c r="AR691" s="25"/>
      <c r="AS691" s="25"/>
      <c r="AT691" s="25"/>
      <c r="AU691" s="25"/>
      <c r="AV691" s="25"/>
      <c r="AW691" s="25"/>
      <c r="AX691" s="25"/>
      <c r="AY691" s="25"/>
      <c r="AZ691" s="25"/>
      <c r="BA691" s="25"/>
      <c r="BB691" s="25"/>
      <c r="BC691" s="25"/>
      <c r="BD691" s="25"/>
      <c r="BE691" s="25"/>
      <c r="BF691" s="25"/>
      <c r="BG691" s="25"/>
      <c r="BH691" s="25"/>
      <c r="BI691" s="25"/>
      <c r="BJ691" s="25"/>
      <c r="BK691" s="25"/>
      <c r="BL691" s="25"/>
      <c r="BM691" s="25"/>
      <c r="BN691" s="25"/>
      <c r="BO691" s="25"/>
      <c r="BP691" s="25"/>
      <c r="BQ691" s="25"/>
      <c r="BR691" s="25"/>
      <c r="BS691" s="25"/>
      <c r="BT691" s="25"/>
      <c r="BU691" s="25"/>
      <c r="BV691" s="25"/>
      <c r="BW691" s="25"/>
      <c r="BX691" s="25"/>
      <c r="BY691" s="25"/>
      <c r="BZ691" s="25"/>
      <c r="CA691" s="25"/>
      <c r="CB691" s="25"/>
      <c r="CC691" s="25"/>
      <c r="CD691" s="25"/>
      <c r="CE691" s="25"/>
      <c r="CF691" s="25"/>
    </row>
    <row r="692" spans="1:84" ht="15.75" customHeight="1" x14ac:dyDescent="0.2">
      <c r="A692" s="25"/>
      <c r="B692" s="25"/>
      <c r="C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  <c r="AM692" s="25"/>
      <c r="AN692" s="25"/>
      <c r="AO692" s="25"/>
      <c r="AP692" s="25"/>
      <c r="AQ692" s="25"/>
      <c r="AR692" s="25"/>
      <c r="AS692" s="25"/>
      <c r="AT692" s="25"/>
      <c r="AU692" s="25"/>
      <c r="AV692" s="25"/>
      <c r="AW692" s="25"/>
      <c r="AX692" s="25"/>
      <c r="AY692" s="25"/>
      <c r="AZ692" s="25"/>
      <c r="BA692" s="25"/>
      <c r="BB692" s="25"/>
      <c r="BC692" s="25"/>
      <c r="BD692" s="25"/>
      <c r="BE692" s="25"/>
      <c r="BF692" s="25"/>
      <c r="BG692" s="25"/>
      <c r="BH692" s="25"/>
      <c r="BI692" s="25"/>
      <c r="BJ692" s="25"/>
      <c r="BK692" s="25"/>
      <c r="BL692" s="25"/>
      <c r="BM692" s="25"/>
      <c r="BN692" s="25"/>
      <c r="BO692" s="25"/>
      <c r="BP692" s="25"/>
      <c r="BQ692" s="25"/>
      <c r="BR692" s="25"/>
      <c r="BS692" s="25"/>
      <c r="BT692" s="25"/>
      <c r="BU692" s="25"/>
      <c r="BV692" s="25"/>
      <c r="BW692" s="25"/>
      <c r="BX692" s="25"/>
      <c r="BY692" s="25"/>
      <c r="BZ692" s="25"/>
      <c r="CA692" s="25"/>
      <c r="CB692" s="25"/>
      <c r="CC692" s="25"/>
      <c r="CD692" s="25"/>
      <c r="CE692" s="25"/>
      <c r="CF692" s="25"/>
    </row>
    <row r="693" spans="1:84" ht="15.75" customHeight="1" x14ac:dyDescent="0.2">
      <c r="A693" s="25"/>
      <c r="B693" s="25"/>
      <c r="C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  <c r="AM693" s="25"/>
      <c r="AN693" s="25"/>
      <c r="AO693" s="25"/>
      <c r="AP693" s="25"/>
      <c r="AQ693" s="25"/>
      <c r="AR693" s="25"/>
      <c r="AS693" s="25"/>
      <c r="AT693" s="25"/>
      <c r="AU693" s="25"/>
      <c r="AV693" s="25"/>
      <c r="AW693" s="25"/>
      <c r="AX693" s="25"/>
      <c r="AY693" s="25"/>
      <c r="AZ693" s="25"/>
      <c r="BA693" s="25"/>
      <c r="BB693" s="25"/>
      <c r="BC693" s="25"/>
      <c r="BD693" s="25"/>
      <c r="BE693" s="25"/>
      <c r="BF693" s="25"/>
      <c r="BG693" s="25"/>
      <c r="BH693" s="25"/>
      <c r="BI693" s="25"/>
      <c r="BJ693" s="25"/>
      <c r="BK693" s="25"/>
      <c r="BL693" s="25"/>
      <c r="BM693" s="25"/>
      <c r="BN693" s="25"/>
      <c r="BO693" s="25"/>
      <c r="BP693" s="25"/>
      <c r="BQ693" s="25"/>
      <c r="BR693" s="25"/>
      <c r="BS693" s="25"/>
      <c r="BT693" s="25"/>
      <c r="BU693" s="25"/>
      <c r="BV693" s="25"/>
      <c r="BW693" s="25"/>
      <c r="BX693" s="25"/>
      <c r="BY693" s="25"/>
      <c r="BZ693" s="25"/>
      <c r="CA693" s="25"/>
      <c r="CB693" s="25"/>
      <c r="CC693" s="25"/>
      <c r="CD693" s="25"/>
      <c r="CE693" s="25"/>
      <c r="CF693" s="25"/>
    </row>
    <row r="694" spans="1:84" ht="15.75" customHeight="1" x14ac:dyDescent="0.2">
      <c r="A694" s="25"/>
      <c r="B694" s="25"/>
      <c r="C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  <c r="AM694" s="25"/>
      <c r="AN694" s="25"/>
      <c r="AO694" s="25"/>
      <c r="AP694" s="25"/>
      <c r="AQ694" s="25"/>
      <c r="AR694" s="25"/>
      <c r="AS694" s="25"/>
      <c r="AT694" s="25"/>
      <c r="AU694" s="25"/>
      <c r="AV694" s="25"/>
      <c r="AW694" s="25"/>
      <c r="AX694" s="25"/>
      <c r="AY694" s="25"/>
      <c r="AZ694" s="25"/>
      <c r="BA694" s="25"/>
      <c r="BB694" s="25"/>
      <c r="BC694" s="25"/>
      <c r="BD694" s="25"/>
      <c r="BE694" s="25"/>
      <c r="BF694" s="25"/>
      <c r="BG694" s="25"/>
      <c r="BH694" s="25"/>
      <c r="BI694" s="25"/>
      <c r="BJ694" s="25"/>
      <c r="BK694" s="25"/>
      <c r="BL694" s="25"/>
      <c r="BM694" s="25"/>
      <c r="BN694" s="25"/>
      <c r="BO694" s="25"/>
      <c r="BP694" s="25"/>
      <c r="BQ694" s="25"/>
      <c r="BR694" s="25"/>
      <c r="BS694" s="25"/>
      <c r="BT694" s="25"/>
      <c r="BU694" s="25"/>
      <c r="BV694" s="25"/>
      <c r="BW694" s="25"/>
      <c r="BX694" s="25"/>
      <c r="BY694" s="25"/>
      <c r="BZ694" s="25"/>
      <c r="CA694" s="25"/>
      <c r="CB694" s="25"/>
      <c r="CC694" s="25"/>
      <c r="CD694" s="25"/>
      <c r="CE694" s="25"/>
      <c r="CF694" s="25"/>
    </row>
    <row r="695" spans="1:84" ht="15.75" customHeight="1" x14ac:dyDescent="0.2">
      <c r="A695" s="25"/>
      <c r="B695" s="25"/>
      <c r="C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  <c r="AM695" s="25"/>
      <c r="AN695" s="25"/>
      <c r="AO695" s="25"/>
      <c r="AP695" s="25"/>
      <c r="AQ695" s="25"/>
      <c r="AR695" s="25"/>
      <c r="AS695" s="25"/>
      <c r="AT695" s="25"/>
      <c r="AU695" s="25"/>
      <c r="AV695" s="25"/>
      <c r="AW695" s="25"/>
      <c r="AX695" s="25"/>
      <c r="AY695" s="25"/>
      <c r="AZ695" s="25"/>
      <c r="BA695" s="25"/>
      <c r="BB695" s="25"/>
      <c r="BC695" s="25"/>
      <c r="BD695" s="25"/>
      <c r="BE695" s="25"/>
      <c r="BF695" s="25"/>
      <c r="BG695" s="25"/>
      <c r="BH695" s="25"/>
      <c r="BI695" s="25"/>
      <c r="BJ695" s="25"/>
      <c r="BK695" s="25"/>
      <c r="BL695" s="25"/>
      <c r="BM695" s="25"/>
      <c r="BN695" s="25"/>
      <c r="BO695" s="25"/>
      <c r="BP695" s="25"/>
      <c r="BQ695" s="25"/>
      <c r="BR695" s="25"/>
      <c r="BS695" s="25"/>
      <c r="BT695" s="25"/>
      <c r="BU695" s="25"/>
      <c r="BV695" s="25"/>
      <c r="BW695" s="25"/>
      <c r="BX695" s="25"/>
      <c r="BY695" s="25"/>
      <c r="BZ695" s="25"/>
      <c r="CA695" s="25"/>
      <c r="CB695" s="25"/>
      <c r="CC695" s="25"/>
      <c r="CD695" s="25"/>
      <c r="CE695" s="25"/>
      <c r="CF695" s="25"/>
    </row>
    <row r="696" spans="1:84" ht="15.75" customHeight="1" x14ac:dyDescent="0.2">
      <c r="A696" s="25"/>
      <c r="B696" s="25"/>
      <c r="C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  <c r="AM696" s="25"/>
      <c r="AN696" s="25"/>
      <c r="AO696" s="25"/>
      <c r="AP696" s="25"/>
      <c r="AQ696" s="25"/>
      <c r="AR696" s="25"/>
      <c r="AS696" s="25"/>
      <c r="AT696" s="25"/>
      <c r="AU696" s="25"/>
      <c r="AV696" s="25"/>
      <c r="AW696" s="25"/>
      <c r="AX696" s="25"/>
      <c r="AY696" s="25"/>
      <c r="AZ696" s="25"/>
      <c r="BA696" s="25"/>
      <c r="BB696" s="25"/>
      <c r="BC696" s="25"/>
      <c r="BD696" s="25"/>
      <c r="BE696" s="25"/>
      <c r="BF696" s="25"/>
      <c r="BG696" s="25"/>
      <c r="BH696" s="25"/>
      <c r="BI696" s="25"/>
      <c r="BJ696" s="25"/>
      <c r="BK696" s="25"/>
      <c r="BL696" s="25"/>
      <c r="BM696" s="25"/>
      <c r="BN696" s="25"/>
      <c r="BO696" s="25"/>
      <c r="BP696" s="25"/>
      <c r="BQ696" s="25"/>
      <c r="BR696" s="25"/>
      <c r="BS696" s="25"/>
      <c r="BT696" s="25"/>
      <c r="BU696" s="25"/>
      <c r="BV696" s="25"/>
      <c r="BW696" s="25"/>
      <c r="BX696" s="25"/>
      <c r="BY696" s="25"/>
      <c r="BZ696" s="25"/>
      <c r="CA696" s="25"/>
      <c r="CB696" s="25"/>
      <c r="CC696" s="25"/>
      <c r="CD696" s="25"/>
      <c r="CE696" s="25"/>
      <c r="CF696" s="25"/>
    </row>
    <row r="697" spans="1:84" ht="15.75" customHeight="1" x14ac:dyDescent="0.2">
      <c r="A697" s="25"/>
      <c r="B697" s="25"/>
      <c r="C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  <c r="AM697" s="25"/>
      <c r="AN697" s="25"/>
      <c r="AO697" s="25"/>
      <c r="AP697" s="25"/>
      <c r="AQ697" s="25"/>
      <c r="AR697" s="25"/>
      <c r="AS697" s="25"/>
      <c r="AT697" s="25"/>
      <c r="AU697" s="25"/>
      <c r="AV697" s="25"/>
      <c r="AW697" s="25"/>
      <c r="AX697" s="25"/>
      <c r="AY697" s="25"/>
      <c r="AZ697" s="25"/>
      <c r="BA697" s="25"/>
      <c r="BB697" s="25"/>
      <c r="BC697" s="25"/>
      <c r="BD697" s="25"/>
      <c r="BE697" s="25"/>
      <c r="BF697" s="25"/>
      <c r="BG697" s="25"/>
      <c r="BH697" s="25"/>
      <c r="BI697" s="25"/>
      <c r="BJ697" s="25"/>
      <c r="BK697" s="25"/>
      <c r="BL697" s="25"/>
      <c r="BM697" s="25"/>
      <c r="BN697" s="25"/>
      <c r="BO697" s="25"/>
      <c r="BP697" s="25"/>
      <c r="BQ697" s="25"/>
      <c r="BR697" s="25"/>
      <c r="BS697" s="25"/>
      <c r="BT697" s="25"/>
      <c r="BU697" s="25"/>
      <c r="BV697" s="25"/>
      <c r="BW697" s="25"/>
      <c r="BX697" s="25"/>
      <c r="BY697" s="25"/>
      <c r="BZ697" s="25"/>
      <c r="CA697" s="25"/>
      <c r="CB697" s="25"/>
      <c r="CC697" s="25"/>
      <c r="CD697" s="25"/>
      <c r="CE697" s="25"/>
      <c r="CF697" s="25"/>
    </row>
    <row r="698" spans="1:84" ht="15.75" customHeight="1" x14ac:dyDescent="0.2">
      <c r="A698" s="25"/>
      <c r="B698" s="25"/>
      <c r="C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  <c r="AM698" s="25"/>
      <c r="AN698" s="25"/>
      <c r="AO698" s="25"/>
      <c r="AP698" s="25"/>
      <c r="AQ698" s="25"/>
      <c r="AR698" s="25"/>
      <c r="AS698" s="25"/>
      <c r="AT698" s="25"/>
      <c r="AU698" s="25"/>
      <c r="AV698" s="25"/>
      <c r="AW698" s="25"/>
      <c r="AX698" s="25"/>
      <c r="AY698" s="25"/>
      <c r="AZ698" s="25"/>
      <c r="BA698" s="25"/>
      <c r="BB698" s="25"/>
      <c r="BC698" s="25"/>
      <c r="BD698" s="25"/>
      <c r="BE698" s="25"/>
      <c r="BF698" s="25"/>
      <c r="BG698" s="25"/>
      <c r="BH698" s="25"/>
      <c r="BI698" s="25"/>
      <c r="BJ698" s="25"/>
      <c r="BK698" s="25"/>
      <c r="BL698" s="25"/>
      <c r="BM698" s="25"/>
      <c r="BN698" s="25"/>
      <c r="BO698" s="25"/>
      <c r="BP698" s="25"/>
      <c r="BQ698" s="25"/>
      <c r="BR698" s="25"/>
      <c r="BS698" s="25"/>
      <c r="BT698" s="25"/>
      <c r="BU698" s="25"/>
      <c r="BV698" s="25"/>
      <c r="BW698" s="25"/>
      <c r="BX698" s="25"/>
      <c r="BY698" s="25"/>
      <c r="BZ698" s="25"/>
      <c r="CA698" s="25"/>
      <c r="CB698" s="25"/>
      <c r="CC698" s="25"/>
      <c r="CD698" s="25"/>
      <c r="CE698" s="25"/>
      <c r="CF698" s="25"/>
    </row>
    <row r="699" spans="1:84" ht="15.75" customHeight="1" x14ac:dyDescent="0.2">
      <c r="A699" s="25"/>
      <c r="B699" s="25"/>
      <c r="C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  <c r="AM699" s="25"/>
      <c r="AN699" s="25"/>
      <c r="AO699" s="25"/>
      <c r="AP699" s="25"/>
      <c r="AQ699" s="25"/>
      <c r="AR699" s="25"/>
      <c r="AS699" s="25"/>
      <c r="AT699" s="25"/>
      <c r="AU699" s="25"/>
      <c r="AV699" s="25"/>
      <c r="AW699" s="25"/>
      <c r="AX699" s="25"/>
      <c r="AY699" s="25"/>
      <c r="AZ699" s="25"/>
      <c r="BA699" s="25"/>
      <c r="BB699" s="25"/>
      <c r="BC699" s="25"/>
      <c r="BD699" s="25"/>
      <c r="BE699" s="25"/>
      <c r="BF699" s="25"/>
      <c r="BG699" s="25"/>
      <c r="BH699" s="25"/>
      <c r="BI699" s="25"/>
      <c r="BJ699" s="25"/>
      <c r="BK699" s="25"/>
      <c r="BL699" s="25"/>
      <c r="BM699" s="25"/>
      <c r="BN699" s="25"/>
      <c r="BO699" s="25"/>
      <c r="BP699" s="25"/>
      <c r="BQ699" s="25"/>
      <c r="BR699" s="25"/>
      <c r="BS699" s="25"/>
      <c r="BT699" s="25"/>
      <c r="BU699" s="25"/>
      <c r="BV699" s="25"/>
      <c r="BW699" s="25"/>
      <c r="BX699" s="25"/>
      <c r="BY699" s="25"/>
      <c r="BZ699" s="25"/>
      <c r="CA699" s="25"/>
      <c r="CB699" s="25"/>
      <c r="CC699" s="25"/>
      <c r="CD699" s="25"/>
      <c r="CE699" s="25"/>
      <c r="CF699" s="25"/>
    </row>
    <row r="700" spans="1:84" ht="15.75" customHeight="1" x14ac:dyDescent="0.2">
      <c r="A700" s="25"/>
      <c r="B700" s="25"/>
      <c r="C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  <c r="AM700" s="25"/>
      <c r="AN700" s="25"/>
      <c r="AO700" s="25"/>
      <c r="AP700" s="25"/>
      <c r="AQ700" s="25"/>
      <c r="AR700" s="25"/>
      <c r="AS700" s="25"/>
      <c r="AT700" s="25"/>
      <c r="AU700" s="25"/>
      <c r="AV700" s="25"/>
      <c r="AW700" s="25"/>
      <c r="AX700" s="25"/>
      <c r="AY700" s="25"/>
      <c r="AZ700" s="25"/>
      <c r="BA700" s="25"/>
      <c r="BB700" s="25"/>
      <c r="BC700" s="25"/>
      <c r="BD700" s="25"/>
      <c r="BE700" s="25"/>
      <c r="BF700" s="25"/>
      <c r="BG700" s="25"/>
      <c r="BH700" s="25"/>
      <c r="BI700" s="25"/>
      <c r="BJ700" s="25"/>
      <c r="BK700" s="25"/>
      <c r="BL700" s="25"/>
      <c r="BM700" s="25"/>
      <c r="BN700" s="25"/>
      <c r="BO700" s="25"/>
      <c r="BP700" s="25"/>
      <c r="BQ700" s="25"/>
      <c r="BR700" s="25"/>
      <c r="BS700" s="25"/>
      <c r="BT700" s="25"/>
      <c r="BU700" s="25"/>
      <c r="BV700" s="25"/>
      <c r="BW700" s="25"/>
      <c r="BX700" s="25"/>
      <c r="BY700" s="25"/>
      <c r="BZ700" s="25"/>
      <c r="CA700" s="25"/>
      <c r="CB700" s="25"/>
      <c r="CC700" s="25"/>
      <c r="CD700" s="25"/>
      <c r="CE700" s="25"/>
      <c r="CF700" s="25"/>
    </row>
    <row r="701" spans="1:84" ht="15.75" customHeight="1" x14ac:dyDescent="0.2">
      <c r="A701" s="25"/>
      <c r="B701" s="25"/>
      <c r="C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  <c r="AM701" s="25"/>
      <c r="AN701" s="25"/>
      <c r="AO701" s="25"/>
      <c r="AP701" s="25"/>
      <c r="AQ701" s="25"/>
      <c r="AR701" s="25"/>
      <c r="AS701" s="25"/>
      <c r="AT701" s="25"/>
      <c r="AU701" s="25"/>
      <c r="AV701" s="25"/>
      <c r="AW701" s="25"/>
      <c r="AX701" s="25"/>
      <c r="AY701" s="25"/>
      <c r="AZ701" s="25"/>
      <c r="BA701" s="25"/>
      <c r="BB701" s="25"/>
      <c r="BC701" s="25"/>
      <c r="BD701" s="25"/>
      <c r="BE701" s="25"/>
      <c r="BF701" s="25"/>
      <c r="BG701" s="25"/>
      <c r="BH701" s="25"/>
      <c r="BI701" s="25"/>
      <c r="BJ701" s="25"/>
      <c r="BK701" s="25"/>
      <c r="BL701" s="25"/>
      <c r="BM701" s="25"/>
      <c r="BN701" s="25"/>
      <c r="BO701" s="25"/>
      <c r="BP701" s="25"/>
      <c r="BQ701" s="25"/>
      <c r="BR701" s="25"/>
      <c r="BS701" s="25"/>
      <c r="BT701" s="25"/>
      <c r="BU701" s="25"/>
      <c r="BV701" s="25"/>
      <c r="BW701" s="25"/>
      <c r="BX701" s="25"/>
      <c r="BY701" s="25"/>
      <c r="BZ701" s="25"/>
      <c r="CA701" s="25"/>
      <c r="CB701" s="25"/>
      <c r="CC701" s="25"/>
      <c r="CD701" s="25"/>
      <c r="CE701" s="25"/>
      <c r="CF701" s="25"/>
    </row>
    <row r="702" spans="1:84" ht="15.75" customHeight="1" x14ac:dyDescent="0.2">
      <c r="A702" s="25"/>
      <c r="B702" s="25"/>
      <c r="C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25"/>
      <c r="AV702" s="25"/>
      <c r="AW702" s="25"/>
      <c r="AX702" s="25"/>
      <c r="AY702" s="25"/>
      <c r="AZ702" s="25"/>
      <c r="BA702" s="25"/>
      <c r="BB702" s="25"/>
      <c r="BC702" s="25"/>
      <c r="BD702" s="25"/>
      <c r="BE702" s="25"/>
      <c r="BF702" s="25"/>
      <c r="BG702" s="25"/>
      <c r="BH702" s="25"/>
      <c r="BI702" s="25"/>
      <c r="BJ702" s="25"/>
      <c r="BK702" s="25"/>
      <c r="BL702" s="25"/>
      <c r="BM702" s="25"/>
      <c r="BN702" s="25"/>
      <c r="BO702" s="25"/>
      <c r="BP702" s="25"/>
      <c r="BQ702" s="25"/>
      <c r="BR702" s="25"/>
      <c r="BS702" s="25"/>
      <c r="BT702" s="25"/>
      <c r="BU702" s="25"/>
      <c r="BV702" s="25"/>
      <c r="BW702" s="25"/>
      <c r="BX702" s="25"/>
      <c r="BY702" s="25"/>
      <c r="BZ702" s="25"/>
      <c r="CA702" s="25"/>
      <c r="CB702" s="25"/>
      <c r="CC702" s="25"/>
      <c r="CD702" s="25"/>
      <c r="CE702" s="25"/>
      <c r="CF702" s="25"/>
    </row>
    <row r="703" spans="1:84" ht="15.75" customHeight="1" x14ac:dyDescent="0.2">
      <c r="A703" s="25"/>
      <c r="B703" s="25"/>
      <c r="C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  <c r="AM703" s="25"/>
      <c r="AN703" s="25"/>
      <c r="AO703" s="25"/>
      <c r="AP703" s="25"/>
      <c r="AQ703" s="25"/>
      <c r="AR703" s="25"/>
      <c r="AS703" s="25"/>
      <c r="AT703" s="25"/>
      <c r="AU703" s="25"/>
      <c r="AV703" s="25"/>
      <c r="AW703" s="25"/>
      <c r="AX703" s="25"/>
      <c r="AY703" s="25"/>
      <c r="AZ703" s="25"/>
      <c r="BA703" s="25"/>
      <c r="BB703" s="25"/>
      <c r="BC703" s="25"/>
      <c r="BD703" s="25"/>
      <c r="BE703" s="25"/>
      <c r="BF703" s="25"/>
      <c r="BG703" s="25"/>
      <c r="BH703" s="25"/>
      <c r="BI703" s="25"/>
      <c r="BJ703" s="25"/>
      <c r="BK703" s="25"/>
      <c r="BL703" s="25"/>
      <c r="BM703" s="25"/>
      <c r="BN703" s="25"/>
      <c r="BO703" s="25"/>
      <c r="BP703" s="25"/>
      <c r="BQ703" s="25"/>
      <c r="BR703" s="25"/>
      <c r="BS703" s="25"/>
      <c r="BT703" s="25"/>
      <c r="BU703" s="25"/>
      <c r="BV703" s="25"/>
      <c r="BW703" s="25"/>
      <c r="BX703" s="25"/>
      <c r="BY703" s="25"/>
      <c r="BZ703" s="25"/>
      <c r="CA703" s="25"/>
      <c r="CB703" s="25"/>
      <c r="CC703" s="25"/>
      <c r="CD703" s="25"/>
      <c r="CE703" s="25"/>
      <c r="CF703" s="25"/>
    </row>
    <row r="704" spans="1:84" ht="15.75" customHeight="1" x14ac:dyDescent="0.2">
      <c r="A704" s="25"/>
      <c r="B704" s="25"/>
      <c r="C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  <c r="AM704" s="25"/>
      <c r="AN704" s="25"/>
      <c r="AO704" s="25"/>
      <c r="AP704" s="25"/>
      <c r="AQ704" s="25"/>
      <c r="AR704" s="25"/>
      <c r="AS704" s="25"/>
      <c r="AT704" s="25"/>
      <c r="AU704" s="25"/>
      <c r="AV704" s="25"/>
      <c r="AW704" s="25"/>
      <c r="AX704" s="25"/>
      <c r="AY704" s="25"/>
      <c r="AZ704" s="25"/>
      <c r="BA704" s="25"/>
      <c r="BB704" s="25"/>
      <c r="BC704" s="25"/>
      <c r="BD704" s="25"/>
      <c r="BE704" s="25"/>
      <c r="BF704" s="25"/>
      <c r="BG704" s="25"/>
      <c r="BH704" s="25"/>
      <c r="BI704" s="25"/>
      <c r="BJ704" s="25"/>
      <c r="BK704" s="25"/>
      <c r="BL704" s="25"/>
      <c r="BM704" s="25"/>
      <c r="BN704" s="25"/>
      <c r="BO704" s="25"/>
      <c r="BP704" s="25"/>
      <c r="BQ704" s="25"/>
      <c r="BR704" s="25"/>
      <c r="BS704" s="25"/>
      <c r="BT704" s="25"/>
      <c r="BU704" s="25"/>
      <c r="BV704" s="25"/>
      <c r="BW704" s="25"/>
      <c r="BX704" s="25"/>
      <c r="BY704" s="25"/>
      <c r="BZ704" s="25"/>
      <c r="CA704" s="25"/>
      <c r="CB704" s="25"/>
      <c r="CC704" s="25"/>
      <c r="CD704" s="25"/>
      <c r="CE704" s="25"/>
      <c r="CF704" s="25"/>
    </row>
    <row r="705" spans="1:84" ht="15.75" customHeight="1" x14ac:dyDescent="0.2">
      <c r="A705" s="25"/>
      <c r="B705" s="25"/>
      <c r="C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  <c r="AM705" s="25"/>
      <c r="AN705" s="25"/>
      <c r="AO705" s="25"/>
      <c r="AP705" s="25"/>
      <c r="AQ705" s="25"/>
      <c r="AR705" s="25"/>
      <c r="AS705" s="25"/>
      <c r="AT705" s="25"/>
      <c r="AU705" s="25"/>
      <c r="AV705" s="25"/>
      <c r="AW705" s="25"/>
      <c r="AX705" s="25"/>
      <c r="AY705" s="25"/>
      <c r="AZ705" s="25"/>
      <c r="BA705" s="25"/>
      <c r="BB705" s="25"/>
      <c r="BC705" s="25"/>
      <c r="BD705" s="25"/>
      <c r="BE705" s="25"/>
      <c r="BF705" s="25"/>
      <c r="BG705" s="25"/>
      <c r="BH705" s="25"/>
      <c r="BI705" s="25"/>
      <c r="BJ705" s="25"/>
      <c r="BK705" s="25"/>
      <c r="BL705" s="25"/>
      <c r="BM705" s="25"/>
      <c r="BN705" s="25"/>
      <c r="BO705" s="25"/>
      <c r="BP705" s="25"/>
      <c r="BQ705" s="25"/>
      <c r="BR705" s="25"/>
      <c r="BS705" s="25"/>
      <c r="BT705" s="25"/>
      <c r="BU705" s="25"/>
      <c r="BV705" s="25"/>
      <c r="BW705" s="25"/>
      <c r="BX705" s="25"/>
      <c r="BY705" s="25"/>
      <c r="BZ705" s="25"/>
      <c r="CA705" s="25"/>
      <c r="CB705" s="25"/>
      <c r="CC705" s="25"/>
      <c r="CD705" s="25"/>
      <c r="CE705" s="25"/>
      <c r="CF705" s="25"/>
    </row>
    <row r="706" spans="1:84" ht="15.75" customHeight="1" x14ac:dyDescent="0.2">
      <c r="A706" s="25"/>
      <c r="B706" s="25"/>
      <c r="C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  <c r="AM706" s="25"/>
      <c r="AN706" s="25"/>
      <c r="AO706" s="25"/>
      <c r="AP706" s="25"/>
      <c r="AQ706" s="25"/>
      <c r="AR706" s="25"/>
      <c r="AS706" s="25"/>
      <c r="AT706" s="25"/>
      <c r="AU706" s="25"/>
      <c r="AV706" s="25"/>
      <c r="AW706" s="25"/>
      <c r="AX706" s="25"/>
      <c r="AY706" s="25"/>
      <c r="AZ706" s="25"/>
      <c r="BA706" s="25"/>
      <c r="BB706" s="25"/>
      <c r="BC706" s="25"/>
      <c r="BD706" s="25"/>
      <c r="BE706" s="25"/>
      <c r="BF706" s="25"/>
      <c r="BG706" s="25"/>
      <c r="BH706" s="25"/>
      <c r="BI706" s="25"/>
      <c r="BJ706" s="25"/>
      <c r="BK706" s="25"/>
      <c r="BL706" s="25"/>
      <c r="BM706" s="25"/>
      <c r="BN706" s="25"/>
      <c r="BO706" s="25"/>
      <c r="BP706" s="25"/>
      <c r="BQ706" s="25"/>
      <c r="BR706" s="25"/>
      <c r="BS706" s="25"/>
      <c r="BT706" s="25"/>
      <c r="BU706" s="25"/>
      <c r="BV706" s="25"/>
      <c r="BW706" s="25"/>
      <c r="BX706" s="25"/>
      <c r="BY706" s="25"/>
      <c r="BZ706" s="25"/>
      <c r="CA706" s="25"/>
      <c r="CB706" s="25"/>
      <c r="CC706" s="25"/>
      <c r="CD706" s="25"/>
      <c r="CE706" s="25"/>
      <c r="CF706" s="25"/>
    </row>
    <row r="707" spans="1:84" ht="15.75" customHeight="1" x14ac:dyDescent="0.2">
      <c r="A707" s="25"/>
      <c r="B707" s="25"/>
      <c r="C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/>
      <c r="AW707" s="25"/>
      <c r="AX707" s="25"/>
      <c r="AY707" s="25"/>
      <c r="AZ707" s="25"/>
      <c r="BA707" s="25"/>
      <c r="BB707" s="25"/>
      <c r="BC707" s="25"/>
      <c r="BD707" s="25"/>
      <c r="BE707" s="25"/>
      <c r="BF707" s="25"/>
      <c r="BG707" s="25"/>
      <c r="BH707" s="25"/>
      <c r="BI707" s="25"/>
      <c r="BJ707" s="25"/>
      <c r="BK707" s="25"/>
      <c r="BL707" s="25"/>
      <c r="BM707" s="25"/>
      <c r="BN707" s="25"/>
      <c r="BO707" s="25"/>
      <c r="BP707" s="25"/>
      <c r="BQ707" s="25"/>
      <c r="BR707" s="25"/>
      <c r="BS707" s="25"/>
      <c r="BT707" s="25"/>
      <c r="BU707" s="25"/>
      <c r="BV707" s="25"/>
      <c r="BW707" s="25"/>
      <c r="BX707" s="25"/>
      <c r="BY707" s="25"/>
      <c r="BZ707" s="25"/>
      <c r="CA707" s="25"/>
      <c r="CB707" s="25"/>
      <c r="CC707" s="25"/>
      <c r="CD707" s="25"/>
      <c r="CE707" s="25"/>
      <c r="CF707" s="25"/>
    </row>
    <row r="708" spans="1:84" ht="15.75" customHeight="1" x14ac:dyDescent="0.2">
      <c r="A708" s="25"/>
      <c r="B708" s="25"/>
      <c r="C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  <c r="AM708" s="25"/>
      <c r="AN708" s="25"/>
      <c r="AO708" s="25"/>
      <c r="AP708" s="25"/>
      <c r="AQ708" s="25"/>
      <c r="AR708" s="25"/>
      <c r="AS708" s="25"/>
      <c r="AT708" s="25"/>
      <c r="AU708" s="25"/>
      <c r="AV708" s="25"/>
      <c r="AW708" s="25"/>
      <c r="AX708" s="25"/>
      <c r="AY708" s="25"/>
      <c r="AZ708" s="25"/>
      <c r="BA708" s="25"/>
      <c r="BB708" s="25"/>
      <c r="BC708" s="25"/>
      <c r="BD708" s="25"/>
      <c r="BE708" s="25"/>
      <c r="BF708" s="25"/>
      <c r="BG708" s="25"/>
      <c r="BH708" s="25"/>
      <c r="BI708" s="25"/>
      <c r="BJ708" s="25"/>
      <c r="BK708" s="25"/>
      <c r="BL708" s="25"/>
      <c r="BM708" s="25"/>
      <c r="BN708" s="25"/>
      <c r="BO708" s="25"/>
      <c r="BP708" s="25"/>
      <c r="BQ708" s="25"/>
      <c r="BR708" s="25"/>
      <c r="BS708" s="25"/>
      <c r="BT708" s="25"/>
      <c r="BU708" s="25"/>
      <c r="BV708" s="25"/>
      <c r="BW708" s="25"/>
      <c r="BX708" s="25"/>
      <c r="BY708" s="25"/>
      <c r="BZ708" s="25"/>
      <c r="CA708" s="25"/>
      <c r="CB708" s="25"/>
      <c r="CC708" s="25"/>
      <c r="CD708" s="25"/>
      <c r="CE708" s="25"/>
      <c r="CF708" s="25"/>
    </row>
    <row r="709" spans="1:84" ht="15.75" customHeight="1" x14ac:dyDescent="0.2">
      <c r="A709" s="25"/>
      <c r="B709" s="25"/>
      <c r="C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  <c r="AM709" s="25"/>
      <c r="AN709" s="25"/>
      <c r="AO709" s="25"/>
      <c r="AP709" s="25"/>
      <c r="AQ709" s="25"/>
      <c r="AR709" s="25"/>
      <c r="AS709" s="25"/>
      <c r="AT709" s="25"/>
      <c r="AU709" s="25"/>
      <c r="AV709" s="25"/>
      <c r="AW709" s="25"/>
      <c r="AX709" s="25"/>
      <c r="AY709" s="25"/>
      <c r="AZ709" s="25"/>
      <c r="BA709" s="25"/>
      <c r="BB709" s="25"/>
      <c r="BC709" s="25"/>
      <c r="BD709" s="25"/>
      <c r="BE709" s="25"/>
      <c r="BF709" s="25"/>
      <c r="BG709" s="25"/>
      <c r="BH709" s="25"/>
      <c r="BI709" s="25"/>
      <c r="BJ709" s="25"/>
      <c r="BK709" s="25"/>
      <c r="BL709" s="25"/>
      <c r="BM709" s="25"/>
      <c r="BN709" s="25"/>
      <c r="BO709" s="25"/>
      <c r="BP709" s="25"/>
      <c r="BQ709" s="25"/>
      <c r="BR709" s="25"/>
      <c r="BS709" s="25"/>
      <c r="BT709" s="25"/>
      <c r="BU709" s="25"/>
      <c r="BV709" s="25"/>
      <c r="BW709" s="25"/>
      <c r="BX709" s="25"/>
      <c r="BY709" s="25"/>
      <c r="BZ709" s="25"/>
      <c r="CA709" s="25"/>
      <c r="CB709" s="25"/>
      <c r="CC709" s="25"/>
      <c r="CD709" s="25"/>
      <c r="CE709" s="25"/>
      <c r="CF709" s="25"/>
    </row>
    <row r="710" spans="1:84" ht="15.75" customHeight="1" x14ac:dyDescent="0.2">
      <c r="A710" s="25"/>
      <c r="B710" s="25"/>
      <c r="C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  <c r="AM710" s="25"/>
      <c r="AN710" s="25"/>
      <c r="AO710" s="25"/>
      <c r="AP710" s="25"/>
      <c r="AQ710" s="25"/>
      <c r="AR710" s="25"/>
      <c r="AS710" s="25"/>
      <c r="AT710" s="25"/>
      <c r="AU710" s="25"/>
      <c r="AV710" s="25"/>
      <c r="AW710" s="25"/>
      <c r="AX710" s="25"/>
      <c r="AY710" s="25"/>
      <c r="AZ710" s="25"/>
      <c r="BA710" s="25"/>
      <c r="BB710" s="25"/>
      <c r="BC710" s="25"/>
      <c r="BD710" s="25"/>
      <c r="BE710" s="25"/>
      <c r="BF710" s="25"/>
      <c r="BG710" s="25"/>
      <c r="BH710" s="25"/>
      <c r="BI710" s="25"/>
      <c r="BJ710" s="25"/>
      <c r="BK710" s="25"/>
      <c r="BL710" s="25"/>
      <c r="BM710" s="25"/>
      <c r="BN710" s="25"/>
      <c r="BO710" s="25"/>
      <c r="BP710" s="25"/>
      <c r="BQ710" s="25"/>
      <c r="BR710" s="25"/>
      <c r="BS710" s="25"/>
      <c r="BT710" s="25"/>
      <c r="BU710" s="25"/>
      <c r="BV710" s="25"/>
      <c r="BW710" s="25"/>
      <c r="BX710" s="25"/>
      <c r="BY710" s="25"/>
      <c r="BZ710" s="25"/>
      <c r="CA710" s="25"/>
      <c r="CB710" s="25"/>
      <c r="CC710" s="25"/>
      <c r="CD710" s="25"/>
      <c r="CE710" s="25"/>
      <c r="CF710" s="25"/>
    </row>
    <row r="711" spans="1:84" ht="15.75" customHeight="1" x14ac:dyDescent="0.2">
      <c r="A711" s="25"/>
      <c r="B711" s="25"/>
      <c r="C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  <c r="AM711" s="25"/>
      <c r="AN711" s="25"/>
      <c r="AO711" s="25"/>
      <c r="AP711" s="25"/>
      <c r="AQ711" s="25"/>
      <c r="AR711" s="25"/>
      <c r="AS711" s="25"/>
      <c r="AT711" s="25"/>
      <c r="AU711" s="25"/>
      <c r="AV711" s="25"/>
      <c r="AW711" s="25"/>
      <c r="AX711" s="25"/>
      <c r="AY711" s="25"/>
      <c r="AZ711" s="25"/>
      <c r="BA711" s="25"/>
      <c r="BB711" s="25"/>
      <c r="BC711" s="25"/>
      <c r="BD711" s="25"/>
      <c r="BE711" s="25"/>
      <c r="BF711" s="25"/>
      <c r="BG711" s="25"/>
      <c r="BH711" s="25"/>
      <c r="BI711" s="25"/>
      <c r="BJ711" s="25"/>
      <c r="BK711" s="25"/>
      <c r="BL711" s="25"/>
      <c r="BM711" s="25"/>
      <c r="BN711" s="25"/>
      <c r="BO711" s="25"/>
      <c r="BP711" s="25"/>
      <c r="BQ711" s="25"/>
      <c r="BR711" s="25"/>
      <c r="BS711" s="25"/>
      <c r="BT711" s="25"/>
      <c r="BU711" s="25"/>
      <c r="BV711" s="25"/>
      <c r="BW711" s="25"/>
      <c r="BX711" s="25"/>
      <c r="BY711" s="25"/>
      <c r="BZ711" s="25"/>
      <c r="CA711" s="25"/>
      <c r="CB711" s="25"/>
      <c r="CC711" s="25"/>
      <c r="CD711" s="25"/>
      <c r="CE711" s="25"/>
      <c r="CF711" s="25"/>
    </row>
    <row r="712" spans="1:84" ht="15.75" customHeight="1" x14ac:dyDescent="0.2">
      <c r="A712" s="25"/>
      <c r="B712" s="25"/>
      <c r="C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  <c r="AM712" s="25"/>
      <c r="AN712" s="25"/>
      <c r="AO712" s="25"/>
      <c r="AP712" s="25"/>
      <c r="AQ712" s="25"/>
      <c r="AR712" s="25"/>
      <c r="AS712" s="25"/>
      <c r="AT712" s="25"/>
      <c r="AU712" s="25"/>
      <c r="AV712" s="25"/>
      <c r="AW712" s="25"/>
      <c r="AX712" s="25"/>
      <c r="AY712" s="25"/>
      <c r="AZ712" s="25"/>
      <c r="BA712" s="25"/>
      <c r="BB712" s="25"/>
      <c r="BC712" s="25"/>
      <c r="BD712" s="25"/>
      <c r="BE712" s="25"/>
      <c r="BF712" s="25"/>
      <c r="BG712" s="25"/>
      <c r="BH712" s="25"/>
      <c r="BI712" s="25"/>
      <c r="BJ712" s="25"/>
      <c r="BK712" s="25"/>
      <c r="BL712" s="25"/>
      <c r="BM712" s="25"/>
      <c r="BN712" s="25"/>
      <c r="BO712" s="25"/>
      <c r="BP712" s="25"/>
      <c r="BQ712" s="25"/>
      <c r="BR712" s="25"/>
      <c r="BS712" s="25"/>
      <c r="BT712" s="25"/>
      <c r="BU712" s="25"/>
      <c r="BV712" s="25"/>
      <c r="BW712" s="25"/>
      <c r="BX712" s="25"/>
      <c r="BY712" s="25"/>
      <c r="BZ712" s="25"/>
      <c r="CA712" s="25"/>
      <c r="CB712" s="25"/>
      <c r="CC712" s="25"/>
      <c r="CD712" s="25"/>
      <c r="CE712" s="25"/>
      <c r="CF712" s="25"/>
    </row>
    <row r="713" spans="1:84" ht="15.75" customHeight="1" x14ac:dyDescent="0.2">
      <c r="A713" s="25"/>
      <c r="B713" s="25"/>
      <c r="C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  <c r="AM713" s="25"/>
      <c r="AN713" s="25"/>
      <c r="AO713" s="25"/>
      <c r="AP713" s="25"/>
      <c r="AQ713" s="25"/>
      <c r="AR713" s="25"/>
      <c r="AS713" s="25"/>
      <c r="AT713" s="25"/>
      <c r="AU713" s="25"/>
      <c r="AV713" s="25"/>
      <c r="AW713" s="25"/>
      <c r="AX713" s="25"/>
      <c r="AY713" s="25"/>
      <c r="AZ713" s="25"/>
      <c r="BA713" s="25"/>
      <c r="BB713" s="25"/>
      <c r="BC713" s="25"/>
      <c r="BD713" s="25"/>
      <c r="BE713" s="25"/>
      <c r="BF713" s="25"/>
      <c r="BG713" s="25"/>
      <c r="BH713" s="25"/>
      <c r="BI713" s="25"/>
      <c r="BJ713" s="25"/>
      <c r="BK713" s="25"/>
      <c r="BL713" s="25"/>
      <c r="BM713" s="25"/>
      <c r="BN713" s="25"/>
      <c r="BO713" s="25"/>
      <c r="BP713" s="25"/>
      <c r="BQ713" s="25"/>
      <c r="BR713" s="25"/>
      <c r="BS713" s="25"/>
      <c r="BT713" s="25"/>
      <c r="BU713" s="25"/>
      <c r="BV713" s="25"/>
      <c r="BW713" s="25"/>
      <c r="BX713" s="25"/>
      <c r="BY713" s="25"/>
      <c r="BZ713" s="25"/>
      <c r="CA713" s="25"/>
      <c r="CB713" s="25"/>
      <c r="CC713" s="25"/>
      <c r="CD713" s="25"/>
      <c r="CE713" s="25"/>
      <c r="CF713" s="25"/>
    </row>
    <row r="714" spans="1:84" ht="15.75" customHeight="1" x14ac:dyDescent="0.2">
      <c r="A714" s="25"/>
      <c r="B714" s="25"/>
      <c r="C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  <c r="AM714" s="25"/>
      <c r="AN714" s="25"/>
      <c r="AO714" s="25"/>
      <c r="AP714" s="25"/>
      <c r="AQ714" s="25"/>
      <c r="AR714" s="25"/>
      <c r="AS714" s="25"/>
      <c r="AT714" s="25"/>
      <c r="AU714" s="25"/>
      <c r="AV714" s="25"/>
      <c r="AW714" s="25"/>
      <c r="AX714" s="25"/>
      <c r="AY714" s="25"/>
      <c r="AZ714" s="25"/>
      <c r="BA714" s="25"/>
      <c r="BB714" s="25"/>
      <c r="BC714" s="25"/>
      <c r="BD714" s="25"/>
      <c r="BE714" s="25"/>
      <c r="BF714" s="25"/>
      <c r="BG714" s="25"/>
      <c r="BH714" s="25"/>
      <c r="BI714" s="25"/>
      <c r="BJ714" s="25"/>
      <c r="BK714" s="25"/>
      <c r="BL714" s="25"/>
      <c r="BM714" s="25"/>
      <c r="BN714" s="25"/>
      <c r="BO714" s="25"/>
      <c r="BP714" s="25"/>
      <c r="BQ714" s="25"/>
      <c r="BR714" s="25"/>
      <c r="BS714" s="25"/>
      <c r="BT714" s="25"/>
      <c r="BU714" s="25"/>
      <c r="BV714" s="25"/>
      <c r="BW714" s="25"/>
      <c r="BX714" s="25"/>
      <c r="BY714" s="25"/>
      <c r="BZ714" s="25"/>
      <c r="CA714" s="25"/>
      <c r="CB714" s="25"/>
      <c r="CC714" s="25"/>
      <c r="CD714" s="25"/>
      <c r="CE714" s="25"/>
      <c r="CF714" s="25"/>
    </row>
    <row r="715" spans="1:84" ht="15.75" customHeight="1" x14ac:dyDescent="0.2">
      <c r="A715" s="25"/>
      <c r="B715" s="25"/>
      <c r="C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  <c r="AM715" s="25"/>
      <c r="AN715" s="25"/>
      <c r="AO715" s="25"/>
      <c r="AP715" s="25"/>
      <c r="AQ715" s="25"/>
      <c r="AR715" s="25"/>
      <c r="AS715" s="25"/>
      <c r="AT715" s="25"/>
      <c r="AU715" s="25"/>
      <c r="AV715" s="25"/>
      <c r="AW715" s="25"/>
      <c r="AX715" s="25"/>
      <c r="AY715" s="25"/>
      <c r="AZ715" s="25"/>
      <c r="BA715" s="25"/>
      <c r="BB715" s="25"/>
      <c r="BC715" s="25"/>
      <c r="BD715" s="25"/>
      <c r="BE715" s="25"/>
      <c r="BF715" s="25"/>
      <c r="BG715" s="25"/>
      <c r="BH715" s="25"/>
      <c r="BI715" s="25"/>
      <c r="BJ715" s="25"/>
      <c r="BK715" s="25"/>
      <c r="BL715" s="25"/>
      <c r="BM715" s="25"/>
      <c r="BN715" s="25"/>
      <c r="BO715" s="25"/>
      <c r="BP715" s="25"/>
      <c r="BQ715" s="25"/>
      <c r="BR715" s="25"/>
      <c r="BS715" s="25"/>
      <c r="BT715" s="25"/>
      <c r="BU715" s="25"/>
      <c r="BV715" s="25"/>
      <c r="BW715" s="25"/>
      <c r="BX715" s="25"/>
      <c r="BY715" s="25"/>
      <c r="BZ715" s="25"/>
      <c r="CA715" s="25"/>
      <c r="CB715" s="25"/>
      <c r="CC715" s="25"/>
      <c r="CD715" s="25"/>
      <c r="CE715" s="25"/>
      <c r="CF715" s="25"/>
    </row>
    <row r="716" spans="1:84" ht="15.75" customHeight="1" x14ac:dyDescent="0.2">
      <c r="A716" s="25"/>
      <c r="B716" s="25"/>
      <c r="C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  <c r="AM716" s="25"/>
      <c r="AN716" s="25"/>
      <c r="AO716" s="25"/>
      <c r="AP716" s="25"/>
      <c r="AQ716" s="25"/>
      <c r="AR716" s="25"/>
      <c r="AS716" s="25"/>
      <c r="AT716" s="25"/>
      <c r="AU716" s="25"/>
      <c r="AV716" s="25"/>
      <c r="AW716" s="25"/>
      <c r="AX716" s="25"/>
      <c r="AY716" s="25"/>
      <c r="AZ716" s="25"/>
      <c r="BA716" s="25"/>
      <c r="BB716" s="25"/>
      <c r="BC716" s="25"/>
      <c r="BD716" s="25"/>
      <c r="BE716" s="25"/>
      <c r="BF716" s="25"/>
      <c r="BG716" s="25"/>
      <c r="BH716" s="25"/>
      <c r="BI716" s="25"/>
      <c r="BJ716" s="25"/>
      <c r="BK716" s="25"/>
      <c r="BL716" s="25"/>
      <c r="BM716" s="25"/>
      <c r="BN716" s="25"/>
      <c r="BO716" s="25"/>
      <c r="BP716" s="25"/>
      <c r="BQ716" s="25"/>
      <c r="BR716" s="25"/>
      <c r="BS716" s="25"/>
      <c r="BT716" s="25"/>
      <c r="BU716" s="25"/>
      <c r="BV716" s="25"/>
      <c r="BW716" s="25"/>
      <c r="BX716" s="25"/>
      <c r="BY716" s="25"/>
      <c r="BZ716" s="25"/>
      <c r="CA716" s="25"/>
      <c r="CB716" s="25"/>
      <c r="CC716" s="25"/>
      <c r="CD716" s="25"/>
      <c r="CE716" s="25"/>
      <c r="CF716" s="25"/>
    </row>
    <row r="717" spans="1:84" ht="15.75" customHeight="1" x14ac:dyDescent="0.2">
      <c r="A717" s="25"/>
      <c r="B717" s="25"/>
      <c r="C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  <c r="AM717" s="25"/>
      <c r="AN717" s="25"/>
      <c r="AO717" s="25"/>
      <c r="AP717" s="25"/>
      <c r="AQ717" s="25"/>
      <c r="AR717" s="25"/>
      <c r="AS717" s="25"/>
      <c r="AT717" s="25"/>
      <c r="AU717" s="25"/>
      <c r="AV717" s="25"/>
      <c r="AW717" s="25"/>
      <c r="AX717" s="25"/>
      <c r="AY717" s="25"/>
      <c r="AZ717" s="25"/>
      <c r="BA717" s="25"/>
      <c r="BB717" s="25"/>
      <c r="BC717" s="25"/>
      <c r="BD717" s="25"/>
      <c r="BE717" s="25"/>
      <c r="BF717" s="25"/>
      <c r="BG717" s="25"/>
      <c r="BH717" s="25"/>
      <c r="BI717" s="25"/>
      <c r="BJ717" s="25"/>
      <c r="BK717" s="25"/>
      <c r="BL717" s="25"/>
      <c r="BM717" s="25"/>
      <c r="BN717" s="25"/>
      <c r="BO717" s="25"/>
      <c r="BP717" s="25"/>
      <c r="BQ717" s="25"/>
      <c r="BR717" s="25"/>
      <c r="BS717" s="25"/>
      <c r="BT717" s="25"/>
      <c r="BU717" s="25"/>
      <c r="BV717" s="25"/>
      <c r="BW717" s="25"/>
      <c r="BX717" s="25"/>
      <c r="BY717" s="25"/>
      <c r="BZ717" s="25"/>
      <c r="CA717" s="25"/>
      <c r="CB717" s="25"/>
      <c r="CC717" s="25"/>
      <c r="CD717" s="25"/>
      <c r="CE717" s="25"/>
      <c r="CF717" s="25"/>
    </row>
    <row r="718" spans="1:84" ht="15.75" customHeight="1" x14ac:dyDescent="0.2">
      <c r="A718" s="25"/>
      <c r="B718" s="25"/>
      <c r="C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  <c r="AM718" s="25"/>
      <c r="AN718" s="25"/>
      <c r="AO718" s="25"/>
      <c r="AP718" s="25"/>
      <c r="AQ718" s="25"/>
      <c r="AR718" s="25"/>
      <c r="AS718" s="25"/>
      <c r="AT718" s="25"/>
      <c r="AU718" s="25"/>
      <c r="AV718" s="25"/>
      <c r="AW718" s="25"/>
      <c r="AX718" s="25"/>
      <c r="AY718" s="25"/>
      <c r="AZ718" s="25"/>
      <c r="BA718" s="25"/>
      <c r="BB718" s="25"/>
      <c r="BC718" s="25"/>
      <c r="BD718" s="25"/>
      <c r="BE718" s="25"/>
      <c r="BF718" s="25"/>
      <c r="BG718" s="25"/>
      <c r="BH718" s="25"/>
      <c r="BI718" s="25"/>
      <c r="BJ718" s="25"/>
      <c r="BK718" s="25"/>
      <c r="BL718" s="25"/>
      <c r="BM718" s="25"/>
      <c r="BN718" s="25"/>
      <c r="BO718" s="25"/>
      <c r="BP718" s="25"/>
      <c r="BQ718" s="25"/>
      <c r="BR718" s="25"/>
      <c r="BS718" s="25"/>
      <c r="BT718" s="25"/>
      <c r="BU718" s="25"/>
      <c r="BV718" s="25"/>
      <c r="BW718" s="25"/>
      <c r="BX718" s="25"/>
      <c r="BY718" s="25"/>
      <c r="BZ718" s="25"/>
      <c r="CA718" s="25"/>
      <c r="CB718" s="25"/>
      <c r="CC718" s="25"/>
      <c r="CD718" s="25"/>
      <c r="CE718" s="25"/>
      <c r="CF718" s="25"/>
    </row>
    <row r="719" spans="1:84" ht="15.75" customHeight="1" x14ac:dyDescent="0.2">
      <c r="A719" s="25"/>
      <c r="B719" s="25"/>
      <c r="C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  <c r="AM719" s="25"/>
      <c r="AN719" s="25"/>
      <c r="AO719" s="25"/>
      <c r="AP719" s="25"/>
      <c r="AQ719" s="25"/>
      <c r="AR719" s="25"/>
      <c r="AS719" s="25"/>
      <c r="AT719" s="25"/>
      <c r="AU719" s="25"/>
      <c r="AV719" s="25"/>
      <c r="AW719" s="25"/>
      <c r="AX719" s="25"/>
      <c r="AY719" s="25"/>
      <c r="AZ719" s="25"/>
      <c r="BA719" s="25"/>
      <c r="BB719" s="25"/>
      <c r="BC719" s="25"/>
      <c r="BD719" s="25"/>
      <c r="BE719" s="25"/>
      <c r="BF719" s="25"/>
      <c r="BG719" s="25"/>
      <c r="BH719" s="25"/>
      <c r="BI719" s="25"/>
      <c r="BJ719" s="25"/>
      <c r="BK719" s="25"/>
      <c r="BL719" s="25"/>
      <c r="BM719" s="25"/>
      <c r="BN719" s="25"/>
      <c r="BO719" s="25"/>
      <c r="BP719" s="25"/>
      <c r="BQ719" s="25"/>
      <c r="BR719" s="25"/>
      <c r="BS719" s="25"/>
      <c r="BT719" s="25"/>
      <c r="BU719" s="25"/>
      <c r="BV719" s="25"/>
      <c r="BW719" s="25"/>
      <c r="BX719" s="25"/>
      <c r="BY719" s="25"/>
      <c r="BZ719" s="25"/>
      <c r="CA719" s="25"/>
      <c r="CB719" s="25"/>
      <c r="CC719" s="25"/>
      <c r="CD719" s="25"/>
      <c r="CE719" s="25"/>
      <c r="CF719" s="25"/>
    </row>
    <row r="720" spans="1:84" ht="15.75" customHeight="1" x14ac:dyDescent="0.2">
      <c r="A720" s="25"/>
      <c r="B720" s="25"/>
      <c r="C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  <c r="AM720" s="25"/>
      <c r="AN720" s="25"/>
      <c r="AO720" s="25"/>
      <c r="AP720" s="25"/>
      <c r="AQ720" s="25"/>
      <c r="AR720" s="25"/>
      <c r="AS720" s="25"/>
      <c r="AT720" s="25"/>
      <c r="AU720" s="25"/>
      <c r="AV720" s="25"/>
      <c r="AW720" s="25"/>
      <c r="AX720" s="25"/>
      <c r="AY720" s="25"/>
      <c r="AZ720" s="25"/>
      <c r="BA720" s="25"/>
      <c r="BB720" s="25"/>
      <c r="BC720" s="25"/>
      <c r="BD720" s="25"/>
      <c r="BE720" s="25"/>
      <c r="BF720" s="25"/>
      <c r="BG720" s="25"/>
      <c r="BH720" s="25"/>
      <c r="BI720" s="25"/>
      <c r="BJ720" s="25"/>
      <c r="BK720" s="25"/>
      <c r="BL720" s="25"/>
      <c r="BM720" s="25"/>
      <c r="BN720" s="25"/>
      <c r="BO720" s="25"/>
      <c r="BP720" s="25"/>
      <c r="BQ720" s="25"/>
      <c r="BR720" s="25"/>
      <c r="BS720" s="25"/>
      <c r="BT720" s="25"/>
      <c r="BU720" s="25"/>
      <c r="BV720" s="25"/>
      <c r="BW720" s="25"/>
      <c r="BX720" s="25"/>
      <c r="BY720" s="25"/>
      <c r="BZ720" s="25"/>
      <c r="CA720" s="25"/>
      <c r="CB720" s="25"/>
      <c r="CC720" s="25"/>
      <c r="CD720" s="25"/>
      <c r="CE720" s="25"/>
      <c r="CF720" s="25"/>
    </row>
    <row r="721" spans="1:84" ht="15.75" customHeight="1" x14ac:dyDescent="0.2">
      <c r="A721" s="25"/>
      <c r="B721" s="25"/>
      <c r="C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  <c r="AM721" s="25"/>
      <c r="AN721" s="25"/>
      <c r="AO721" s="25"/>
      <c r="AP721" s="25"/>
      <c r="AQ721" s="25"/>
      <c r="AR721" s="25"/>
      <c r="AS721" s="25"/>
      <c r="AT721" s="25"/>
      <c r="AU721" s="25"/>
      <c r="AV721" s="25"/>
      <c r="AW721" s="25"/>
      <c r="AX721" s="25"/>
      <c r="AY721" s="25"/>
      <c r="AZ721" s="25"/>
      <c r="BA721" s="25"/>
      <c r="BB721" s="25"/>
      <c r="BC721" s="25"/>
      <c r="BD721" s="25"/>
      <c r="BE721" s="25"/>
      <c r="BF721" s="25"/>
      <c r="BG721" s="25"/>
      <c r="BH721" s="25"/>
      <c r="BI721" s="25"/>
      <c r="BJ721" s="25"/>
      <c r="BK721" s="25"/>
      <c r="BL721" s="25"/>
      <c r="BM721" s="25"/>
      <c r="BN721" s="25"/>
      <c r="BO721" s="25"/>
      <c r="BP721" s="25"/>
      <c r="BQ721" s="25"/>
      <c r="BR721" s="25"/>
      <c r="BS721" s="25"/>
      <c r="BT721" s="25"/>
      <c r="BU721" s="25"/>
      <c r="BV721" s="25"/>
      <c r="BW721" s="25"/>
      <c r="BX721" s="25"/>
      <c r="BY721" s="25"/>
      <c r="BZ721" s="25"/>
      <c r="CA721" s="25"/>
      <c r="CB721" s="25"/>
      <c r="CC721" s="25"/>
      <c r="CD721" s="25"/>
      <c r="CE721" s="25"/>
      <c r="CF721" s="25"/>
    </row>
    <row r="722" spans="1:84" ht="15.75" customHeight="1" x14ac:dyDescent="0.2">
      <c r="A722" s="25"/>
      <c r="B722" s="25"/>
      <c r="C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  <c r="AM722" s="25"/>
      <c r="AN722" s="25"/>
      <c r="AO722" s="25"/>
      <c r="AP722" s="25"/>
      <c r="AQ722" s="25"/>
      <c r="AR722" s="25"/>
      <c r="AS722" s="25"/>
      <c r="AT722" s="25"/>
      <c r="AU722" s="25"/>
      <c r="AV722" s="25"/>
      <c r="AW722" s="25"/>
      <c r="AX722" s="25"/>
      <c r="AY722" s="25"/>
      <c r="AZ722" s="25"/>
      <c r="BA722" s="25"/>
      <c r="BB722" s="25"/>
      <c r="BC722" s="25"/>
      <c r="BD722" s="25"/>
      <c r="BE722" s="25"/>
      <c r="BF722" s="25"/>
      <c r="BG722" s="25"/>
      <c r="BH722" s="25"/>
      <c r="BI722" s="25"/>
      <c r="BJ722" s="25"/>
      <c r="BK722" s="25"/>
      <c r="BL722" s="25"/>
      <c r="BM722" s="25"/>
      <c r="BN722" s="25"/>
      <c r="BO722" s="25"/>
      <c r="BP722" s="25"/>
      <c r="BQ722" s="25"/>
      <c r="BR722" s="25"/>
      <c r="BS722" s="25"/>
      <c r="BT722" s="25"/>
      <c r="BU722" s="25"/>
      <c r="BV722" s="25"/>
      <c r="BW722" s="25"/>
      <c r="BX722" s="25"/>
      <c r="BY722" s="25"/>
      <c r="BZ722" s="25"/>
      <c r="CA722" s="25"/>
      <c r="CB722" s="25"/>
      <c r="CC722" s="25"/>
      <c r="CD722" s="25"/>
      <c r="CE722" s="25"/>
      <c r="CF722" s="25"/>
    </row>
    <row r="723" spans="1:84" ht="15.75" customHeight="1" x14ac:dyDescent="0.2">
      <c r="A723" s="25"/>
      <c r="B723" s="25"/>
      <c r="C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  <c r="AM723" s="25"/>
      <c r="AN723" s="25"/>
      <c r="AO723" s="25"/>
      <c r="AP723" s="25"/>
      <c r="AQ723" s="25"/>
      <c r="AR723" s="25"/>
      <c r="AS723" s="25"/>
      <c r="AT723" s="25"/>
      <c r="AU723" s="25"/>
      <c r="AV723" s="25"/>
      <c r="AW723" s="25"/>
      <c r="AX723" s="25"/>
      <c r="AY723" s="25"/>
      <c r="AZ723" s="25"/>
      <c r="BA723" s="25"/>
      <c r="BB723" s="25"/>
      <c r="BC723" s="25"/>
      <c r="BD723" s="25"/>
      <c r="BE723" s="25"/>
      <c r="BF723" s="25"/>
      <c r="BG723" s="25"/>
      <c r="BH723" s="25"/>
      <c r="BI723" s="25"/>
      <c r="BJ723" s="25"/>
      <c r="BK723" s="25"/>
      <c r="BL723" s="25"/>
      <c r="BM723" s="25"/>
      <c r="BN723" s="25"/>
      <c r="BO723" s="25"/>
      <c r="BP723" s="25"/>
      <c r="BQ723" s="25"/>
      <c r="BR723" s="25"/>
      <c r="BS723" s="25"/>
      <c r="BT723" s="25"/>
      <c r="BU723" s="25"/>
      <c r="BV723" s="25"/>
      <c r="BW723" s="25"/>
      <c r="BX723" s="25"/>
      <c r="BY723" s="25"/>
      <c r="BZ723" s="25"/>
      <c r="CA723" s="25"/>
      <c r="CB723" s="25"/>
      <c r="CC723" s="25"/>
      <c r="CD723" s="25"/>
      <c r="CE723" s="25"/>
      <c r="CF723" s="25"/>
    </row>
    <row r="724" spans="1:84" ht="15.75" customHeight="1" x14ac:dyDescent="0.2">
      <c r="A724" s="25"/>
      <c r="B724" s="25"/>
      <c r="C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  <c r="AM724" s="25"/>
      <c r="AN724" s="25"/>
      <c r="AO724" s="25"/>
      <c r="AP724" s="25"/>
      <c r="AQ724" s="25"/>
      <c r="AR724" s="25"/>
      <c r="AS724" s="25"/>
      <c r="AT724" s="25"/>
      <c r="AU724" s="25"/>
      <c r="AV724" s="25"/>
      <c r="AW724" s="25"/>
      <c r="AX724" s="25"/>
      <c r="AY724" s="25"/>
      <c r="AZ724" s="25"/>
      <c r="BA724" s="25"/>
      <c r="BB724" s="25"/>
      <c r="BC724" s="25"/>
      <c r="BD724" s="25"/>
      <c r="BE724" s="25"/>
      <c r="BF724" s="25"/>
      <c r="BG724" s="25"/>
      <c r="BH724" s="25"/>
      <c r="BI724" s="25"/>
      <c r="BJ724" s="25"/>
      <c r="BK724" s="25"/>
      <c r="BL724" s="25"/>
      <c r="BM724" s="25"/>
      <c r="BN724" s="25"/>
      <c r="BO724" s="25"/>
      <c r="BP724" s="25"/>
      <c r="BQ724" s="25"/>
      <c r="BR724" s="25"/>
      <c r="BS724" s="25"/>
      <c r="BT724" s="25"/>
      <c r="BU724" s="25"/>
      <c r="BV724" s="25"/>
      <c r="BW724" s="25"/>
      <c r="BX724" s="25"/>
      <c r="BY724" s="25"/>
      <c r="BZ724" s="25"/>
      <c r="CA724" s="25"/>
      <c r="CB724" s="25"/>
      <c r="CC724" s="25"/>
      <c r="CD724" s="25"/>
      <c r="CE724" s="25"/>
      <c r="CF724" s="25"/>
    </row>
    <row r="725" spans="1:84" ht="15.75" customHeight="1" x14ac:dyDescent="0.2">
      <c r="A725" s="25"/>
      <c r="B725" s="25"/>
      <c r="C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  <c r="AM725" s="25"/>
      <c r="AN725" s="25"/>
      <c r="AO725" s="25"/>
      <c r="AP725" s="25"/>
      <c r="AQ725" s="25"/>
      <c r="AR725" s="25"/>
      <c r="AS725" s="25"/>
      <c r="AT725" s="25"/>
      <c r="AU725" s="25"/>
      <c r="AV725" s="25"/>
      <c r="AW725" s="25"/>
      <c r="AX725" s="25"/>
      <c r="AY725" s="25"/>
      <c r="AZ725" s="25"/>
      <c r="BA725" s="25"/>
      <c r="BB725" s="25"/>
      <c r="BC725" s="25"/>
      <c r="BD725" s="25"/>
      <c r="BE725" s="25"/>
      <c r="BF725" s="25"/>
      <c r="BG725" s="25"/>
      <c r="BH725" s="25"/>
      <c r="BI725" s="25"/>
      <c r="BJ725" s="25"/>
      <c r="BK725" s="25"/>
      <c r="BL725" s="25"/>
      <c r="BM725" s="25"/>
      <c r="BN725" s="25"/>
      <c r="BO725" s="25"/>
      <c r="BP725" s="25"/>
      <c r="BQ725" s="25"/>
      <c r="BR725" s="25"/>
      <c r="BS725" s="25"/>
      <c r="BT725" s="25"/>
      <c r="BU725" s="25"/>
      <c r="BV725" s="25"/>
      <c r="BW725" s="25"/>
      <c r="BX725" s="25"/>
      <c r="BY725" s="25"/>
      <c r="BZ725" s="25"/>
      <c r="CA725" s="25"/>
      <c r="CB725" s="25"/>
      <c r="CC725" s="25"/>
      <c r="CD725" s="25"/>
      <c r="CE725" s="25"/>
      <c r="CF725" s="25"/>
    </row>
    <row r="726" spans="1:84" ht="15.75" customHeight="1" x14ac:dyDescent="0.2">
      <c r="A726" s="25"/>
      <c r="B726" s="25"/>
      <c r="C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  <c r="AW726" s="25"/>
      <c r="AX726" s="25"/>
      <c r="AY726" s="25"/>
      <c r="AZ726" s="25"/>
      <c r="BA726" s="25"/>
      <c r="BB726" s="25"/>
      <c r="BC726" s="25"/>
      <c r="BD726" s="25"/>
      <c r="BE726" s="25"/>
      <c r="BF726" s="25"/>
      <c r="BG726" s="25"/>
      <c r="BH726" s="25"/>
      <c r="BI726" s="25"/>
      <c r="BJ726" s="25"/>
      <c r="BK726" s="25"/>
      <c r="BL726" s="25"/>
      <c r="BM726" s="25"/>
      <c r="BN726" s="25"/>
      <c r="BO726" s="25"/>
      <c r="BP726" s="25"/>
      <c r="BQ726" s="25"/>
      <c r="BR726" s="25"/>
      <c r="BS726" s="25"/>
      <c r="BT726" s="25"/>
      <c r="BU726" s="25"/>
      <c r="BV726" s="25"/>
      <c r="BW726" s="25"/>
      <c r="BX726" s="25"/>
      <c r="BY726" s="25"/>
      <c r="BZ726" s="25"/>
      <c r="CA726" s="25"/>
      <c r="CB726" s="25"/>
      <c r="CC726" s="25"/>
      <c r="CD726" s="25"/>
      <c r="CE726" s="25"/>
      <c r="CF726" s="25"/>
    </row>
    <row r="727" spans="1:84" ht="15.75" customHeight="1" x14ac:dyDescent="0.2">
      <c r="A727" s="25"/>
      <c r="B727" s="25"/>
      <c r="C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  <c r="AM727" s="25"/>
      <c r="AN727" s="25"/>
      <c r="AO727" s="25"/>
      <c r="AP727" s="25"/>
      <c r="AQ727" s="25"/>
      <c r="AR727" s="25"/>
      <c r="AS727" s="25"/>
      <c r="AT727" s="25"/>
      <c r="AU727" s="25"/>
      <c r="AV727" s="25"/>
      <c r="AW727" s="25"/>
      <c r="AX727" s="25"/>
      <c r="AY727" s="25"/>
      <c r="AZ727" s="25"/>
      <c r="BA727" s="25"/>
      <c r="BB727" s="25"/>
      <c r="BC727" s="25"/>
      <c r="BD727" s="25"/>
      <c r="BE727" s="25"/>
      <c r="BF727" s="25"/>
      <c r="BG727" s="25"/>
      <c r="BH727" s="25"/>
      <c r="BI727" s="25"/>
      <c r="BJ727" s="25"/>
      <c r="BK727" s="25"/>
      <c r="BL727" s="25"/>
      <c r="BM727" s="25"/>
      <c r="BN727" s="25"/>
      <c r="BO727" s="25"/>
      <c r="BP727" s="25"/>
      <c r="BQ727" s="25"/>
      <c r="BR727" s="25"/>
      <c r="BS727" s="25"/>
      <c r="BT727" s="25"/>
      <c r="BU727" s="25"/>
      <c r="BV727" s="25"/>
      <c r="BW727" s="25"/>
      <c r="BX727" s="25"/>
      <c r="BY727" s="25"/>
      <c r="BZ727" s="25"/>
      <c r="CA727" s="25"/>
      <c r="CB727" s="25"/>
      <c r="CC727" s="25"/>
      <c r="CD727" s="25"/>
      <c r="CE727" s="25"/>
      <c r="CF727" s="25"/>
    </row>
    <row r="728" spans="1:84" ht="15.75" customHeight="1" x14ac:dyDescent="0.2">
      <c r="A728" s="25"/>
      <c r="B728" s="25"/>
      <c r="C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  <c r="AM728" s="25"/>
      <c r="AN728" s="25"/>
      <c r="AO728" s="25"/>
      <c r="AP728" s="25"/>
      <c r="AQ728" s="25"/>
      <c r="AR728" s="25"/>
      <c r="AS728" s="25"/>
      <c r="AT728" s="25"/>
      <c r="AU728" s="25"/>
      <c r="AV728" s="25"/>
      <c r="AW728" s="25"/>
      <c r="AX728" s="25"/>
      <c r="AY728" s="25"/>
      <c r="AZ728" s="25"/>
      <c r="BA728" s="25"/>
      <c r="BB728" s="25"/>
      <c r="BC728" s="25"/>
      <c r="BD728" s="25"/>
      <c r="BE728" s="25"/>
      <c r="BF728" s="25"/>
      <c r="BG728" s="25"/>
      <c r="BH728" s="25"/>
      <c r="BI728" s="25"/>
      <c r="BJ728" s="25"/>
      <c r="BK728" s="25"/>
      <c r="BL728" s="25"/>
      <c r="BM728" s="25"/>
      <c r="BN728" s="25"/>
      <c r="BO728" s="25"/>
      <c r="BP728" s="25"/>
      <c r="BQ728" s="25"/>
      <c r="BR728" s="25"/>
      <c r="BS728" s="25"/>
      <c r="BT728" s="25"/>
      <c r="BU728" s="25"/>
      <c r="BV728" s="25"/>
      <c r="BW728" s="25"/>
      <c r="BX728" s="25"/>
      <c r="BY728" s="25"/>
      <c r="BZ728" s="25"/>
      <c r="CA728" s="25"/>
      <c r="CB728" s="25"/>
      <c r="CC728" s="25"/>
      <c r="CD728" s="25"/>
      <c r="CE728" s="25"/>
      <c r="CF728" s="25"/>
    </row>
    <row r="729" spans="1:84" ht="15.75" customHeight="1" x14ac:dyDescent="0.2">
      <c r="A729" s="25"/>
      <c r="B729" s="25"/>
      <c r="C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  <c r="AM729" s="25"/>
      <c r="AN729" s="25"/>
      <c r="AO729" s="25"/>
      <c r="AP729" s="25"/>
      <c r="AQ729" s="25"/>
      <c r="AR729" s="25"/>
      <c r="AS729" s="25"/>
      <c r="AT729" s="25"/>
      <c r="AU729" s="25"/>
      <c r="AV729" s="25"/>
      <c r="AW729" s="25"/>
      <c r="AX729" s="25"/>
      <c r="AY729" s="25"/>
      <c r="AZ729" s="25"/>
      <c r="BA729" s="25"/>
      <c r="BB729" s="25"/>
      <c r="BC729" s="25"/>
      <c r="BD729" s="25"/>
      <c r="BE729" s="25"/>
      <c r="BF729" s="25"/>
      <c r="BG729" s="25"/>
      <c r="BH729" s="25"/>
      <c r="BI729" s="25"/>
      <c r="BJ729" s="25"/>
      <c r="BK729" s="25"/>
      <c r="BL729" s="25"/>
      <c r="BM729" s="25"/>
      <c r="BN729" s="25"/>
      <c r="BO729" s="25"/>
      <c r="BP729" s="25"/>
      <c r="BQ729" s="25"/>
      <c r="BR729" s="25"/>
      <c r="BS729" s="25"/>
      <c r="BT729" s="25"/>
      <c r="BU729" s="25"/>
      <c r="BV729" s="25"/>
      <c r="BW729" s="25"/>
      <c r="BX729" s="25"/>
      <c r="BY729" s="25"/>
      <c r="BZ729" s="25"/>
      <c r="CA729" s="25"/>
      <c r="CB729" s="25"/>
      <c r="CC729" s="25"/>
      <c r="CD729" s="25"/>
      <c r="CE729" s="25"/>
      <c r="CF729" s="25"/>
    </row>
    <row r="730" spans="1:84" ht="15.75" customHeight="1" x14ac:dyDescent="0.2">
      <c r="A730" s="25"/>
      <c r="B730" s="25"/>
      <c r="C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  <c r="AM730" s="25"/>
      <c r="AN730" s="25"/>
      <c r="AO730" s="25"/>
      <c r="AP730" s="25"/>
      <c r="AQ730" s="25"/>
      <c r="AR730" s="25"/>
      <c r="AS730" s="25"/>
      <c r="AT730" s="25"/>
      <c r="AU730" s="25"/>
      <c r="AV730" s="25"/>
      <c r="AW730" s="25"/>
      <c r="AX730" s="25"/>
      <c r="AY730" s="25"/>
      <c r="AZ730" s="25"/>
      <c r="BA730" s="25"/>
      <c r="BB730" s="25"/>
      <c r="BC730" s="25"/>
      <c r="BD730" s="25"/>
      <c r="BE730" s="25"/>
      <c r="BF730" s="25"/>
      <c r="BG730" s="25"/>
      <c r="BH730" s="25"/>
      <c r="BI730" s="25"/>
      <c r="BJ730" s="25"/>
      <c r="BK730" s="25"/>
      <c r="BL730" s="25"/>
      <c r="BM730" s="25"/>
      <c r="BN730" s="25"/>
      <c r="BO730" s="25"/>
      <c r="BP730" s="25"/>
      <c r="BQ730" s="25"/>
      <c r="BR730" s="25"/>
      <c r="BS730" s="25"/>
      <c r="BT730" s="25"/>
      <c r="BU730" s="25"/>
      <c r="BV730" s="25"/>
      <c r="BW730" s="25"/>
      <c r="BX730" s="25"/>
      <c r="BY730" s="25"/>
      <c r="BZ730" s="25"/>
      <c r="CA730" s="25"/>
      <c r="CB730" s="25"/>
      <c r="CC730" s="25"/>
      <c r="CD730" s="25"/>
      <c r="CE730" s="25"/>
      <c r="CF730" s="25"/>
    </row>
    <row r="731" spans="1:84" ht="15.75" customHeight="1" x14ac:dyDescent="0.2">
      <c r="A731" s="25"/>
      <c r="B731" s="25"/>
      <c r="C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  <c r="AM731" s="25"/>
      <c r="AN731" s="25"/>
      <c r="AO731" s="25"/>
      <c r="AP731" s="25"/>
      <c r="AQ731" s="25"/>
      <c r="AR731" s="25"/>
      <c r="AS731" s="25"/>
      <c r="AT731" s="25"/>
      <c r="AU731" s="25"/>
      <c r="AV731" s="25"/>
      <c r="AW731" s="25"/>
      <c r="AX731" s="25"/>
      <c r="AY731" s="25"/>
      <c r="AZ731" s="25"/>
      <c r="BA731" s="25"/>
      <c r="BB731" s="25"/>
      <c r="BC731" s="25"/>
      <c r="BD731" s="25"/>
      <c r="BE731" s="25"/>
      <c r="BF731" s="25"/>
      <c r="BG731" s="25"/>
      <c r="BH731" s="25"/>
      <c r="BI731" s="25"/>
      <c r="BJ731" s="25"/>
      <c r="BK731" s="25"/>
      <c r="BL731" s="25"/>
      <c r="BM731" s="25"/>
      <c r="BN731" s="25"/>
      <c r="BO731" s="25"/>
      <c r="BP731" s="25"/>
      <c r="BQ731" s="25"/>
      <c r="BR731" s="25"/>
      <c r="BS731" s="25"/>
      <c r="BT731" s="25"/>
      <c r="BU731" s="25"/>
      <c r="BV731" s="25"/>
      <c r="BW731" s="25"/>
      <c r="BX731" s="25"/>
      <c r="BY731" s="25"/>
      <c r="BZ731" s="25"/>
      <c r="CA731" s="25"/>
      <c r="CB731" s="25"/>
      <c r="CC731" s="25"/>
      <c r="CD731" s="25"/>
      <c r="CE731" s="25"/>
      <c r="CF731" s="25"/>
    </row>
    <row r="732" spans="1:84" ht="15.75" customHeight="1" x14ac:dyDescent="0.2">
      <c r="A732" s="25"/>
      <c r="B732" s="25"/>
      <c r="C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  <c r="AM732" s="25"/>
      <c r="AN732" s="25"/>
      <c r="AO732" s="25"/>
      <c r="AP732" s="25"/>
      <c r="AQ732" s="25"/>
      <c r="AR732" s="25"/>
      <c r="AS732" s="25"/>
      <c r="AT732" s="25"/>
      <c r="AU732" s="25"/>
      <c r="AV732" s="25"/>
      <c r="AW732" s="25"/>
      <c r="AX732" s="25"/>
      <c r="AY732" s="25"/>
      <c r="AZ732" s="25"/>
      <c r="BA732" s="25"/>
      <c r="BB732" s="25"/>
      <c r="BC732" s="25"/>
      <c r="BD732" s="25"/>
      <c r="BE732" s="25"/>
      <c r="BF732" s="25"/>
      <c r="BG732" s="25"/>
      <c r="BH732" s="25"/>
      <c r="BI732" s="25"/>
      <c r="BJ732" s="25"/>
      <c r="BK732" s="25"/>
      <c r="BL732" s="25"/>
      <c r="BM732" s="25"/>
      <c r="BN732" s="25"/>
      <c r="BO732" s="25"/>
      <c r="BP732" s="25"/>
      <c r="BQ732" s="25"/>
      <c r="BR732" s="25"/>
      <c r="BS732" s="25"/>
      <c r="BT732" s="25"/>
      <c r="BU732" s="25"/>
      <c r="BV732" s="25"/>
      <c r="BW732" s="25"/>
      <c r="BX732" s="25"/>
      <c r="BY732" s="25"/>
      <c r="BZ732" s="25"/>
      <c r="CA732" s="25"/>
      <c r="CB732" s="25"/>
      <c r="CC732" s="25"/>
      <c r="CD732" s="25"/>
      <c r="CE732" s="25"/>
      <c r="CF732" s="25"/>
    </row>
    <row r="733" spans="1:84" ht="15.75" customHeight="1" x14ac:dyDescent="0.2">
      <c r="A733" s="25"/>
      <c r="B733" s="25"/>
      <c r="C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  <c r="AM733" s="25"/>
      <c r="AN733" s="25"/>
      <c r="AO733" s="25"/>
      <c r="AP733" s="25"/>
      <c r="AQ733" s="25"/>
      <c r="AR733" s="25"/>
      <c r="AS733" s="25"/>
      <c r="AT733" s="25"/>
      <c r="AU733" s="25"/>
      <c r="AV733" s="25"/>
      <c r="AW733" s="25"/>
      <c r="AX733" s="25"/>
      <c r="AY733" s="25"/>
      <c r="AZ733" s="25"/>
      <c r="BA733" s="25"/>
      <c r="BB733" s="25"/>
      <c r="BC733" s="25"/>
      <c r="BD733" s="25"/>
      <c r="BE733" s="25"/>
      <c r="BF733" s="25"/>
      <c r="BG733" s="25"/>
      <c r="BH733" s="25"/>
      <c r="BI733" s="25"/>
      <c r="BJ733" s="25"/>
      <c r="BK733" s="25"/>
      <c r="BL733" s="25"/>
      <c r="BM733" s="25"/>
      <c r="BN733" s="25"/>
      <c r="BO733" s="25"/>
      <c r="BP733" s="25"/>
      <c r="BQ733" s="25"/>
      <c r="BR733" s="25"/>
      <c r="BS733" s="25"/>
      <c r="BT733" s="25"/>
      <c r="BU733" s="25"/>
      <c r="BV733" s="25"/>
      <c r="BW733" s="25"/>
      <c r="BX733" s="25"/>
      <c r="BY733" s="25"/>
      <c r="BZ733" s="25"/>
      <c r="CA733" s="25"/>
      <c r="CB733" s="25"/>
      <c r="CC733" s="25"/>
      <c r="CD733" s="25"/>
      <c r="CE733" s="25"/>
      <c r="CF733" s="25"/>
    </row>
    <row r="734" spans="1:84" ht="15.75" customHeight="1" x14ac:dyDescent="0.2">
      <c r="A734" s="25"/>
      <c r="B734" s="25"/>
      <c r="C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  <c r="AM734" s="25"/>
      <c r="AN734" s="25"/>
      <c r="AO734" s="25"/>
      <c r="AP734" s="25"/>
      <c r="AQ734" s="25"/>
      <c r="AR734" s="25"/>
      <c r="AS734" s="25"/>
      <c r="AT734" s="25"/>
      <c r="AU734" s="25"/>
      <c r="AV734" s="25"/>
      <c r="AW734" s="25"/>
      <c r="AX734" s="25"/>
      <c r="AY734" s="25"/>
      <c r="AZ734" s="25"/>
      <c r="BA734" s="25"/>
      <c r="BB734" s="25"/>
      <c r="BC734" s="25"/>
      <c r="BD734" s="25"/>
      <c r="BE734" s="25"/>
      <c r="BF734" s="25"/>
      <c r="BG734" s="25"/>
      <c r="BH734" s="25"/>
      <c r="BI734" s="25"/>
      <c r="BJ734" s="25"/>
      <c r="BK734" s="25"/>
      <c r="BL734" s="25"/>
      <c r="BM734" s="25"/>
      <c r="BN734" s="25"/>
      <c r="BO734" s="25"/>
      <c r="BP734" s="25"/>
      <c r="BQ734" s="25"/>
      <c r="BR734" s="25"/>
      <c r="BS734" s="25"/>
      <c r="BT734" s="25"/>
      <c r="BU734" s="25"/>
      <c r="BV734" s="25"/>
      <c r="BW734" s="25"/>
      <c r="BX734" s="25"/>
      <c r="BY734" s="25"/>
      <c r="BZ734" s="25"/>
      <c r="CA734" s="25"/>
      <c r="CB734" s="25"/>
      <c r="CC734" s="25"/>
      <c r="CD734" s="25"/>
      <c r="CE734" s="25"/>
      <c r="CF734" s="25"/>
    </row>
    <row r="735" spans="1:84" ht="15.75" customHeight="1" x14ac:dyDescent="0.2">
      <c r="A735" s="25"/>
      <c r="B735" s="25"/>
      <c r="C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  <c r="AM735" s="25"/>
      <c r="AN735" s="25"/>
      <c r="AO735" s="25"/>
      <c r="AP735" s="25"/>
      <c r="AQ735" s="25"/>
      <c r="AR735" s="25"/>
      <c r="AS735" s="25"/>
      <c r="AT735" s="25"/>
      <c r="AU735" s="25"/>
      <c r="AV735" s="25"/>
      <c r="AW735" s="25"/>
      <c r="AX735" s="25"/>
      <c r="AY735" s="25"/>
      <c r="AZ735" s="25"/>
      <c r="BA735" s="25"/>
      <c r="BB735" s="25"/>
      <c r="BC735" s="25"/>
      <c r="BD735" s="25"/>
      <c r="BE735" s="25"/>
      <c r="BF735" s="25"/>
      <c r="BG735" s="25"/>
      <c r="BH735" s="25"/>
      <c r="BI735" s="25"/>
      <c r="BJ735" s="25"/>
      <c r="BK735" s="25"/>
      <c r="BL735" s="25"/>
      <c r="BM735" s="25"/>
      <c r="BN735" s="25"/>
      <c r="BO735" s="25"/>
      <c r="BP735" s="25"/>
      <c r="BQ735" s="25"/>
      <c r="BR735" s="25"/>
      <c r="BS735" s="25"/>
      <c r="BT735" s="25"/>
      <c r="BU735" s="25"/>
      <c r="BV735" s="25"/>
      <c r="BW735" s="25"/>
      <c r="BX735" s="25"/>
      <c r="BY735" s="25"/>
      <c r="BZ735" s="25"/>
      <c r="CA735" s="25"/>
      <c r="CB735" s="25"/>
      <c r="CC735" s="25"/>
      <c r="CD735" s="25"/>
      <c r="CE735" s="25"/>
      <c r="CF735" s="25"/>
    </row>
    <row r="736" spans="1:84" ht="15.75" customHeight="1" x14ac:dyDescent="0.2">
      <c r="A736" s="25"/>
      <c r="B736" s="25"/>
      <c r="C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  <c r="AM736" s="25"/>
      <c r="AN736" s="25"/>
      <c r="AO736" s="25"/>
      <c r="AP736" s="25"/>
      <c r="AQ736" s="25"/>
      <c r="AR736" s="25"/>
      <c r="AS736" s="25"/>
      <c r="AT736" s="25"/>
      <c r="AU736" s="25"/>
      <c r="AV736" s="25"/>
      <c r="AW736" s="25"/>
      <c r="AX736" s="25"/>
      <c r="AY736" s="25"/>
      <c r="AZ736" s="25"/>
      <c r="BA736" s="25"/>
      <c r="BB736" s="25"/>
      <c r="BC736" s="25"/>
      <c r="BD736" s="25"/>
      <c r="BE736" s="25"/>
      <c r="BF736" s="25"/>
      <c r="BG736" s="25"/>
      <c r="BH736" s="25"/>
      <c r="BI736" s="25"/>
      <c r="BJ736" s="25"/>
      <c r="BK736" s="25"/>
      <c r="BL736" s="25"/>
      <c r="BM736" s="25"/>
      <c r="BN736" s="25"/>
      <c r="BO736" s="25"/>
      <c r="BP736" s="25"/>
      <c r="BQ736" s="25"/>
      <c r="BR736" s="25"/>
      <c r="BS736" s="25"/>
      <c r="BT736" s="25"/>
      <c r="BU736" s="25"/>
      <c r="BV736" s="25"/>
      <c r="BW736" s="25"/>
      <c r="BX736" s="25"/>
      <c r="BY736" s="25"/>
      <c r="BZ736" s="25"/>
      <c r="CA736" s="25"/>
      <c r="CB736" s="25"/>
      <c r="CC736" s="25"/>
      <c r="CD736" s="25"/>
      <c r="CE736" s="25"/>
      <c r="CF736" s="25"/>
    </row>
    <row r="737" spans="1:84" ht="15.75" customHeight="1" x14ac:dyDescent="0.2">
      <c r="A737" s="25"/>
      <c r="B737" s="25"/>
      <c r="C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  <c r="AM737" s="25"/>
      <c r="AN737" s="25"/>
      <c r="AO737" s="25"/>
      <c r="AP737" s="25"/>
      <c r="AQ737" s="25"/>
      <c r="AR737" s="25"/>
      <c r="AS737" s="25"/>
      <c r="AT737" s="25"/>
      <c r="AU737" s="25"/>
      <c r="AV737" s="25"/>
      <c r="AW737" s="25"/>
      <c r="AX737" s="25"/>
      <c r="AY737" s="25"/>
      <c r="AZ737" s="25"/>
      <c r="BA737" s="25"/>
      <c r="BB737" s="25"/>
      <c r="BC737" s="25"/>
      <c r="BD737" s="25"/>
      <c r="BE737" s="25"/>
      <c r="BF737" s="25"/>
      <c r="BG737" s="25"/>
      <c r="BH737" s="25"/>
      <c r="BI737" s="25"/>
      <c r="BJ737" s="25"/>
      <c r="BK737" s="25"/>
      <c r="BL737" s="25"/>
      <c r="BM737" s="25"/>
      <c r="BN737" s="25"/>
      <c r="BO737" s="25"/>
      <c r="BP737" s="25"/>
      <c r="BQ737" s="25"/>
      <c r="BR737" s="25"/>
      <c r="BS737" s="25"/>
      <c r="BT737" s="25"/>
      <c r="BU737" s="25"/>
      <c r="BV737" s="25"/>
      <c r="BW737" s="25"/>
      <c r="BX737" s="25"/>
      <c r="BY737" s="25"/>
      <c r="BZ737" s="25"/>
      <c r="CA737" s="25"/>
      <c r="CB737" s="25"/>
      <c r="CC737" s="25"/>
      <c r="CD737" s="25"/>
      <c r="CE737" s="25"/>
      <c r="CF737" s="25"/>
    </row>
    <row r="738" spans="1:84" ht="15.75" customHeight="1" x14ac:dyDescent="0.2">
      <c r="A738" s="25"/>
      <c r="B738" s="25"/>
      <c r="C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  <c r="AM738" s="25"/>
      <c r="AN738" s="25"/>
      <c r="AO738" s="25"/>
      <c r="AP738" s="25"/>
      <c r="AQ738" s="25"/>
      <c r="AR738" s="25"/>
      <c r="AS738" s="25"/>
      <c r="AT738" s="25"/>
      <c r="AU738" s="25"/>
      <c r="AV738" s="25"/>
      <c r="AW738" s="25"/>
      <c r="AX738" s="25"/>
      <c r="AY738" s="25"/>
      <c r="AZ738" s="25"/>
      <c r="BA738" s="25"/>
      <c r="BB738" s="25"/>
      <c r="BC738" s="25"/>
      <c r="BD738" s="25"/>
      <c r="BE738" s="25"/>
      <c r="BF738" s="25"/>
      <c r="BG738" s="25"/>
      <c r="BH738" s="25"/>
      <c r="BI738" s="25"/>
      <c r="BJ738" s="25"/>
      <c r="BK738" s="25"/>
      <c r="BL738" s="25"/>
      <c r="BM738" s="25"/>
      <c r="BN738" s="25"/>
      <c r="BO738" s="25"/>
      <c r="BP738" s="25"/>
      <c r="BQ738" s="25"/>
      <c r="BR738" s="25"/>
      <c r="BS738" s="25"/>
      <c r="BT738" s="25"/>
      <c r="BU738" s="25"/>
      <c r="BV738" s="25"/>
      <c r="BW738" s="25"/>
      <c r="BX738" s="25"/>
      <c r="BY738" s="25"/>
      <c r="BZ738" s="25"/>
      <c r="CA738" s="25"/>
      <c r="CB738" s="25"/>
      <c r="CC738" s="25"/>
      <c r="CD738" s="25"/>
      <c r="CE738" s="25"/>
      <c r="CF738" s="25"/>
    </row>
    <row r="739" spans="1:84" ht="15.75" customHeight="1" x14ac:dyDescent="0.2">
      <c r="A739" s="25"/>
      <c r="B739" s="25"/>
      <c r="C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  <c r="AM739" s="25"/>
      <c r="AN739" s="25"/>
      <c r="AO739" s="25"/>
      <c r="AP739" s="25"/>
      <c r="AQ739" s="25"/>
      <c r="AR739" s="25"/>
      <c r="AS739" s="25"/>
      <c r="AT739" s="25"/>
      <c r="AU739" s="25"/>
      <c r="AV739" s="25"/>
      <c r="AW739" s="25"/>
      <c r="AX739" s="25"/>
      <c r="AY739" s="25"/>
      <c r="AZ739" s="25"/>
      <c r="BA739" s="25"/>
      <c r="BB739" s="25"/>
      <c r="BC739" s="25"/>
      <c r="BD739" s="25"/>
      <c r="BE739" s="25"/>
      <c r="BF739" s="25"/>
      <c r="BG739" s="25"/>
      <c r="BH739" s="25"/>
      <c r="BI739" s="25"/>
      <c r="BJ739" s="25"/>
      <c r="BK739" s="25"/>
      <c r="BL739" s="25"/>
      <c r="BM739" s="25"/>
      <c r="BN739" s="25"/>
      <c r="BO739" s="25"/>
      <c r="BP739" s="25"/>
      <c r="BQ739" s="25"/>
      <c r="BR739" s="25"/>
      <c r="BS739" s="25"/>
      <c r="BT739" s="25"/>
      <c r="BU739" s="25"/>
      <c r="BV739" s="25"/>
      <c r="BW739" s="25"/>
      <c r="BX739" s="25"/>
      <c r="BY739" s="25"/>
      <c r="BZ739" s="25"/>
      <c r="CA739" s="25"/>
      <c r="CB739" s="25"/>
      <c r="CC739" s="25"/>
      <c r="CD739" s="25"/>
      <c r="CE739" s="25"/>
      <c r="CF739" s="25"/>
    </row>
    <row r="740" spans="1:84" ht="15.75" customHeight="1" x14ac:dyDescent="0.2">
      <c r="A740" s="25"/>
      <c r="B740" s="25"/>
      <c r="C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  <c r="AM740" s="25"/>
      <c r="AN740" s="25"/>
      <c r="AO740" s="25"/>
      <c r="AP740" s="25"/>
      <c r="AQ740" s="25"/>
      <c r="AR740" s="25"/>
      <c r="AS740" s="25"/>
      <c r="AT740" s="25"/>
      <c r="AU740" s="25"/>
      <c r="AV740" s="25"/>
      <c r="AW740" s="25"/>
      <c r="AX740" s="25"/>
      <c r="AY740" s="25"/>
      <c r="AZ740" s="25"/>
      <c r="BA740" s="25"/>
      <c r="BB740" s="25"/>
      <c r="BC740" s="25"/>
      <c r="BD740" s="25"/>
      <c r="BE740" s="25"/>
      <c r="BF740" s="25"/>
      <c r="BG740" s="25"/>
      <c r="BH740" s="25"/>
      <c r="BI740" s="25"/>
      <c r="BJ740" s="25"/>
      <c r="BK740" s="25"/>
      <c r="BL740" s="25"/>
      <c r="BM740" s="25"/>
      <c r="BN740" s="25"/>
      <c r="BO740" s="25"/>
      <c r="BP740" s="25"/>
      <c r="BQ740" s="25"/>
      <c r="BR740" s="25"/>
      <c r="BS740" s="25"/>
      <c r="BT740" s="25"/>
      <c r="BU740" s="25"/>
      <c r="BV740" s="25"/>
      <c r="BW740" s="25"/>
      <c r="BX740" s="25"/>
      <c r="BY740" s="25"/>
      <c r="BZ740" s="25"/>
      <c r="CA740" s="25"/>
      <c r="CB740" s="25"/>
      <c r="CC740" s="25"/>
      <c r="CD740" s="25"/>
      <c r="CE740" s="25"/>
      <c r="CF740" s="25"/>
    </row>
    <row r="741" spans="1:84" ht="15.75" customHeight="1" x14ac:dyDescent="0.2">
      <c r="A741" s="25"/>
      <c r="B741" s="25"/>
      <c r="C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  <c r="AM741" s="25"/>
      <c r="AN741" s="25"/>
      <c r="AO741" s="25"/>
      <c r="AP741" s="25"/>
      <c r="AQ741" s="25"/>
      <c r="AR741" s="25"/>
      <c r="AS741" s="25"/>
      <c r="AT741" s="25"/>
      <c r="AU741" s="25"/>
      <c r="AV741" s="25"/>
      <c r="AW741" s="25"/>
      <c r="AX741" s="25"/>
      <c r="AY741" s="25"/>
      <c r="AZ741" s="25"/>
      <c r="BA741" s="25"/>
      <c r="BB741" s="25"/>
      <c r="BC741" s="25"/>
      <c r="BD741" s="25"/>
      <c r="BE741" s="25"/>
      <c r="BF741" s="25"/>
      <c r="BG741" s="25"/>
      <c r="BH741" s="25"/>
      <c r="BI741" s="25"/>
      <c r="BJ741" s="25"/>
      <c r="BK741" s="25"/>
      <c r="BL741" s="25"/>
      <c r="BM741" s="25"/>
      <c r="BN741" s="25"/>
      <c r="BO741" s="25"/>
      <c r="BP741" s="25"/>
      <c r="BQ741" s="25"/>
      <c r="BR741" s="25"/>
      <c r="BS741" s="25"/>
      <c r="BT741" s="25"/>
      <c r="BU741" s="25"/>
      <c r="BV741" s="25"/>
      <c r="BW741" s="25"/>
      <c r="BX741" s="25"/>
      <c r="BY741" s="25"/>
      <c r="BZ741" s="25"/>
      <c r="CA741" s="25"/>
      <c r="CB741" s="25"/>
      <c r="CC741" s="25"/>
      <c r="CD741" s="25"/>
      <c r="CE741" s="25"/>
      <c r="CF741" s="25"/>
    </row>
    <row r="742" spans="1:84" ht="15.75" customHeight="1" x14ac:dyDescent="0.2">
      <c r="A742" s="25"/>
      <c r="B742" s="25"/>
      <c r="C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  <c r="AM742" s="25"/>
      <c r="AN742" s="25"/>
      <c r="AO742" s="25"/>
      <c r="AP742" s="25"/>
      <c r="AQ742" s="25"/>
      <c r="AR742" s="25"/>
      <c r="AS742" s="25"/>
      <c r="AT742" s="25"/>
      <c r="AU742" s="25"/>
      <c r="AV742" s="25"/>
      <c r="AW742" s="25"/>
      <c r="AX742" s="25"/>
      <c r="AY742" s="25"/>
      <c r="AZ742" s="25"/>
      <c r="BA742" s="25"/>
      <c r="BB742" s="25"/>
      <c r="BC742" s="25"/>
      <c r="BD742" s="25"/>
      <c r="BE742" s="25"/>
      <c r="BF742" s="25"/>
      <c r="BG742" s="25"/>
      <c r="BH742" s="25"/>
      <c r="BI742" s="25"/>
      <c r="BJ742" s="25"/>
      <c r="BK742" s="25"/>
      <c r="BL742" s="25"/>
      <c r="BM742" s="25"/>
      <c r="BN742" s="25"/>
      <c r="BO742" s="25"/>
      <c r="BP742" s="25"/>
      <c r="BQ742" s="25"/>
      <c r="BR742" s="25"/>
      <c r="BS742" s="25"/>
      <c r="BT742" s="25"/>
      <c r="BU742" s="25"/>
      <c r="BV742" s="25"/>
      <c r="BW742" s="25"/>
      <c r="BX742" s="25"/>
      <c r="BY742" s="25"/>
      <c r="BZ742" s="25"/>
      <c r="CA742" s="25"/>
      <c r="CB742" s="25"/>
      <c r="CC742" s="25"/>
      <c r="CD742" s="25"/>
      <c r="CE742" s="25"/>
      <c r="CF742" s="25"/>
    </row>
    <row r="743" spans="1:84" ht="15.75" customHeight="1" x14ac:dyDescent="0.2">
      <c r="A743" s="25"/>
      <c r="B743" s="25"/>
      <c r="C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  <c r="BF743" s="25"/>
      <c r="BG743" s="25"/>
      <c r="BH743" s="25"/>
      <c r="BI743" s="25"/>
      <c r="BJ743" s="25"/>
      <c r="BK743" s="25"/>
      <c r="BL743" s="25"/>
      <c r="BM743" s="25"/>
      <c r="BN743" s="25"/>
      <c r="BO743" s="25"/>
      <c r="BP743" s="25"/>
      <c r="BQ743" s="25"/>
      <c r="BR743" s="25"/>
      <c r="BS743" s="25"/>
      <c r="BT743" s="25"/>
      <c r="BU743" s="25"/>
      <c r="BV743" s="25"/>
      <c r="BW743" s="25"/>
      <c r="BX743" s="25"/>
      <c r="BY743" s="25"/>
      <c r="BZ743" s="25"/>
      <c r="CA743" s="25"/>
      <c r="CB743" s="25"/>
      <c r="CC743" s="25"/>
      <c r="CD743" s="25"/>
      <c r="CE743" s="25"/>
      <c r="CF743" s="25"/>
    </row>
    <row r="744" spans="1:84" ht="15.75" customHeight="1" x14ac:dyDescent="0.2">
      <c r="A744" s="25"/>
      <c r="B744" s="25"/>
      <c r="C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  <c r="AM744" s="25"/>
      <c r="AN744" s="25"/>
      <c r="AO744" s="25"/>
      <c r="AP744" s="25"/>
      <c r="AQ744" s="25"/>
      <c r="AR744" s="25"/>
      <c r="AS744" s="25"/>
      <c r="AT744" s="25"/>
      <c r="AU744" s="25"/>
      <c r="AV744" s="25"/>
      <c r="AW744" s="25"/>
      <c r="AX744" s="25"/>
      <c r="AY744" s="25"/>
      <c r="AZ744" s="25"/>
      <c r="BA744" s="25"/>
      <c r="BB744" s="25"/>
      <c r="BC744" s="25"/>
      <c r="BD744" s="25"/>
      <c r="BE744" s="25"/>
      <c r="BF744" s="25"/>
      <c r="BG744" s="25"/>
      <c r="BH744" s="25"/>
      <c r="BI744" s="25"/>
      <c r="BJ744" s="25"/>
      <c r="BK744" s="25"/>
      <c r="BL744" s="25"/>
      <c r="BM744" s="25"/>
      <c r="BN744" s="25"/>
      <c r="BO744" s="25"/>
      <c r="BP744" s="25"/>
      <c r="BQ744" s="25"/>
      <c r="BR744" s="25"/>
      <c r="BS744" s="25"/>
      <c r="BT744" s="25"/>
      <c r="BU744" s="25"/>
      <c r="BV744" s="25"/>
      <c r="BW744" s="25"/>
      <c r="BX744" s="25"/>
      <c r="BY744" s="25"/>
      <c r="BZ744" s="25"/>
      <c r="CA744" s="25"/>
      <c r="CB744" s="25"/>
      <c r="CC744" s="25"/>
      <c r="CD744" s="25"/>
      <c r="CE744" s="25"/>
      <c r="CF744" s="25"/>
    </row>
    <row r="745" spans="1:84" ht="15.75" customHeight="1" x14ac:dyDescent="0.2">
      <c r="A745" s="25"/>
      <c r="B745" s="25"/>
      <c r="C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  <c r="AM745" s="25"/>
      <c r="AN745" s="25"/>
      <c r="AO745" s="25"/>
      <c r="AP745" s="25"/>
      <c r="AQ745" s="25"/>
      <c r="AR745" s="25"/>
      <c r="AS745" s="25"/>
      <c r="AT745" s="25"/>
      <c r="AU745" s="25"/>
      <c r="AV745" s="25"/>
      <c r="AW745" s="25"/>
      <c r="AX745" s="25"/>
      <c r="AY745" s="25"/>
      <c r="AZ745" s="25"/>
      <c r="BA745" s="25"/>
      <c r="BB745" s="25"/>
      <c r="BC745" s="25"/>
      <c r="BD745" s="25"/>
      <c r="BE745" s="25"/>
      <c r="BF745" s="25"/>
      <c r="BG745" s="25"/>
      <c r="BH745" s="25"/>
      <c r="BI745" s="25"/>
      <c r="BJ745" s="25"/>
      <c r="BK745" s="25"/>
      <c r="BL745" s="25"/>
      <c r="BM745" s="25"/>
      <c r="BN745" s="25"/>
      <c r="BO745" s="25"/>
      <c r="BP745" s="25"/>
      <c r="BQ745" s="25"/>
      <c r="BR745" s="25"/>
      <c r="BS745" s="25"/>
      <c r="BT745" s="25"/>
      <c r="BU745" s="25"/>
      <c r="BV745" s="25"/>
      <c r="BW745" s="25"/>
      <c r="BX745" s="25"/>
      <c r="BY745" s="25"/>
      <c r="BZ745" s="25"/>
      <c r="CA745" s="25"/>
      <c r="CB745" s="25"/>
      <c r="CC745" s="25"/>
      <c r="CD745" s="25"/>
      <c r="CE745" s="25"/>
      <c r="CF745" s="25"/>
    </row>
    <row r="746" spans="1:84" ht="15.75" customHeight="1" x14ac:dyDescent="0.2">
      <c r="A746" s="25"/>
      <c r="B746" s="25"/>
      <c r="C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  <c r="AM746" s="25"/>
      <c r="AN746" s="25"/>
      <c r="AO746" s="25"/>
      <c r="AP746" s="25"/>
      <c r="AQ746" s="25"/>
      <c r="AR746" s="25"/>
      <c r="AS746" s="25"/>
      <c r="AT746" s="25"/>
      <c r="AU746" s="25"/>
      <c r="AV746" s="25"/>
      <c r="AW746" s="25"/>
      <c r="AX746" s="25"/>
      <c r="AY746" s="25"/>
      <c r="AZ746" s="25"/>
      <c r="BA746" s="25"/>
      <c r="BB746" s="25"/>
      <c r="BC746" s="25"/>
      <c r="BD746" s="25"/>
      <c r="BE746" s="25"/>
      <c r="BF746" s="25"/>
      <c r="BG746" s="25"/>
      <c r="BH746" s="25"/>
      <c r="BI746" s="25"/>
      <c r="BJ746" s="25"/>
      <c r="BK746" s="25"/>
      <c r="BL746" s="25"/>
      <c r="BM746" s="25"/>
      <c r="BN746" s="25"/>
      <c r="BO746" s="25"/>
      <c r="BP746" s="25"/>
      <c r="BQ746" s="25"/>
      <c r="BR746" s="25"/>
      <c r="BS746" s="25"/>
      <c r="BT746" s="25"/>
      <c r="BU746" s="25"/>
      <c r="BV746" s="25"/>
      <c r="BW746" s="25"/>
      <c r="BX746" s="25"/>
      <c r="BY746" s="25"/>
      <c r="BZ746" s="25"/>
      <c r="CA746" s="25"/>
      <c r="CB746" s="25"/>
      <c r="CC746" s="25"/>
      <c r="CD746" s="25"/>
      <c r="CE746" s="25"/>
      <c r="CF746" s="25"/>
    </row>
    <row r="747" spans="1:84" ht="15.75" customHeight="1" x14ac:dyDescent="0.2">
      <c r="A747" s="25"/>
      <c r="B747" s="25"/>
      <c r="C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  <c r="AM747" s="25"/>
      <c r="AN747" s="25"/>
      <c r="AO747" s="25"/>
      <c r="AP747" s="25"/>
      <c r="AQ747" s="25"/>
      <c r="AR747" s="25"/>
      <c r="AS747" s="25"/>
      <c r="AT747" s="25"/>
      <c r="AU747" s="25"/>
      <c r="AV747" s="25"/>
      <c r="AW747" s="25"/>
      <c r="AX747" s="25"/>
      <c r="AY747" s="25"/>
      <c r="AZ747" s="25"/>
      <c r="BA747" s="25"/>
      <c r="BB747" s="25"/>
      <c r="BC747" s="25"/>
      <c r="BD747" s="25"/>
      <c r="BE747" s="25"/>
      <c r="BF747" s="25"/>
      <c r="BG747" s="25"/>
      <c r="BH747" s="25"/>
      <c r="BI747" s="25"/>
      <c r="BJ747" s="25"/>
      <c r="BK747" s="25"/>
      <c r="BL747" s="25"/>
      <c r="BM747" s="25"/>
      <c r="BN747" s="25"/>
      <c r="BO747" s="25"/>
      <c r="BP747" s="25"/>
      <c r="BQ747" s="25"/>
      <c r="BR747" s="25"/>
      <c r="BS747" s="25"/>
      <c r="BT747" s="25"/>
      <c r="BU747" s="25"/>
      <c r="BV747" s="25"/>
      <c r="BW747" s="25"/>
      <c r="BX747" s="25"/>
      <c r="BY747" s="25"/>
      <c r="BZ747" s="25"/>
      <c r="CA747" s="25"/>
      <c r="CB747" s="25"/>
      <c r="CC747" s="25"/>
      <c r="CD747" s="25"/>
      <c r="CE747" s="25"/>
      <c r="CF747" s="25"/>
    </row>
    <row r="748" spans="1:84" ht="15.75" customHeight="1" x14ac:dyDescent="0.2">
      <c r="A748" s="25"/>
      <c r="B748" s="25"/>
      <c r="C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  <c r="AM748" s="25"/>
      <c r="AN748" s="25"/>
      <c r="AO748" s="25"/>
      <c r="AP748" s="25"/>
      <c r="AQ748" s="25"/>
      <c r="AR748" s="25"/>
      <c r="AS748" s="25"/>
      <c r="AT748" s="25"/>
      <c r="AU748" s="25"/>
      <c r="AV748" s="25"/>
      <c r="AW748" s="25"/>
      <c r="AX748" s="25"/>
      <c r="AY748" s="25"/>
      <c r="AZ748" s="25"/>
      <c r="BA748" s="25"/>
      <c r="BB748" s="25"/>
      <c r="BC748" s="25"/>
      <c r="BD748" s="25"/>
      <c r="BE748" s="25"/>
      <c r="BF748" s="25"/>
      <c r="BG748" s="25"/>
      <c r="BH748" s="25"/>
      <c r="BI748" s="25"/>
      <c r="BJ748" s="25"/>
      <c r="BK748" s="25"/>
      <c r="BL748" s="25"/>
      <c r="BM748" s="25"/>
      <c r="BN748" s="25"/>
      <c r="BO748" s="25"/>
      <c r="BP748" s="25"/>
      <c r="BQ748" s="25"/>
      <c r="BR748" s="25"/>
      <c r="BS748" s="25"/>
      <c r="BT748" s="25"/>
      <c r="BU748" s="25"/>
      <c r="BV748" s="25"/>
      <c r="BW748" s="25"/>
      <c r="BX748" s="25"/>
      <c r="BY748" s="25"/>
      <c r="BZ748" s="25"/>
      <c r="CA748" s="25"/>
      <c r="CB748" s="25"/>
      <c r="CC748" s="25"/>
      <c r="CD748" s="25"/>
      <c r="CE748" s="25"/>
      <c r="CF748" s="25"/>
    </row>
    <row r="749" spans="1:84" ht="15.75" customHeight="1" x14ac:dyDescent="0.2">
      <c r="A749" s="25"/>
      <c r="B749" s="25"/>
      <c r="C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  <c r="AM749" s="25"/>
      <c r="AN749" s="25"/>
      <c r="AO749" s="25"/>
      <c r="AP749" s="25"/>
      <c r="AQ749" s="25"/>
      <c r="AR749" s="25"/>
      <c r="AS749" s="25"/>
      <c r="AT749" s="25"/>
      <c r="AU749" s="25"/>
      <c r="AV749" s="25"/>
      <c r="AW749" s="25"/>
      <c r="AX749" s="25"/>
      <c r="AY749" s="25"/>
      <c r="AZ749" s="25"/>
      <c r="BA749" s="25"/>
      <c r="BB749" s="25"/>
      <c r="BC749" s="25"/>
      <c r="BD749" s="25"/>
      <c r="BE749" s="25"/>
      <c r="BF749" s="25"/>
      <c r="BG749" s="25"/>
      <c r="BH749" s="25"/>
      <c r="BI749" s="25"/>
      <c r="BJ749" s="25"/>
      <c r="BK749" s="25"/>
      <c r="BL749" s="25"/>
      <c r="BM749" s="25"/>
      <c r="BN749" s="25"/>
      <c r="BO749" s="25"/>
      <c r="BP749" s="25"/>
      <c r="BQ749" s="25"/>
      <c r="BR749" s="25"/>
      <c r="BS749" s="25"/>
      <c r="BT749" s="25"/>
      <c r="BU749" s="25"/>
      <c r="BV749" s="25"/>
      <c r="BW749" s="25"/>
      <c r="BX749" s="25"/>
      <c r="BY749" s="25"/>
      <c r="BZ749" s="25"/>
      <c r="CA749" s="25"/>
      <c r="CB749" s="25"/>
      <c r="CC749" s="25"/>
      <c r="CD749" s="25"/>
      <c r="CE749" s="25"/>
      <c r="CF749" s="25"/>
    </row>
    <row r="750" spans="1:84" ht="15.75" customHeight="1" x14ac:dyDescent="0.2">
      <c r="A750" s="25"/>
      <c r="B750" s="25"/>
      <c r="C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  <c r="AM750" s="25"/>
      <c r="AN750" s="25"/>
      <c r="AO750" s="25"/>
      <c r="AP750" s="25"/>
      <c r="AQ750" s="25"/>
      <c r="AR750" s="25"/>
      <c r="AS750" s="25"/>
      <c r="AT750" s="25"/>
      <c r="AU750" s="25"/>
      <c r="AV750" s="25"/>
      <c r="AW750" s="25"/>
      <c r="AX750" s="25"/>
      <c r="AY750" s="25"/>
      <c r="AZ750" s="25"/>
      <c r="BA750" s="25"/>
      <c r="BB750" s="25"/>
      <c r="BC750" s="25"/>
      <c r="BD750" s="25"/>
      <c r="BE750" s="25"/>
      <c r="BF750" s="25"/>
      <c r="BG750" s="25"/>
      <c r="BH750" s="25"/>
      <c r="BI750" s="25"/>
      <c r="BJ750" s="25"/>
      <c r="BK750" s="25"/>
      <c r="BL750" s="25"/>
      <c r="BM750" s="25"/>
      <c r="BN750" s="25"/>
      <c r="BO750" s="25"/>
      <c r="BP750" s="25"/>
      <c r="BQ750" s="25"/>
      <c r="BR750" s="25"/>
      <c r="BS750" s="25"/>
      <c r="BT750" s="25"/>
      <c r="BU750" s="25"/>
      <c r="BV750" s="25"/>
      <c r="BW750" s="25"/>
      <c r="BX750" s="25"/>
      <c r="BY750" s="25"/>
      <c r="BZ750" s="25"/>
      <c r="CA750" s="25"/>
      <c r="CB750" s="25"/>
      <c r="CC750" s="25"/>
      <c r="CD750" s="25"/>
      <c r="CE750" s="25"/>
      <c r="CF750" s="25"/>
    </row>
    <row r="751" spans="1:84" ht="15.75" customHeight="1" x14ac:dyDescent="0.2">
      <c r="A751" s="25"/>
      <c r="B751" s="25"/>
      <c r="C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  <c r="AM751" s="25"/>
      <c r="AN751" s="25"/>
      <c r="AO751" s="25"/>
      <c r="AP751" s="25"/>
      <c r="AQ751" s="25"/>
      <c r="AR751" s="25"/>
      <c r="AS751" s="25"/>
      <c r="AT751" s="25"/>
      <c r="AU751" s="25"/>
      <c r="AV751" s="25"/>
      <c r="AW751" s="25"/>
      <c r="AX751" s="25"/>
      <c r="AY751" s="25"/>
      <c r="AZ751" s="25"/>
      <c r="BA751" s="25"/>
      <c r="BB751" s="25"/>
      <c r="BC751" s="25"/>
      <c r="BD751" s="25"/>
      <c r="BE751" s="25"/>
      <c r="BF751" s="25"/>
      <c r="BG751" s="25"/>
      <c r="BH751" s="25"/>
      <c r="BI751" s="25"/>
      <c r="BJ751" s="25"/>
      <c r="BK751" s="25"/>
      <c r="BL751" s="25"/>
      <c r="BM751" s="25"/>
      <c r="BN751" s="25"/>
      <c r="BO751" s="25"/>
      <c r="BP751" s="25"/>
      <c r="BQ751" s="25"/>
      <c r="BR751" s="25"/>
      <c r="BS751" s="25"/>
      <c r="BT751" s="25"/>
      <c r="BU751" s="25"/>
      <c r="BV751" s="25"/>
      <c r="BW751" s="25"/>
      <c r="BX751" s="25"/>
      <c r="BY751" s="25"/>
      <c r="BZ751" s="25"/>
      <c r="CA751" s="25"/>
      <c r="CB751" s="25"/>
      <c r="CC751" s="25"/>
      <c r="CD751" s="25"/>
      <c r="CE751" s="25"/>
      <c r="CF751" s="25"/>
    </row>
    <row r="752" spans="1:84" ht="15.75" customHeight="1" x14ac:dyDescent="0.2">
      <c r="A752" s="25"/>
      <c r="B752" s="25"/>
      <c r="C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  <c r="AM752" s="25"/>
      <c r="AN752" s="25"/>
      <c r="AO752" s="25"/>
      <c r="AP752" s="25"/>
      <c r="AQ752" s="25"/>
      <c r="AR752" s="25"/>
      <c r="AS752" s="25"/>
      <c r="AT752" s="25"/>
      <c r="AU752" s="25"/>
      <c r="AV752" s="25"/>
      <c r="AW752" s="25"/>
      <c r="AX752" s="25"/>
      <c r="AY752" s="25"/>
      <c r="AZ752" s="25"/>
      <c r="BA752" s="25"/>
      <c r="BB752" s="25"/>
      <c r="BC752" s="25"/>
      <c r="BD752" s="25"/>
      <c r="BE752" s="25"/>
      <c r="BF752" s="25"/>
      <c r="BG752" s="25"/>
      <c r="BH752" s="25"/>
      <c r="BI752" s="25"/>
      <c r="BJ752" s="25"/>
      <c r="BK752" s="25"/>
      <c r="BL752" s="25"/>
      <c r="BM752" s="25"/>
      <c r="BN752" s="25"/>
      <c r="BO752" s="25"/>
      <c r="BP752" s="25"/>
      <c r="BQ752" s="25"/>
      <c r="BR752" s="25"/>
      <c r="BS752" s="25"/>
      <c r="BT752" s="25"/>
      <c r="BU752" s="25"/>
      <c r="BV752" s="25"/>
      <c r="BW752" s="25"/>
      <c r="BX752" s="25"/>
      <c r="BY752" s="25"/>
      <c r="BZ752" s="25"/>
      <c r="CA752" s="25"/>
      <c r="CB752" s="25"/>
      <c r="CC752" s="25"/>
      <c r="CD752" s="25"/>
      <c r="CE752" s="25"/>
      <c r="CF752" s="25"/>
    </row>
    <row r="753" spans="1:84" ht="15.75" customHeight="1" x14ac:dyDescent="0.2">
      <c r="A753" s="25"/>
      <c r="B753" s="25"/>
      <c r="C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  <c r="AM753" s="25"/>
      <c r="AN753" s="25"/>
      <c r="AO753" s="25"/>
      <c r="AP753" s="25"/>
      <c r="AQ753" s="25"/>
      <c r="AR753" s="25"/>
      <c r="AS753" s="25"/>
      <c r="AT753" s="25"/>
      <c r="AU753" s="25"/>
      <c r="AV753" s="25"/>
      <c r="AW753" s="25"/>
      <c r="AX753" s="25"/>
      <c r="AY753" s="25"/>
      <c r="AZ753" s="25"/>
      <c r="BA753" s="25"/>
      <c r="BB753" s="25"/>
      <c r="BC753" s="25"/>
      <c r="BD753" s="25"/>
      <c r="BE753" s="25"/>
      <c r="BF753" s="25"/>
      <c r="BG753" s="25"/>
      <c r="BH753" s="25"/>
      <c r="BI753" s="25"/>
      <c r="BJ753" s="25"/>
      <c r="BK753" s="25"/>
      <c r="BL753" s="25"/>
      <c r="BM753" s="25"/>
      <c r="BN753" s="25"/>
      <c r="BO753" s="25"/>
      <c r="BP753" s="25"/>
      <c r="BQ753" s="25"/>
      <c r="BR753" s="25"/>
      <c r="BS753" s="25"/>
      <c r="BT753" s="25"/>
      <c r="BU753" s="25"/>
      <c r="BV753" s="25"/>
      <c r="BW753" s="25"/>
      <c r="BX753" s="25"/>
      <c r="BY753" s="25"/>
      <c r="BZ753" s="25"/>
      <c r="CA753" s="25"/>
      <c r="CB753" s="25"/>
      <c r="CC753" s="25"/>
      <c r="CD753" s="25"/>
      <c r="CE753" s="25"/>
      <c r="CF753" s="25"/>
    </row>
    <row r="754" spans="1:84" ht="15.75" customHeight="1" x14ac:dyDescent="0.2">
      <c r="A754" s="25"/>
      <c r="B754" s="25"/>
      <c r="C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  <c r="AM754" s="25"/>
      <c r="AN754" s="25"/>
      <c r="AO754" s="25"/>
      <c r="AP754" s="25"/>
      <c r="AQ754" s="25"/>
      <c r="AR754" s="25"/>
      <c r="AS754" s="25"/>
      <c r="AT754" s="25"/>
      <c r="AU754" s="25"/>
      <c r="AV754" s="25"/>
      <c r="AW754" s="25"/>
      <c r="AX754" s="25"/>
      <c r="AY754" s="25"/>
      <c r="AZ754" s="25"/>
      <c r="BA754" s="25"/>
      <c r="BB754" s="25"/>
      <c r="BC754" s="25"/>
      <c r="BD754" s="25"/>
      <c r="BE754" s="25"/>
      <c r="BF754" s="25"/>
      <c r="BG754" s="25"/>
      <c r="BH754" s="25"/>
      <c r="BI754" s="25"/>
      <c r="BJ754" s="25"/>
      <c r="BK754" s="25"/>
      <c r="BL754" s="25"/>
      <c r="BM754" s="25"/>
      <c r="BN754" s="25"/>
      <c r="BO754" s="25"/>
      <c r="BP754" s="25"/>
      <c r="BQ754" s="25"/>
      <c r="BR754" s="25"/>
      <c r="BS754" s="25"/>
      <c r="BT754" s="25"/>
      <c r="BU754" s="25"/>
      <c r="BV754" s="25"/>
      <c r="BW754" s="25"/>
      <c r="BX754" s="25"/>
      <c r="BY754" s="25"/>
      <c r="BZ754" s="25"/>
      <c r="CA754" s="25"/>
      <c r="CB754" s="25"/>
      <c r="CC754" s="25"/>
      <c r="CD754" s="25"/>
      <c r="CE754" s="25"/>
      <c r="CF754" s="25"/>
    </row>
    <row r="755" spans="1:84" ht="15.75" customHeight="1" x14ac:dyDescent="0.2">
      <c r="A755" s="25"/>
      <c r="B755" s="25"/>
      <c r="C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  <c r="AM755" s="25"/>
      <c r="AN755" s="25"/>
      <c r="AO755" s="25"/>
      <c r="AP755" s="25"/>
      <c r="AQ755" s="25"/>
      <c r="AR755" s="25"/>
      <c r="AS755" s="25"/>
      <c r="AT755" s="25"/>
      <c r="AU755" s="25"/>
      <c r="AV755" s="25"/>
      <c r="AW755" s="25"/>
      <c r="AX755" s="25"/>
      <c r="AY755" s="25"/>
      <c r="AZ755" s="25"/>
      <c r="BA755" s="25"/>
      <c r="BB755" s="25"/>
      <c r="BC755" s="25"/>
      <c r="BD755" s="25"/>
      <c r="BE755" s="25"/>
      <c r="BF755" s="25"/>
      <c r="BG755" s="25"/>
      <c r="BH755" s="25"/>
      <c r="BI755" s="25"/>
      <c r="BJ755" s="25"/>
      <c r="BK755" s="25"/>
      <c r="BL755" s="25"/>
      <c r="BM755" s="25"/>
      <c r="BN755" s="25"/>
      <c r="BO755" s="25"/>
      <c r="BP755" s="25"/>
      <c r="BQ755" s="25"/>
      <c r="BR755" s="25"/>
      <c r="BS755" s="25"/>
      <c r="BT755" s="25"/>
      <c r="BU755" s="25"/>
      <c r="BV755" s="25"/>
      <c r="BW755" s="25"/>
      <c r="BX755" s="25"/>
      <c r="BY755" s="25"/>
      <c r="BZ755" s="25"/>
      <c r="CA755" s="25"/>
      <c r="CB755" s="25"/>
      <c r="CC755" s="25"/>
      <c r="CD755" s="25"/>
      <c r="CE755" s="25"/>
      <c r="CF755" s="25"/>
    </row>
    <row r="756" spans="1:84" ht="15.75" customHeight="1" x14ac:dyDescent="0.2">
      <c r="A756" s="25"/>
      <c r="B756" s="25"/>
      <c r="C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  <c r="AM756" s="25"/>
      <c r="AN756" s="25"/>
      <c r="AO756" s="25"/>
      <c r="AP756" s="25"/>
      <c r="AQ756" s="25"/>
      <c r="AR756" s="25"/>
      <c r="AS756" s="25"/>
      <c r="AT756" s="25"/>
      <c r="AU756" s="25"/>
      <c r="AV756" s="25"/>
      <c r="AW756" s="25"/>
      <c r="AX756" s="25"/>
      <c r="AY756" s="25"/>
      <c r="AZ756" s="25"/>
      <c r="BA756" s="25"/>
      <c r="BB756" s="25"/>
      <c r="BC756" s="25"/>
      <c r="BD756" s="25"/>
      <c r="BE756" s="25"/>
      <c r="BF756" s="25"/>
      <c r="BG756" s="25"/>
      <c r="BH756" s="25"/>
      <c r="BI756" s="25"/>
      <c r="BJ756" s="25"/>
      <c r="BK756" s="25"/>
      <c r="BL756" s="25"/>
      <c r="BM756" s="25"/>
      <c r="BN756" s="25"/>
      <c r="BO756" s="25"/>
      <c r="BP756" s="25"/>
      <c r="BQ756" s="25"/>
      <c r="BR756" s="25"/>
      <c r="BS756" s="25"/>
      <c r="BT756" s="25"/>
      <c r="BU756" s="25"/>
      <c r="BV756" s="25"/>
      <c r="BW756" s="25"/>
      <c r="BX756" s="25"/>
      <c r="BY756" s="25"/>
      <c r="BZ756" s="25"/>
      <c r="CA756" s="25"/>
      <c r="CB756" s="25"/>
      <c r="CC756" s="25"/>
      <c r="CD756" s="25"/>
      <c r="CE756" s="25"/>
      <c r="CF756" s="25"/>
    </row>
    <row r="757" spans="1:84" ht="15.75" customHeight="1" x14ac:dyDescent="0.2">
      <c r="A757" s="25"/>
      <c r="B757" s="25"/>
      <c r="C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  <c r="AM757" s="25"/>
      <c r="AN757" s="25"/>
      <c r="AO757" s="25"/>
      <c r="AP757" s="25"/>
      <c r="AQ757" s="25"/>
      <c r="AR757" s="25"/>
      <c r="AS757" s="25"/>
      <c r="AT757" s="25"/>
      <c r="AU757" s="25"/>
      <c r="AV757" s="25"/>
      <c r="AW757" s="25"/>
      <c r="AX757" s="25"/>
      <c r="AY757" s="25"/>
      <c r="AZ757" s="25"/>
      <c r="BA757" s="25"/>
      <c r="BB757" s="25"/>
      <c r="BC757" s="25"/>
      <c r="BD757" s="25"/>
      <c r="BE757" s="25"/>
      <c r="BF757" s="25"/>
      <c r="BG757" s="25"/>
      <c r="BH757" s="25"/>
      <c r="BI757" s="25"/>
      <c r="BJ757" s="25"/>
      <c r="BK757" s="25"/>
      <c r="BL757" s="25"/>
      <c r="BM757" s="25"/>
      <c r="BN757" s="25"/>
      <c r="BO757" s="25"/>
      <c r="BP757" s="25"/>
      <c r="BQ757" s="25"/>
      <c r="BR757" s="25"/>
      <c r="BS757" s="25"/>
      <c r="BT757" s="25"/>
      <c r="BU757" s="25"/>
      <c r="BV757" s="25"/>
      <c r="BW757" s="25"/>
      <c r="BX757" s="25"/>
      <c r="BY757" s="25"/>
      <c r="BZ757" s="25"/>
      <c r="CA757" s="25"/>
      <c r="CB757" s="25"/>
      <c r="CC757" s="25"/>
      <c r="CD757" s="25"/>
      <c r="CE757" s="25"/>
      <c r="CF757" s="25"/>
    </row>
    <row r="758" spans="1:84" ht="15.75" customHeight="1" x14ac:dyDescent="0.2">
      <c r="A758" s="25"/>
      <c r="B758" s="25"/>
      <c r="C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  <c r="AM758" s="25"/>
      <c r="AN758" s="25"/>
      <c r="AO758" s="25"/>
      <c r="AP758" s="25"/>
      <c r="AQ758" s="25"/>
      <c r="AR758" s="25"/>
      <c r="AS758" s="25"/>
      <c r="AT758" s="25"/>
      <c r="AU758" s="25"/>
      <c r="AV758" s="25"/>
      <c r="AW758" s="25"/>
      <c r="AX758" s="25"/>
      <c r="AY758" s="25"/>
      <c r="AZ758" s="25"/>
      <c r="BA758" s="25"/>
      <c r="BB758" s="25"/>
      <c r="BC758" s="25"/>
      <c r="BD758" s="25"/>
      <c r="BE758" s="25"/>
      <c r="BF758" s="25"/>
      <c r="BG758" s="25"/>
      <c r="BH758" s="25"/>
      <c r="BI758" s="25"/>
      <c r="BJ758" s="25"/>
      <c r="BK758" s="25"/>
      <c r="BL758" s="25"/>
      <c r="BM758" s="25"/>
      <c r="BN758" s="25"/>
      <c r="BO758" s="25"/>
      <c r="BP758" s="25"/>
      <c r="BQ758" s="25"/>
      <c r="BR758" s="25"/>
      <c r="BS758" s="25"/>
      <c r="BT758" s="25"/>
      <c r="BU758" s="25"/>
      <c r="BV758" s="25"/>
      <c r="BW758" s="25"/>
      <c r="BX758" s="25"/>
      <c r="BY758" s="25"/>
      <c r="BZ758" s="25"/>
      <c r="CA758" s="25"/>
      <c r="CB758" s="25"/>
      <c r="CC758" s="25"/>
      <c r="CD758" s="25"/>
      <c r="CE758" s="25"/>
      <c r="CF758" s="25"/>
    </row>
    <row r="759" spans="1:84" ht="15.75" customHeight="1" x14ac:dyDescent="0.2">
      <c r="A759" s="25"/>
      <c r="B759" s="25"/>
      <c r="C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  <c r="AM759" s="25"/>
      <c r="AN759" s="25"/>
      <c r="AO759" s="25"/>
      <c r="AP759" s="25"/>
      <c r="AQ759" s="25"/>
      <c r="AR759" s="25"/>
      <c r="AS759" s="25"/>
      <c r="AT759" s="25"/>
      <c r="AU759" s="25"/>
      <c r="AV759" s="25"/>
      <c r="AW759" s="25"/>
      <c r="AX759" s="25"/>
      <c r="AY759" s="25"/>
      <c r="AZ759" s="25"/>
      <c r="BA759" s="25"/>
      <c r="BB759" s="25"/>
      <c r="BC759" s="25"/>
      <c r="BD759" s="25"/>
      <c r="BE759" s="25"/>
      <c r="BF759" s="25"/>
      <c r="BG759" s="25"/>
      <c r="BH759" s="25"/>
      <c r="BI759" s="25"/>
      <c r="BJ759" s="25"/>
      <c r="BK759" s="25"/>
      <c r="BL759" s="25"/>
      <c r="BM759" s="25"/>
      <c r="BN759" s="25"/>
      <c r="BO759" s="25"/>
      <c r="BP759" s="25"/>
      <c r="BQ759" s="25"/>
      <c r="BR759" s="25"/>
      <c r="BS759" s="25"/>
      <c r="BT759" s="25"/>
      <c r="BU759" s="25"/>
      <c r="BV759" s="25"/>
      <c r="BW759" s="25"/>
      <c r="BX759" s="25"/>
      <c r="BY759" s="25"/>
      <c r="BZ759" s="25"/>
      <c r="CA759" s="25"/>
      <c r="CB759" s="25"/>
      <c r="CC759" s="25"/>
      <c r="CD759" s="25"/>
      <c r="CE759" s="25"/>
      <c r="CF759" s="25"/>
    </row>
    <row r="760" spans="1:84" ht="15.75" customHeight="1" x14ac:dyDescent="0.2">
      <c r="A760" s="25"/>
      <c r="B760" s="25"/>
      <c r="C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  <c r="AM760" s="25"/>
      <c r="AN760" s="25"/>
      <c r="AO760" s="25"/>
      <c r="AP760" s="25"/>
      <c r="AQ760" s="25"/>
      <c r="AR760" s="25"/>
      <c r="AS760" s="25"/>
      <c r="AT760" s="25"/>
      <c r="AU760" s="25"/>
      <c r="AV760" s="25"/>
      <c r="AW760" s="25"/>
      <c r="AX760" s="25"/>
      <c r="AY760" s="25"/>
      <c r="AZ760" s="25"/>
      <c r="BA760" s="25"/>
      <c r="BB760" s="25"/>
      <c r="BC760" s="25"/>
      <c r="BD760" s="25"/>
      <c r="BE760" s="25"/>
      <c r="BF760" s="25"/>
      <c r="BG760" s="25"/>
      <c r="BH760" s="25"/>
      <c r="BI760" s="25"/>
      <c r="BJ760" s="25"/>
      <c r="BK760" s="25"/>
      <c r="BL760" s="25"/>
      <c r="BM760" s="25"/>
      <c r="BN760" s="25"/>
      <c r="BO760" s="25"/>
      <c r="BP760" s="25"/>
      <c r="BQ760" s="25"/>
      <c r="BR760" s="25"/>
      <c r="BS760" s="25"/>
      <c r="BT760" s="25"/>
      <c r="BU760" s="25"/>
      <c r="BV760" s="25"/>
      <c r="BW760" s="25"/>
      <c r="BX760" s="25"/>
      <c r="BY760" s="25"/>
      <c r="BZ760" s="25"/>
      <c r="CA760" s="25"/>
      <c r="CB760" s="25"/>
      <c r="CC760" s="25"/>
      <c r="CD760" s="25"/>
      <c r="CE760" s="25"/>
      <c r="CF760" s="25"/>
    </row>
    <row r="761" spans="1:84" ht="15.75" customHeight="1" x14ac:dyDescent="0.2">
      <c r="A761" s="25"/>
      <c r="B761" s="25"/>
      <c r="C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  <c r="AM761" s="25"/>
      <c r="AN761" s="25"/>
      <c r="AO761" s="25"/>
      <c r="AP761" s="25"/>
      <c r="AQ761" s="25"/>
      <c r="AR761" s="25"/>
      <c r="AS761" s="25"/>
      <c r="AT761" s="25"/>
      <c r="AU761" s="25"/>
      <c r="AV761" s="25"/>
      <c r="AW761" s="25"/>
      <c r="AX761" s="25"/>
      <c r="AY761" s="25"/>
      <c r="AZ761" s="25"/>
      <c r="BA761" s="25"/>
      <c r="BB761" s="25"/>
      <c r="BC761" s="25"/>
      <c r="BD761" s="25"/>
      <c r="BE761" s="25"/>
      <c r="BF761" s="25"/>
      <c r="BG761" s="25"/>
      <c r="BH761" s="25"/>
      <c r="BI761" s="25"/>
      <c r="BJ761" s="25"/>
      <c r="BK761" s="25"/>
      <c r="BL761" s="25"/>
      <c r="BM761" s="25"/>
      <c r="BN761" s="25"/>
      <c r="BO761" s="25"/>
      <c r="BP761" s="25"/>
      <c r="BQ761" s="25"/>
      <c r="BR761" s="25"/>
      <c r="BS761" s="25"/>
      <c r="BT761" s="25"/>
      <c r="BU761" s="25"/>
      <c r="BV761" s="25"/>
      <c r="BW761" s="25"/>
      <c r="BX761" s="25"/>
      <c r="BY761" s="25"/>
      <c r="BZ761" s="25"/>
      <c r="CA761" s="25"/>
      <c r="CB761" s="25"/>
      <c r="CC761" s="25"/>
      <c r="CD761" s="25"/>
      <c r="CE761" s="25"/>
      <c r="CF761" s="25"/>
    </row>
    <row r="762" spans="1:84" ht="15.75" customHeight="1" x14ac:dyDescent="0.2">
      <c r="A762" s="25"/>
      <c r="B762" s="25"/>
      <c r="C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  <c r="AM762" s="25"/>
      <c r="AN762" s="25"/>
      <c r="AO762" s="25"/>
      <c r="AP762" s="25"/>
      <c r="AQ762" s="25"/>
      <c r="AR762" s="25"/>
      <c r="AS762" s="25"/>
      <c r="AT762" s="25"/>
      <c r="AU762" s="25"/>
      <c r="AV762" s="25"/>
      <c r="AW762" s="25"/>
      <c r="AX762" s="25"/>
      <c r="AY762" s="25"/>
      <c r="AZ762" s="25"/>
      <c r="BA762" s="25"/>
      <c r="BB762" s="25"/>
      <c r="BC762" s="25"/>
      <c r="BD762" s="25"/>
      <c r="BE762" s="25"/>
      <c r="BF762" s="25"/>
      <c r="BG762" s="25"/>
      <c r="BH762" s="25"/>
      <c r="BI762" s="25"/>
      <c r="BJ762" s="25"/>
      <c r="BK762" s="25"/>
      <c r="BL762" s="25"/>
      <c r="BM762" s="25"/>
      <c r="BN762" s="25"/>
      <c r="BO762" s="25"/>
      <c r="BP762" s="25"/>
      <c r="BQ762" s="25"/>
      <c r="BR762" s="25"/>
      <c r="BS762" s="25"/>
      <c r="BT762" s="25"/>
      <c r="BU762" s="25"/>
      <c r="BV762" s="25"/>
      <c r="BW762" s="25"/>
      <c r="BX762" s="25"/>
      <c r="BY762" s="25"/>
      <c r="BZ762" s="25"/>
      <c r="CA762" s="25"/>
      <c r="CB762" s="25"/>
      <c r="CC762" s="25"/>
      <c r="CD762" s="25"/>
      <c r="CE762" s="25"/>
      <c r="CF762" s="25"/>
    </row>
    <row r="763" spans="1:84" ht="15.75" customHeight="1" x14ac:dyDescent="0.2">
      <c r="A763" s="25"/>
      <c r="B763" s="25"/>
      <c r="C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  <c r="AM763" s="25"/>
      <c r="AN763" s="25"/>
      <c r="AO763" s="25"/>
      <c r="AP763" s="25"/>
      <c r="AQ763" s="25"/>
      <c r="AR763" s="25"/>
      <c r="AS763" s="25"/>
      <c r="AT763" s="25"/>
      <c r="AU763" s="25"/>
      <c r="AV763" s="25"/>
      <c r="AW763" s="25"/>
      <c r="AX763" s="25"/>
      <c r="AY763" s="25"/>
      <c r="AZ763" s="25"/>
      <c r="BA763" s="25"/>
      <c r="BB763" s="25"/>
      <c r="BC763" s="25"/>
      <c r="BD763" s="25"/>
      <c r="BE763" s="25"/>
      <c r="BF763" s="25"/>
      <c r="BG763" s="25"/>
      <c r="BH763" s="25"/>
      <c r="BI763" s="25"/>
      <c r="BJ763" s="25"/>
      <c r="BK763" s="25"/>
      <c r="BL763" s="25"/>
      <c r="BM763" s="25"/>
      <c r="BN763" s="25"/>
      <c r="BO763" s="25"/>
      <c r="BP763" s="25"/>
      <c r="BQ763" s="25"/>
      <c r="BR763" s="25"/>
      <c r="BS763" s="25"/>
      <c r="BT763" s="25"/>
      <c r="BU763" s="25"/>
      <c r="BV763" s="25"/>
      <c r="BW763" s="25"/>
      <c r="BX763" s="25"/>
      <c r="BY763" s="25"/>
      <c r="BZ763" s="25"/>
      <c r="CA763" s="25"/>
      <c r="CB763" s="25"/>
      <c r="CC763" s="25"/>
      <c r="CD763" s="25"/>
      <c r="CE763" s="25"/>
      <c r="CF763" s="25"/>
    </row>
    <row r="764" spans="1:84" ht="15.75" customHeight="1" x14ac:dyDescent="0.2">
      <c r="A764" s="25"/>
      <c r="B764" s="25"/>
      <c r="C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  <c r="AM764" s="25"/>
      <c r="AN764" s="25"/>
      <c r="AO764" s="25"/>
      <c r="AP764" s="25"/>
      <c r="AQ764" s="25"/>
      <c r="AR764" s="25"/>
      <c r="AS764" s="25"/>
      <c r="AT764" s="25"/>
      <c r="AU764" s="25"/>
      <c r="AV764" s="25"/>
      <c r="AW764" s="25"/>
      <c r="AX764" s="25"/>
      <c r="AY764" s="25"/>
      <c r="AZ764" s="25"/>
      <c r="BA764" s="25"/>
      <c r="BB764" s="25"/>
      <c r="BC764" s="25"/>
      <c r="BD764" s="25"/>
      <c r="BE764" s="25"/>
      <c r="BF764" s="25"/>
      <c r="BG764" s="25"/>
      <c r="BH764" s="25"/>
      <c r="BI764" s="25"/>
      <c r="BJ764" s="25"/>
      <c r="BK764" s="25"/>
      <c r="BL764" s="25"/>
      <c r="BM764" s="25"/>
      <c r="BN764" s="25"/>
      <c r="BO764" s="25"/>
      <c r="BP764" s="25"/>
      <c r="BQ764" s="25"/>
      <c r="BR764" s="25"/>
      <c r="BS764" s="25"/>
      <c r="BT764" s="25"/>
      <c r="BU764" s="25"/>
      <c r="BV764" s="25"/>
      <c r="BW764" s="25"/>
      <c r="BX764" s="25"/>
      <c r="BY764" s="25"/>
      <c r="BZ764" s="25"/>
      <c r="CA764" s="25"/>
      <c r="CB764" s="25"/>
      <c r="CC764" s="25"/>
      <c r="CD764" s="25"/>
      <c r="CE764" s="25"/>
      <c r="CF764" s="25"/>
    </row>
    <row r="765" spans="1:84" ht="15.75" customHeight="1" x14ac:dyDescent="0.2">
      <c r="A765" s="25"/>
      <c r="B765" s="25"/>
      <c r="C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  <c r="AM765" s="25"/>
      <c r="AN765" s="25"/>
      <c r="AO765" s="25"/>
      <c r="AP765" s="25"/>
      <c r="AQ765" s="25"/>
      <c r="AR765" s="25"/>
      <c r="AS765" s="25"/>
      <c r="AT765" s="25"/>
      <c r="AU765" s="25"/>
      <c r="AV765" s="25"/>
      <c r="AW765" s="25"/>
      <c r="AX765" s="25"/>
      <c r="AY765" s="25"/>
      <c r="AZ765" s="25"/>
      <c r="BA765" s="25"/>
      <c r="BB765" s="25"/>
      <c r="BC765" s="25"/>
      <c r="BD765" s="25"/>
      <c r="BE765" s="25"/>
      <c r="BF765" s="25"/>
      <c r="BG765" s="25"/>
      <c r="BH765" s="25"/>
      <c r="BI765" s="25"/>
      <c r="BJ765" s="25"/>
      <c r="BK765" s="25"/>
      <c r="BL765" s="25"/>
      <c r="BM765" s="25"/>
      <c r="BN765" s="25"/>
      <c r="BO765" s="25"/>
      <c r="BP765" s="25"/>
      <c r="BQ765" s="25"/>
      <c r="BR765" s="25"/>
      <c r="BS765" s="25"/>
      <c r="BT765" s="25"/>
      <c r="BU765" s="25"/>
      <c r="BV765" s="25"/>
      <c r="BW765" s="25"/>
      <c r="BX765" s="25"/>
      <c r="BY765" s="25"/>
      <c r="BZ765" s="25"/>
      <c r="CA765" s="25"/>
      <c r="CB765" s="25"/>
      <c r="CC765" s="25"/>
      <c r="CD765" s="25"/>
      <c r="CE765" s="25"/>
      <c r="CF765" s="25"/>
    </row>
    <row r="766" spans="1:84" ht="15.75" customHeight="1" x14ac:dyDescent="0.2">
      <c r="A766" s="25"/>
      <c r="B766" s="25"/>
      <c r="C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  <c r="AM766" s="25"/>
      <c r="AN766" s="25"/>
      <c r="AO766" s="25"/>
      <c r="AP766" s="25"/>
      <c r="AQ766" s="25"/>
      <c r="AR766" s="25"/>
      <c r="AS766" s="25"/>
      <c r="AT766" s="25"/>
      <c r="AU766" s="25"/>
      <c r="AV766" s="25"/>
      <c r="AW766" s="25"/>
      <c r="AX766" s="25"/>
      <c r="AY766" s="25"/>
      <c r="AZ766" s="25"/>
      <c r="BA766" s="25"/>
      <c r="BB766" s="25"/>
      <c r="BC766" s="25"/>
      <c r="BD766" s="25"/>
      <c r="BE766" s="25"/>
      <c r="BF766" s="25"/>
      <c r="BG766" s="25"/>
      <c r="BH766" s="25"/>
      <c r="BI766" s="25"/>
      <c r="BJ766" s="25"/>
      <c r="BK766" s="25"/>
      <c r="BL766" s="25"/>
      <c r="BM766" s="25"/>
      <c r="BN766" s="25"/>
      <c r="BO766" s="25"/>
      <c r="BP766" s="25"/>
      <c r="BQ766" s="25"/>
      <c r="BR766" s="25"/>
      <c r="BS766" s="25"/>
      <c r="BT766" s="25"/>
      <c r="BU766" s="25"/>
      <c r="BV766" s="25"/>
      <c r="BW766" s="25"/>
      <c r="BX766" s="25"/>
      <c r="BY766" s="25"/>
      <c r="BZ766" s="25"/>
      <c r="CA766" s="25"/>
      <c r="CB766" s="25"/>
      <c r="CC766" s="25"/>
      <c r="CD766" s="25"/>
      <c r="CE766" s="25"/>
      <c r="CF766" s="25"/>
    </row>
    <row r="767" spans="1:84" ht="15.75" customHeight="1" x14ac:dyDescent="0.2">
      <c r="A767" s="25"/>
      <c r="B767" s="25"/>
      <c r="C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  <c r="AM767" s="25"/>
      <c r="AN767" s="25"/>
      <c r="AO767" s="25"/>
      <c r="AP767" s="25"/>
      <c r="AQ767" s="25"/>
      <c r="AR767" s="25"/>
      <c r="AS767" s="25"/>
      <c r="AT767" s="25"/>
      <c r="AU767" s="25"/>
      <c r="AV767" s="25"/>
      <c r="AW767" s="25"/>
      <c r="AX767" s="25"/>
      <c r="AY767" s="25"/>
      <c r="AZ767" s="25"/>
      <c r="BA767" s="25"/>
      <c r="BB767" s="25"/>
      <c r="BC767" s="25"/>
      <c r="BD767" s="25"/>
      <c r="BE767" s="25"/>
      <c r="BF767" s="25"/>
      <c r="BG767" s="25"/>
      <c r="BH767" s="25"/>
      <c r="BI767" s="25"/>
      <c r="BJ767" s="25"/>
      <c r="BK767" s="25"/>
      <c r="BL767" s="25"/>
      <c r="BM767" s="25"/>
      <c r="BN767" s="25"/>
      <c r="BO767" s="25"/>
      <c r="BP767" s="25"/>
      <c r="BQ767" s="25"/>
      <c r="BR767" s="25"/>
      <c r="BS767" s="25"/>
      <c r="BT767" s="25"/>
      <c r="BU767" s="25"/>
      <c r="BV767" s="25"/>
      <c r="BW767" s="25"/>
      <c r="BX767" s="25"/>
      <c r="BY767" s="25"/>
      <c r="BZ767" s="25"/>
      <c r="CA767" s="25"/>
      <c r="CB767" s="25"/>
      <c r="CC767" s="25"/>
      <c r="CD767" s="25"/>
      <c r="CE767" s="25"/>
      <c r="CF767" s="25"/>
    </row>
    <row r="768" spans="1:84" ht="15.75" customHeight="1" x14ac:dyDescent="0.2">
      <c r="A768" s="25"/>
      <c r="B768" s="25"/>
      <c r="C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  <c r="AM768" s="25"/>
      <c r="AN768" s="25"/>
      <c r="AO768" s="25"/>
      <c r="AP768" s="25"/>
      <c r="AQ768" s="25"/>
      <c r="AR768" s="25"/>
      <c r="AS768" s="25"/>
      <c r="AT768" s="25"/>
      <c r="AU768" s="25"/>
      <c r="AV768" s="25"/>
      <c r="AW768" s="25"/>
      <c r="AX768" s="25"/>
      <c r="AY768" s="25"/>
      <c r="AZ768" s="25"/>
      <c r="BA768" s="25"/>
      <c r="BB768" s="25"/>
      <c r="BC768" s="25"/>
      <c r="BD768" s="25"/>
      <c r="BE768" s="25"/>
      <c r="BF768" s="25"/>
      <c r="BG768" s="25"/>
      <c r="BH768" s="25"/>
      <c r="BI768" s="25"/>
      <c r="BJ768" s="25"/>
      <c r="BK768" s="25"/>
      <c r="BL768" s="25"/>
      <c r="BM768" s="25"/>
      <c r="BN768" s="25"/>
      <c r="BO768" s="25"/>
      <c r="BP768" s="25"/>
      <c r="BQ768" s="25"/>
      <c r="BR768" s="25"/>
      <c r="BS768" s="25"/>
      <c r="BT768" s="25"/>
      <c r="BU768" s="25"/>
      <c r="BV768" s="25"/>
      <c r="BW768" s="25"/>
      <c r="BX768" s="25"/>
      <c r="BY768" s="25"/>
      <c r="BZ768" s="25"/>
      <c r="CA768" s="25"/>
      <c r="CB768" s="25"/>
      <c r="CC768" s="25"/>
      <c r="CD768" s="25"/>
      <c r="CE768" s="25"/>
      <c r="CF768" s="25"/>
    </row>
    <row r="769" spans="1:84" ht="15.75" customHeight="1" x14ac:dyDescent="0.2">
      <c r="A769" s="25"/>
      <c r="B769" s="25"/>
      <c r="C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  <c r="AM769" s="25"/>
      <c r="AN769" s="25"/>
      <c r="AO769" s="25"/>
      <c r="AP769" s="25"/>
      <c r="AQ769" s="25"/>
      <c r="AR769" s="25"/>
      <c r="AS769" s="25"/>
      <c r="AT769" s="25"/>
      <c r="AU769" s="25"/>
      <c r="AV769" s="25"/>
      <c r="AW769" s="25"/>
      <c r="AX769" s="25"/>
      <c r="AY769" s="25"/>
      <c r="AZ769" s="25"/>
      <c r="BA769" s="25"/>
      <c r="BB769" s="25"/>
      <c r="BC769" s="25"/>
      <c r="BD769" s="25"/>
      <c r="BE769" s="25"/>
      <c r="BF769" s="25"/>
      <c r="BG769" s="25"/>
      <c r="BH769" s="25"/>
      <c r="BI769" s="25"/>
      <c r="BJ769" s="25"/>
      <c r="BK769" s="25"/>
      <c r="BL769" s="25"/>
      <c r="BM769" s="25"/>
      <c r="BN769" s="25"/>
      <c r="BO769" s="25"/>
      <c r="BP769" s="25"/>
      <c r="BQ769" s="25"/>
      <c r="BR769" s="25"/>
      <c r="BS769" s="25"/>
      <c r="BT769" s="25"/>
      <c r="BU769" s="25"/>
      <c r="BV769" s="25"/>
      <c r="BW769" s="25"/>
      <c r="BX769" s="25"/>
      <c r="BY769" s="25"/>
      <c r="BZ769" s="25"/>
      <c r="CA769" s="25"/>
      <c r="CB769" s="25"/>
      <c r="CC769" s="25"/>
      <c r="CD769" s="25"/>
      <c r="CE769" s="25"/>
      <c r="CF769" s="25"/>
    </row>
    <row r="770" spans="1:84" ht="15.75" customHeight="1" x14ac:dyDescent="0.2">
      <c r="A770" s="25"/>
      <c r="B770" s="25"/>
      <c r="C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  <c r="AM770" s="25"/>
      <c r="AN770" s="25"/>
      <c r="AO770" s="25"/>
      <c r="AP770" s="25"/>
      <c r="AQ770" s="25"/>
      <c r="AR770" s="25"/>
      <c r="AS770" s="25"/>
      <c r="AT770" s="25"/>
      <c r="AU770" s="25"/>
      <c r="AV770" s="25"/>
      <c r="AW770" s="25"/>
      <c r="AX770" s="25"/>
      <c r="AY770" s="25"/>
      <c r="AZ770" s="25"/>
      <c r="BA770" s="25"/>
      <c r="BB770" s="25"/>
      <c r="BC770" s="25"/>
      <c r="BD770" s="25"/>
      <c r="BE770" s="25"/>
      <c r="BF770" s="25"/>
      <c r="BG770" s="25"/>
      <c r="BH770" s="25"/>
      <c r="BI770" s="25"/>
      <c r="BJ770" s="25"/>
      <c r="BK770" s="25"/>
      <c r="BL770" s="25"/>
      <c r="BM770" s="25"/>
      <c r="BN770" s="25"/>
      <c r="BO770" s="25"/>
      <c r="BP770" s="25"/>
      <c r="BQ770" s="25"/>
      <c r="BR770" s="25"/>
      <c r="BS770" s="25"/>
      <c r="BT770" s="25"/>
      <c r="BU770" s="25"/>
      <c r="BV770" s="25"/>
      <c r="BW770" s="25"/>
      <c r="BX770" s="25"/>
      <c r="BY770" s="25"/>
      <c r="BZ770" s="25"/>
      <c r="CA770" s="25"/>
      <c r="CB770" s="25"/>
      <c r="CC770" s="25"/>
      <c r="CD770" s="25"/>
      <c r="CE770" s="25"/>
      <c r="CF770" s="25"/>
    </row>
    <row r="771" spans="1:84" ht="15.75" customHeight="1" x14ac:dyDescent="0.2">
      <c r="A771" s="25"/>
      <c r="B771" s="25"/>
      <c r="C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  <c r="AM771" s="25"/>
      <c r="AN771" s="25"/>
      <c r="AO771" s="25"/>
      <c r="AP771" s="25"/>
      <c r="AQ771" s="25"/>
      <c r="AR771" s="25"/>
      <c r="AS771" s="25"/>
      <c r="AT771" s="25"/>
      <c r="AU771" s="25"/>
      <c r="AV771" s="25"/>
      <c r="AW771" s="25"/>
      <c r="AX771" s="25"/>
      <c r="AY771" s="25"/>
      <c r="AZ771" s="25"/>
      <c r="BA771" s="25"/>
      <c r="BB771" s="25"/>
      <c r="BC771" s="25"/>
      <c r="BD771" s="25"/>
      <c r="BE771" s="25"/>
      <c r="BF771" s="25"/>
      <c r="BG771" s="25"/>
      <c r="BH771" s="25"/>
      <c r="BI771" s="25"/>
      <c r="BJ771" s="25"/>
      <c r="BK771" s="25"/>
      <c r="BL771" s="25"/>
      <c r="BM771" s="25"/>
      <c r="BN771" s="25"/>
      <c r="BO771" s="25"/>
      <c r="BP771" s="25"/>
      <c r="BQ771" s="25"/>
      <c r="BR771" s="25"/>
      <c r="BS771" s="25"/>
      <c r="BT771" s="25"/>
      <c r="BU771" s="25"/>
      <c r="BV771" s="25"/>
      <c r="BW771" s="25"/>
      <c r="BX771" s="25"/>
      <c r="BY771" s="25"/>
      <c r="BZ771" s="25"/>
      <c r="CA771" s="25"/>
      <c r="CB771" s="25"/>
      <c r="CC771" s="25"/>
      <c r="CD771" s="25"/>
      <c r="CE771" s="25"/>
      <c r="CF771" s="25"/>
    </row>
    <row r="772" spans="1:84" ht="15.75" customHeight="1" x14ac:dyDescent="0.2">
      <c r="A772" s="25"/>
      <c r="B772" s="25"/>
      <c r="C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  <c r="AM772" s="25"/>
      <c r="AN772" s="25"/>
      <c r="AO772" s="25"/>
      <c r="AP772" s="25"/>
      <c r="AQ772" s="25"/>
      <c r="AR772" s="25"/>
      <c r="AS772" s="25"/>
      <c r="AT772" s="25"/>
      <c r="AU772" s="25"/>
      <c r="AV772" s="25"/>
      <c r="AW772" s="25"/>
      <c r="AX772" s="25"/>
      <c r="AY772" s="25"/>
      <c r="AZ772" s="25"/>
      <c r="BA772" s="25"/>
      <c r="BB772" s="25"/>
      <c r="BC772" s="25"/>
      <c r="BD772" s="25"/>
      <c r="BE772" s="25"/>
      <c r="BF772" s="25"/>
      <c r="BG772" s="25"/>
      <c r="BH772" s="25"/>
      <c r="BI772" s="25"/>
      <c r="BJ772" s="25"/>
      <c r="BK772" s="25"/>
      <c r="BL772" s="25"/>
      <c r="BM772" s="25"/>
      <c r="BN772" s="25"/>
      <c r="BO772" s="25"/>
      <c r="BP772" s="25"/>
      <c r="BQ772" s="25"/>
      <c r="BR772" s="25"/>
      <c r="BS772" s="25"/>
      <c r="BT772" s="25"/>
      <c r="BU772" s="25"/>
      <c r="BV772" s="25"/>
      <c r="BW772" s="25"/>
      <c r="BX772" s="25"/>
      <c r="BY772" s="25"/>
      <c r="BZ772" s="25"/>
      <c r="CA772" s="25"/>
      <c r="CB772" s="25"/>
      <c r="CC772" s="25"/>
      <c r="CD772" s="25"/>
      <c r="CE772" s="25"/>
      <c r="CF772" s="25"/>
    </row>
    <row r="773" spans="1:84" ht="15.75" customHeight="1" x14ac:dyDescent="0.2">
      <c r="A773" s="25"/>
      <c r="B773" s="25"/>
      <c r="C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  <c r="AM773" s="25"/>
      <c r="AN773" s="25"/>
      <c r="AO773" s="25"/>
      <c r="AP773" s="25"/>
      <c r="AQ773" s="25"/>
      <c r="AR773" s="25"/>
      <c r="AS773" s="25"/>
      <c r="AT773" s="25"/>
      <c r="AU773" s="25"/>
      <c r="AV773" s="25"/>
      <c r="AW773" s="25"/>
      <c r="AX773" s="25"/>
      <c r="AY773" s="25"/>
      <c r="AZ773" s="25"/>
      <c r="BA773" s="25"/>
      <c r="BB773" s="25"/>
      <c r="BC773" s="25"/>
      <c r="BD773" s="25"/>
      <c r="BE773" s="25"/>
      <c r="BF773" s="25"/>
      <c r="BG773" s="25"/>
      <c r="BH773" s="25"/>
      <c r="BI773" s="25"/>
      <c r="BJ773" s="25"/>
      <c r="BK773" s="25"/>
      <c r="BL773" s="25"/>
      <c r="BM773" s="25"/>
      <c r="BN773" s="25"/>
      <c r="BO773" s="25"/>
      <c r="BP773" s="25"/>
      <c r="BQ773" s="25"/>
      <c r="BR773" s="25"/>
      <c r="BS773" s="25"/>
      <c r="BT773" s="25"/>
      <c r="BU773" s="25"/>
      <c r="BV773" s="25"/>
      <c r="BW773" s="25"/>
      <c r="BX773" s="25"/>
      <c r="BY773" s="25"/>
      <c r="BZ773" s="25"/>
      <c r="CA773" s="25"/>
      <c r="CB773" s="25"/>
      <c r="CC773" s="25"/>
      <c r="CD773" s="25"/>
      <c r="CE773" s="25"/>
      <c r="CF773" s="25"/>
    </row>
    <row r="774" spans="1:84" ht="15.75" customHeight="1" x14ac:dyDescent="0.2">
      <c r="A774" s="25"/>
      <c r="B774" s="25"/>
      <c r="C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  <c r="AM774" s="25"/>
      <c r="AN774" s="25"/>
      <c r="AO774" s="25"/>
      <c r="AP774" s="25"/>
      <c r="AQ774" s="25"/>
      <c r="AR774" s="25"/>
      <c r="AS774" s="25"/>
      <c r="AT774" s="25"/>
      <c r="AU774" s="25"/>
      <c r="AV774" s="25"/>
      <c r="AW774" s="25"/>
      <c r="AX774" s="25"/>
      <c r="AY774" s="25"/>
      <c r="AZ774" s="25"/>
      <c r="BA774" s="25"/>
      <c r="BB774" s="25"/>
      <c r="BC774" s="25"/>
      <c r="BD774" s="25"/>
      <c r="BE774" s="25"/>
      <c r="BF774" s="25"/>
      <c r="BG774" s="25"/>
      <c r="BH774" s="25"/>
      <c r="BI774" s="25"/>
      <c r="BJ774" s="25"/>
      <c r="BK774" s="25"/>
      <c r="BL774" s="25"/>
      <c r="BM774" s="25"/>
      <c r="BN774" s="25"/>
      <c r="BO774" s="25"/>
      <c r="BP774" s="25"/>
      <c r="BQ774" s="25"/>
      <c r="BR774" s="25"/>
      <c r="BS774" s="25"/>
      <c r="BT774" s="25"/>
      <c r="BU774" s="25"/>
      <c r="BV774" s="25"/>
      <c r="BW774" s="25"/>
      <c r="BX774" s="25"/>
      <c r="BY774" s="25"/>
      <c r="BZ774" s="25"/>
      <c r="CA774" s="25"/>
      <c r="CB774" s="25"/>
      <c r="CC774" s="25"/>
      <c r="CD774" s="25"/>
      <c r="CE774" s="25"/>
      <c r="CF774" s="25"/>
    </row>
    <row r="775" spans="1:84" ht="15.75" customHeight="1" x14ac:dyDescent="0.2">
      <c r="A775" s="25"/>
      <c r="B775" s="25"/>
      <c r="C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  <c r="AM775" s="25"/>
      <c r="AN775" s="25"/>
      <c r="AO775" s="25"/>
      <c r="AP775" s="25"/>
      <c r="AQ775" s="25"/>
      <c r="AR775" s="25"/>
      <c r="AS775" s="25"/>
      <c r="AT775" s="25"/>
      <c r="AU775" s="25"/>
      <c r="AV775" s="25"/>
      <c r="AW775" s="25"/>
      <c r="AX775" s="25"/>
      <c r="AY775" s="25"/>
      <c r="AZ775" s="25"/>
      <c r="BA775" s="25"/>
      <c r="BB775" s="25"/>
      <c r="BC775" s="25"/>
      <c r="BD775" s="25"/>
      <c r="BE775" s="25"/>
      <c r="BF775" s="25"/>
      <c r="BG775" s="25"/>
      <c r="BH775" s="25"/>
      <c r="BI775" s="25"/>
      <c r="BJ775" s="25"/>
      <c r="BK775" s="25"/>
      <c r="BL775" s="25"/>
      <c r="BM775" s="25"/>
      <c r="BN775" s="25"/>
      <c r="BO775" s="25"/>
      <c r="BP775" s="25"/>
      <c r="BQ775" s="25"/>
      <c r="BR775" s="25"/>
      <c r="BS775" s="25"/>
      <c r="BT775" s="25"/>
      <c r="BU775" s="25"/>
      <c r="BV775" s="25"/>
      <c r="BW775" s="25"/>
      <c r="BX775" s="25"/>
      <c r="BY775" s="25"/>
      <c r="BZ775" s="25"/>
      <c r="CA775" s="25"/>
      <c r="CB775" s="25"/>
      <c r="CC775" s="25"/>
      <c r="CD775" s="25"/>
      <c r="CE775" s="25"/>
      <c r="CF775" s="25"/>
    </row>
    <row r="776" spans="1:84" ht="15.75" customHeight="1" x14ac:dyDescent="0.2">
      <c r="A776" s="25"/>
      <c r="B776" s="25"/>
      <c r="C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  <c r="AM776" s="25"/>
      <c r="AN776" s="25"/>
      <c r="AO776" s="25"/>
      <c r="AP776" s="25"/>
      <c r="AQ776" s="25"/>
      <c r="AR776" s="25"/>
      <c r="AS776" s="25"/>
      <c r="AT776" s="25"/>
      <c r="AU776" s="25"/>
      <c r="AV776" s="25"/>
      <c r="AW776" s="25"/>
      <c r="AX776" s="25"/>
      <c r="AY776" s="25"/>
      <c r="AZ776" s="25"/>
      <c r="BA776" s="25"/>
      <c r="BB776" s="25"/>
      <c r="BC776" s="25"/>
      <c r="BD776" s="25"/>
      <c r="BE776" s="25"/>
      <c r="BF776" s="25"/>
      <c r="BG776" s="25"/>
      <c r="BH776" s="25"/>
      <c r="BI776" s="25"/>
      <c r="BJ776" s="25"/>
      <c r="BK776" s="25"/>
      <c r="BL776" s="25"/>
      <c r="BM776" s="25"/>
      <c r="BN776" s="25"/>
      <c r="BO776" s="25"/>
      <c r="BP776" s="25"/>
      <c r="BQ776" s="25"/>
      <c r="BR776" s="25"/>
      <c r="BS776" s="25"/>
      <c r="BT776" s="25"/>
      <c r="BU776" s="25"/>
      <c r="BV776" s="25"/>
      <c r="BW776" s="25"/>
      <c r="BX776" s="25"/>
      <c r="BY776" s="25"/>
      <c r="BZ776" s="25"/>
      <c r="CA776" s="25"/>
      <c r="CB776" s="25"/>
      <c r="CC776" s="25"/>
      <c r="CD776" s="25"/>
      <c r="CE776" s="25"/>
      <c r="CF776" s="25"/>
    </row>
    <row r="777" spans="1:84" ht="15.75" customHeight="1" x14ac:dyDescent="0.2">
      <c r="A777" s="25"/>
      <c r="B777" s="25"/>
      <c r="C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  <c r="AM777" s="25"/>
      <c r="AN777" s="25"/>
      <c r="AO777" s="25"/>
      <c r="AP777" s="25"/>
      <c r="AQ777" s="25"/>
      <c r="AR777" s="25"/>
      <c r="AS777" s="25"/>
      <c r="AT777" s="25"/>
      <c r="AU777" s="25"/>
      <c r="AV777" s="25"/>
      <c r="AW777" s="25"/>
      <c r="AX777" s="25"/>
      <c r="AY777" s="25"/>
      <c r="AZ777" s="25"/>
      <c r="BA777" s="25"/>
      <c r="BB777" s="25"/>
      <c r="BC777" s="25"/>
      <c r="BD777" s="25"/>
      <c r="BE777" s="25"/>
      <c r="BF777" s="25"/>
      <c r="BG777" s="25"/>
      <c r="BH777" s="25"/>
      <c r="BI777" s="25"/>
      <c r="BJ777" s="25"/>
      <c r="BK777" s="25"/>
      <c r="BL777" s="25"/>
      <c r="BM777" s="25"/>
      <c r="BN777" s="25"/>
      <c r="BO777" s="25"/>
      <c r="BP777" s="25"/>
      <c r="BQ777" s="25"/>
      <c r="BR777" s="25"/>
      <c r="BS777" s="25"/>
      <c r="BT777" s="25"/>
      <c r="BU777" s="25"/>
      <c r="BV777" s="25"/>
      <c r="BW777" s="25"/>
      <c r="BX777" s="25"/>
      <c r="BY777" s="25"/>
      <c r="BZ777" s="25"/>
      <c r="CA777" s="25"/>
      <c r="CB777" s="25"/>
      <c r="CC777" s="25"/>
      <c r="CD777" s="25"/>
      <c r="CE777" s="25"/>
      <c r="CF777" s="25"/>
    </row>
    <row r="778" spans="1:84" ht="15.75" customHeight="1" x14ac:dyDescent="0.2">
      <c r="A778" s="25"/>
      <c r="B778" s="25"/>
      <c r="C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  <c r="AM778" s="25"/>
      <c r="AN778" s="25"/>
      <c r="AO778" s="25"/>
      <c r="AP778" s="25"/>
      <c r="AQ778" s="25"/>
      <c r="AR778" s="25"/>
      <c r="AS778" s="25"/>
      <c r="AT778" s="25"/>
      <c r="AU778" s="25"/>
      <c r="AV778" s="25"/>
      <c r="AW778" s="25"/>
      <c r="AX778" s="25"/>
      <c r="AY778" s="25"/>
      <c r="AZ778" s="25"/>
      <c r="BA778" s="25"/>
      <c r="BB778" s="25"/>
      <c r="BC778" s="25"/>
      <c r="BD778" s="25"/>
      <c r="BE778" s="25"/>
      <c r="BF778" s="25"/>
      <c r="BG778" s="25"/>
      <c r="BH778" s="25"/>
      <c r="BI778" s="25"/>
      <c r="BJ778" s="25"/>
      <c r="BK778" s="25"/>
      <c r="BL778" s="25"/>
      <c r="BM778" s="25"/>
      <c r="BN778" s="25"/>
      <c r="BO778" s="25"/>
      <c r="BP778" s="25"/>
      <c r="BQ778" s="25"/>
      <c r="BR778" s="25"/>
      <c r="BS778" s="25"/>
      <c r="BT778" s="25"/>
      <c r="BU778" s="25"/>
      <c r="BV778" s="25"/>
      <c r="BW778" s="25"/>
      <c r="BX778" s="25"/>
      <c r="BY778" s="25"/>
      <c r="BZ778" s="25"/>
      <c r="CA778" s="25"/>
      <c r="CB778" s="25"/>
      <c r="CC778" s="25"/>
      <c r="CD778" s="25"/>
      <c r="CE778" s="25"/>
      <c r="CF778" s="25"/>
    </row>
    <row r="779" spans="1:84" ht="15.75" customHeight="1" x14ac:dyDescent="0.2">
      <c r="A779" s="25"/>
      <c r="B779" s="25"/>
      <c r="C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  <c r="AM779" s="25"/>
      <c r="AN779" s="25"/>
      <c r="AO779" s="25"/>
      <c r="AP779" s="25"/>
      <c r="AQ779" s="25"/>
      <c r="AR779" s="25"/>
      <c r="AS779" s="25"/>
      <c r="AT779" s="25"/>
      <c r="AU779" s="25"/>
      <c r="AV779" s="25"/>
      <c r="AW779" s="25"/>
      <c r="AX779" s="25"/>
      <c r="AY779" s="25"/>
      <c r="AZ779" s="25"/>
      <c r="BA779" s="25"/>
      <c r="BB779" s="25"/>
      <c r="BC779" s="25"/>
      <c r="BD779" s="25"/>
      <c r="BE779" s="25"/>
      <c r="BF779" s="25"/>
      <c r="BG779" s="25"/>
      <c r="BH779" s="25"/>
      <c r="BI779" s="25"/>
      <c r="BJ779" s="25"/>
      <c r="BK779" s="25"/>
      <c r="BL779" s="25"/>
      <c r="BM779" s="25"/>
      <c r="BN779" s="25"/>
      <c r="BO779" s="25"/>
      <c r="BP779" s="25"/>
      <c r="BQ779" s="25"/>
      <c r="BR779" s="25"/>
      <c r="BS779" s="25"/>
      <c r="BT779" s="25"/>
      <c r="BU779" s="25"/>
      <c r="BV779" s="25"/>
      <c r="BW779" s="25"/>
      <c r="BX779" s="25"/>
      <c r="BY779" s="25"/>
      <c r="BZ779" s="25"/>
      <c r="CA779" s="25"/>
      <c r="CB779" s="25"/>
      <c r="CC779" s="25"/>
      <c r="CD779" s="25"/>
      <c r="CE779" s="25"/>
      <c r="CF779" s="25"/>
    </row>
    <row r="780" spans="1:84" ht="15.75" customHeight="1" x14ac:dyDescent="0.2">
      <c r="A780" s="25"/>
      <c r="B780" s="25"/>
      <c r="C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  <c r="AM780" s="25"/>
      <c r="AN780" s="25"/>
      <c r="AO780" s="25"/>
      <c r="AP780" s="25"/>
      <c r="AQ780" s="25"/>
      <c r="AR780" s="25"/>
      <c r="AS780" s="25"/>
      <c r="AT780" s="25"/>
      <c r="AU780" s="25"/>
      <c r="AV780" s="25"/>
      <c r="AW780" s="25"/>
      <c r="AX780" s="25"/>
      <c r="AY780" s="25"/>
      <c r="AZ780" s="25"/>
      <c r="BA780" s="25"/>
      <c r="BB780" s="25"/>
      <c r="BC780" s="25"/>
      <c r="BD780" s="25"/>
      <c r="BE780" s="25"/>
      <c r="BF780" s="25"/>
      <c r="BG780" s="25"/>
      <c r="BH780" s="25"/>
      <c r="BI780" s="25"/>
      <c r="BJ780" s="25"/>
      <c r="BK780" s="25"/>
      <c r="BL780" s="25"/>
      <c r="BM780" s="25"/>
      <c r="BN780" s="25"/>
      <c r="BO780" s="25"/>
      <c r="BP780" s="25"/>
      <c r="BQ780" s="25"/>
      <c r="BR780" s="25"/>
      <c r="BS780" s="25"/>
      <c r="BT780" s="25"/>
      <c r="BU780" s="25"/>
      <c r="BV780" s="25"/>
      <c r="BW780" s="25"/>
      <c r="BX780" s="25"/>
      <c r="BY780" s="25"/>
      <c r="BZ780" s="25"/>
      <c r="CA780" s="25"/>
      <c r="CB780" s="25"/>
      <c r="CC780" s="25"/>
      <c r="CD780" s="25"/>
      <c r="CE780" s="25"/>
      <c r="CF780" s="25"/>
    </row>
    <row r="781" spans="1:84" ht="15.75" customHeight="1" x14ac:dyDescent="0.2">
      <c r="A781" s="25"/>
      <c r="B781" s="25"/>
      <c r="C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  <c r="AM781" s="25"/>
      <c r="AN781" s="25"/>
      <c r="AO781" s="25"/>
      <c r="AP781" s="25"/>
      <c r="AQ781" s="25"/>
      <c r="AR781" s="25"/>
      <c r="AS781" s="25"/>
      <c r="AT781" s="25"/>
      <c r="AU781" s="25"/>
      <c r="AV781" s="25"/>
      <c r="AW781" s="25"/>
      <c r="AX781" s="25"/>
      <c r="AY781" s="25"/>
      <c r="AZ781" s="25"/>
      <c r="BA781" s="25"/>
      <c r="BB781" s="25"/>
      <c r="BC781" s="25"/>
      <c r="BD781" s="25"/>
      <c r="BE781" s="25"/>
      <c r="BF781" s="25"/>
      <c r="BG781" s="25"/>
      <c r="BH781" s="25"/>
      <c r="BI781" s="25"/>
      <c r="BJ781" s="25"/>
      <c r="BK781" s="25"/>
      <c r="BL781" s="25"/>
      <c r="BM781" s="25"/>
      <c r="BN781" s="25"/>
      <c r="BO781" s="25"/>
      <c r="BP781" s="25"/>
      <c r="BQ781" s="25"/>
      <c r="BR781" s="25"/>
      <c r="BS781" s="25"/>
      <c r="BT781" s="25"/>
      <c r="BU781" s="25"/>
      <c r="BV781" s="25"/>
      <c r="BW781" s="25"/>
      <c r="BX781" s="25"/>
      <c r="BY781" s="25"/>
      <c r="BZ781" s="25"/>
      <c r="CA781" s="25"/>
      <c r="CB781" s="25"/>
      <c r="CC781" s="25"/>
      <c r="CD781" s="25"/>
      <c r="CE781" s="25"/>
      <c r="CF781" s="25"/>
    </row>
    <row r="782" spans="1:84" ht="15.75" customHeight="1" x14ac:dyDescent="0.2">
      <c r="A782" s="25"/>
      <c r="B782" s="25"/>
      <c r="C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  <c r="AM782" s="25"/>
      <c r="AN782" s="25"/>
      <c r="AO782" s="25"/>
      <c r="AP782" s="25"/>
      <c r="AQ782" s="25"/>
      <c r="AR782" s="25"/>
      <c r="AS782" s="25"/>
      <c r="AT782" s="25"/>
      <c r="AU782" s="25"/>
      <c r="AV782" s="25"/>
      <c r="AW782" s="25"/>
      <c r="AX782" s="25"/>
      <c r="AY782" s="25"/>
      <c r="AZ782" s="25"/>
      <c r="BA782" s="25"/>
      <c r="BB782" s="25"/>
      <c r="BC782" s="25"/>
      <c r="BD782" s="25"/>
      <c r="BE782" s="25"/>
      <c r="BF782" s="25"/>
      <c r="BG782" s="25"/>
      <c r="BH782" s="25"/>
      <c r="BI782" s="25"/>
      <c r="BJ782" s="25"/>
      <c r="BK782" s="25"/>
      <c r="BL782" s="25"/>
      <c r="BM782" s="25"/>
      <c r="BN782" s="25"/>
      <c r="BO782" s="25"/>
      <c r="BP782" s="25"/>
      <c r="BQ782" s="25"/>
      <c r="BR782" s="25"/>
      <c r="BS782" s="25"/>
      <c r="BT782" s="25"/>
      <c r="BU782" s="25"/>
      <c r="BV782" s="25"/>
      <c r="BW782" s="25"/>
      <c r="BX782" s="25"/>
      <c r="BY782" s="25"/>
      <c r="BZ782" s="25"/>
      <c r="CA782" s="25"/>
      <c r="CB782" s="25"/>
      <c r="CC782" s="25"/>
      <c r="CD782" s="25"/>
      <c r="CE782" s="25"/>
      <c r="CF782" s="25"/>
    </row>
    <row r="783" spans="1:84" ht="15.75" customHeight="1" x14ac:dyDescent="0.2">
      <c r="A783" s="25"/>
      <c r="B783" s="25"/>
      <c r="C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  <c r="AM783" s="25"/>
      <c r="AN783" s="25"/>
      <c r="AO783" s="25"/>
      <c r="AP783" s="25"/>
      <c r="AQ783" s="25"/>
      <c r="AR783" s="25"/>
      <c r="AS783" s="25"/>
      <c r="AT783" s="25"/>
      <c r="AU783" s="25"/>
      <c r="AV783" s="25"/>
      <c r="AW783" s="25"/>
      <c r="AX783" s="25"/>
      <c r="AY783" s="25"/>
      <c r="AZ783" s="25"/>
      <c r="BA783" s="25"/>
      <c r="BB783" s="25"/>
      <c r="BC783" s="25"/>
      <c r="BD783" s="25"/>
      <c r="BE783" s="25"/>
      <c r="BF783" s="25"/>
      <c r="BG783" s="25"/>
      <c r="BH783" s="25"/>
      <c r="BI783" s="25"/>
      <c r="BJ783" s="25"/>
      <c r="BK783" s="25"/>
      <c r="BL783" s="25"/>
      <c r="BM783" s="25"/>
      <c r="BN783" s="25"/>
      <c r="BO783" s="25"/>
      <c r="BP783" s="25"/>
      <c r="BQ783" s="25"/>
      <c r="BR783" s="25"/>
      <c r="BS783" s="25"/>
      <c r="BT783" s="25"/>
      <c r="BU783" s="25"/>
      <c r="BV783" s="25"/>
      <c r="BW783" s="25"/>
      <c r="BX783" s="25"/>
      <c r="BY783" s="25"/>
      <c r="BZ783" s="25"/>
      <c r="CA783" s="25"/>
      <c r="CB783" s="25"/>
      <c r="CC783" s="25"/>
      <c r="CD783" s="25"/>
      <c r="CE783" s="25"/>
      <c r="CF783" s="25"/>
    </row>
    <row r="784" spans="1:84" ht="15.75" customHeight="1" x14ac:dyDescent="0.2">
      <c r="A784" s="25"/>
      <c r="B784" s="25"/>
      <c r="C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  <c r="AM784" s="25"/>
      <c r="AN784" s="25"/>
      <c r="AO784" s="25"/>
      <c r="AP784" s="25"/>
      <c r="AQ784" s="25"/>
      <c r="AR784" s="25"/>
      <c r="AS784" s="25"/>
      <c r="AT784" s="25"/>
      <c r="AU784" s="25"/>
      <c r="AV784" s="25"/>
      <c r="AW784" s="25"/>
      <c r="AX784" s="25"/>
      <c r="AY784" s="25"/>
      <c r="AZ784" s="25"/>
      <c r="BA784" s="25"/>
      <c r="BB784" s="25"/>
      <c r="BC784" s="25"/>
      <c r="BD784" s="25"/>
      <c r="BE784" s="25"/>
      <c r="BF784" s="25"/>
      <c r="BG784" s="25"/>
      <c r="BH784" s="25"/>
      <c r="BI784" s="25"/>
      <c r="BJ784" s="25"/>
      <c r="BK784" s="25"/>
      <c r="BL784" s="25"/>
      <c r="BM784" s="25"/>
      <c r="BN784" s="25"/>
      <c r="BO784" s="25"/>
      <c r="BP784" s="25"/>
      <c r="BQ784" s="25"/>
      <c r="BR784" s="25"/>
      <c r="BS784" s="25"/>
      <c r="BT784" s="25"/>
      <c r="BU784" s="25"/>
      <c r="BV784" s="25"/>
      <c r="BW784" s="25"/>
      <c r="BX784" s="25"/>
      <c r="BY784" s="25"/>
      <c r="BZ784" s="25"/>
      <c r="CA784" s="25"/>
      <c r="CB784" s="25"/>
      <c r="CC784" s="25"/>
      <c r="CD784" s="25"/>
      <c r="CE784" s="25"/>
      <c r="CF784" s="25"/>
    </row>
    <row r="785" spans="1:84" ht="15.75" customHeight="1" x14ac:dyDescent="0.2">
      <c r="A785" s="25"/>
      <c r="B785" s="25"/>
      <c r="C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  <c r="AM785" s="25"/>
      <c r="AN785" s="25"/>
      <c r="AO785" s="25"/>
      <c r="AP785" s="25"/>
      <c r="AQ785" s="25"/>
      <c r="AR785" s="25"/>
      <c r="AS785" s="25"/>
      <c r="AT785" s="25"/>
      <c r="AU785" s="25"/>
      <c r="AV785" s="25"/>
      <c r="AW785" s="25"/>
      <c r="AX785" s="25"/>
      <c r="AY785" s="25"/>
      <c r="AZ785" s="25"/>
      <c r="BA785" s="25"/>
      <c r="BB785" s="25"/>
      <c r="BC785" s="25"/>
      <c r="BD785" s="25"/>
      <c r="BE785" s="25"/>
      <c r="BF785" s="25"/>
      <c r="BG785" s="25"/>
      <c r="BH785" s="25"/>
      <c r="BI785" s="25"/>
      <c r="BJ785" s="25"/>
      <c r="BK785" s="25"/>
      <c r="BL785" s="25"/>
      <c r="BM785" s="25"/>
      <c r="BN785" s="25"/>
      <c r="BO785" s="25"/>
      <c r="BP785" s="25"/>
      <c r="BQ785" s="25"/>
      <c r="BR785" s="25"/>
      <c r="BS785" s="25"/>
      <c r="BT785" s="25"/>
      <c r="BU785" s="25"/>
      <c r="BV785" s="25"/>
      <c r="BW785" s="25"/>
      <c r="BX785" s="25"/>
      <c r="BY785" s="25"/>
      <c r="BZ785" s="25"/>
      <c r="CA785" s="25"/>
      <c r="CB785" s="25"/>
      <c r="CC785" s="25"/>
      <c r="CD785" s="25"/>
      <c r="CE785" s="25"/>
      <c r="CF785" s="25"/>
    </row>
    <row r="786" spans="1:84" ht="15.75" customHeight="1" x14ac:dyDescent="0.2">
      <c r="A786" s="25"/>
      <c r="B786" s="25"/>
      <c r="C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  <c r="AM786" s="25"/>
      <c r="AN786" s="25"/>
      <c r="AO786" s="25"/>
      <c r="AP786" s="25"/>
      <c r="AQ786" s="25"/>
      <c r="AR786" s="25"/>
      <c r="AS786" s="25"/>
      <c r="AT786" s="25"/>
      <c r="AU786" s="25"/>
      <c r="AV786" s="25"/>
      <c r="AW786" s="25"/>
      <c r="AX786" s="25"/>
      <c r="AY786" s="25"/>
      <c r="AZ786" s="25"/>
      <c r="BA786" s="25"/>
      <c r="BB786" s="25"/>
      <c r="BC786" s="25"/>
      <c r="BD786" s="25"/>
      <c r="BE786" s="25"/>
      <c r="BF786" s="25"/>
      <c r="BG786" s="25"/>
      <c r="BH786" s="25"/>
      <c r="BI786" s="25"/>
      <c r="BJ786" s="25"/>
      <c r="BK786" s="25"/>
      <c r="BL786" s="25"/>
      <c r="BM786" s="25"/>
      <c r="BN786" s="25"/>
      <c r="BO786" s="25"/>
      <c r="BP786" s="25"/>
      <c r="BQ786" s="25"/>
      <c r="BR786" s="25"/>
      <c r="BS786" s="25"/>
      <c r="BT786" s="25"/>
      <c r="BU786" s="25"/>
      <c r="BV786" s="25"/>
      <c r="BW786" s="25"/>
      <c r="BX786" s="25"/>
      <c r="BY786" s="25"/>
      <c r="BZ786" s="25"/>
      <c r="CA786" s="25"/>
      <c r="CB786" s="25"/>
      <c r="CC786" s="25"/>
      <c r="CD786" s="25"/>
      <c r="CE786" s="25"/>
      <c r="CF786" s="25"/>
    </row>
    <row r="787" spans="1:84" ht="15.75" customHeight="1" x14ac:dyDescent="0.2">
      <c r="A787" s="25"/>
      <c r="B787" s="25"/>
      <c r="C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  <c r="AM787" s="25"/>
      <c r="AN787" s="25"/>
      <c r="AO787" s="25"/>
      <c r="AP787" s="25"/>
      <c r="AQ787" s="25"/>
      <c r="AR787" s="25"/>
      <c r="AS787" s="25"/>
      <c r="AT787" s="25"/>
      <c r="AU787" s="25"/>
      <c r="AV787" s="25"/>
      <c r="AW787" s="25"/>
      <c r="AX787" s="25"/>
      <c r="AY787" s="25"/>
      <c r="AZ787" s="25"/>
      <c r="BA787" s="25"/>
      <c r="BB787" s="25"/>
      <c r="BC787" s="25"/>
      <c r="BD787" s="25"/>
      <c r="BE787" s="25"/>
      <c r="BF787" s="25"/>
      <c r="BG787" s="25"/>
      <c r="BH787" s="25"/>
      <c r="BI787" s="25"/>
      <c r="BJ787" s="25"/>
      <c r="BK787" s="25"/>
      <c r="BL787" s="25"/>
      <c r="BM787" s="25"/>
      <c r="BN787" s="25"/>
      <c r="BO787" s="25"/>
      <c r="BP787" s="25"/>
      <c r="BQ787" s="25"/>
      <c r="BR787" s="25"/>
      <c r="BS787" s="25"/>
      <c r="BT787" s="25"/>
      <c r="BU787" s="25"/>
      <c r="BV787" s="25"/>
      <c r="BW787" s="25"/>
      <c r="BX787" s="25"/>
      <c r="BY787" s="25"/>
      <c r="BZ787" s="25"/>
      <c r="CA787" s="25"/>
      <c r="CB787" s="25"/>
      <c r="CC787" s="25"/>
      <c r="CD787" s="25"/>
      <c r="CE787" s="25"/>
      <c r="CF787" s="25"/>
    </row>
    <row r="788" spans="1:84" ht="15.75" customHeight="1" x14ac:dyDescent="0.2">
      <c r="A788" s="25"/>
      <c r="B788" s="25"/>
      <c r="C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  <c r="AM788" s="25"/>
      <c r="AN788" s="25"/>
      <c r="AO788" s="25"/>
      <c r="AP788" s="25"/>
      <c r="AQ788" s="25"/>
      <c r="AR788" s="25"/>
      <c r="AS788" s="25"/>
      <c r="AT788" s="25"/>
      <c r="AU788" s="25"/>
      <c r="AV788" s="25"/>
      <c r="AW788" s="25"/>
      <c r="AX788" s="25"/>
      <c r="AY788" s="25"/>
      <c r="AZ788" s="25"/>
      <c r="BA788" s="25"/>
      <c r="BB788" s="25"/>
      <c r="BC788" s="25"/>
      <c r="BD788" s="25"/>
      <c r="BE788" s="25"/>
      <c r="BF788" s="25"/>
      <c r="BG788" s="25"/>
      <c r="BH788" s="25"/>
      <c r="BI788" s="25"/>
      <c r="BJ788" s="25"/>
      <c r="BK788" s="25"/>
      <c r="BL788" s="25"/>
      <c r="BM788" s="25"/>
      <c r="BN788" s="25"/>
      <c r="BO788" s="25"/>
      <c r="BP788" s="25"/>
      <c r="BQ788" s="25"/>
      <c r="BR788" s="25"/>
      <c r="BS788" s="25"/>
      <c r="BT788" s="25"/>
      <c r="BU788" s="25"/>
      <c r="BV788" s="25"/>
      <c r="BW788" s="25"/>
      <c r="BX788" s="25"/>
      <c r="BY788" s="25"/>
      <c r="BZ788" s="25"/>
      <c r="CA788" s="25"/>
      <c r="CB788" s="25"/>
      <c r="CC788" s="25"/>
      <c r="CD788" s="25"/>
      <c r="CE788" s="25"/>
      <c r="CF788" s="25"/>
    </row>
    <row r="789" spans="1:84" ht="15.75" customHeight="1" x14ac:dyDescent="0.2">
      <c r="A789" s="25"/>
      <c r="B789" s="25"/>
      <c r="C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  <c r="AM789" s="25"/>
      <c r="AN789" s="25"/>
      <c r="AO789" s="25"/>
      <c r="AP789" s="25"/>
      <c r="AQ789" s="25"/>
      <c r="AR789" s="25"/>
      <c r="AS789" s="25"/>
      <c r="AT789" s="25"/>
      <c r="AU789" s="25"/>
      <c r="AV789" s="25"/>
      <c r="AW789" s="25"/>
      <c r="AX789" s="25"/>
      <c r="AY789" s="25"/>
      <c r="AZ789" s="25"/>
      <c r="BA789" s="25"/>
      <c r="BB789" s="25"/>
      <c r="BC789" s="25"/>
      <c r="BD789" s="25"/>
      <c r="BE789" s="25"/>
      <c r="BF789" s="25"/>
      <c r="BG789" s="25"/>
      <c r="BH789" s="25"/>
      <c r="BI789" s="25"/>
      <c r="BJ789" s="25"/>
      <c r="BK789" s="25"/>
      <c r="BL789" s="25"/>
      <c r="BM789" s="25"/>
      <c r="BN789" s="25"/>
      <c r="BO789" s="25"/>
      <c r="BP789" s="25"/>
      <c r="BQ789" s="25"/>
      <c r="BR789" s="25"/>
      <c r="BS789" s="25"/>
      <c r="BT789" s="25"/>
      <c r="BU789" s="25"/>
      <c r="BV789" s="25"/>
      <c r="BW789" s="25"/>
      <c r="BX789" s="25"/>
      <c r="BY789" s="25"/>
      <c r="BZ789" s="25"/>
      <c r="CA789" s="25"/>
      <c r="CB789" s="25"/>
      <c r="CC789" s="25"/>
      <c r="CD789" s="25"/>
      <c r="CE789" s="25"/>
      <c r="CF789" s="25"/>
    </row>
    <row r="790" spans="1:84" ht="15.75" customHeight="1" x14ac:dyDescent="0.2">
      <c r="A790" s="25"/>
      <c r="B790" s="25"/>
      <c r="C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  <c r="AM790" s="25"/>
      <c r="AN790" s="25"/>
      <c r="AO790" s="25"/>
      <c r="AP790" s="25"/>
      <c r="AQ790" s="25"/>
      <c r="AR790" s="25"/>
      <c r="AS790" s="25"/>
      <c r="AT790" s="25"/>
      <c r="AU790" s="25"/>
      <c r="AV790" s="25"/>
      <c r="AW790" s="25"/>
      <c r="AX790" s="25"/>
      <c r="AY790" s="25"/>
      <c r="AZ790" s="25"/>
      <c r="BA790" s="25"/>
      <c r="BB790" s="25"/>
      <c r="BC790" s="25"/>
      <c r="BD790" s="25"/>
      <c r="BE790" s="25"/>
      <c r="BF790" s="25"/>
      <c r="BG790" s="25"/>
      <c r="BH790" s="25"/>
      <c r="BI790" s="25"/>
      <c r="BJ790" s="25"/>
      <c r="BK790" s="25"/>
      <c r="BL790" s="25"/>
      <c r="BM790" s="25"/>
      <c r="BN790" s="25"/>
      <c r="BO790" s="25"/>
      <c r="BP790" s="25"/>
      <c r="BQ790" s="25"/>
      <c r="BR790" s="25"/>
      <c r="BS790" s="25"/>
      <c r="BT790" s="25"/>
      <c r="BU790" s="25"/>
      <c r="BV790" s="25"/>
      <c r="BW790" s="25"/>
      <c r="BX790" s="25"/>
      <c r="BY790" s="25"/>
      <c r="BZ790" s="25"/>
      <c r="CA790" s="25"/>
      <c r="CB790" s="25"/>
      <c r="CC790" s="25"/>
      <c r="CD790" s="25"/>
      <c r="CE790" s="25"/>
      <c r="CF790" s="25"/>
    </row>
    <row r="791" spans="1:84" ht="15.75" customHeight="1" x14ac:dyDescent="0.2">
      <c r="A791" s="25"/>
      <c r="B791" s="25"/>
      <c r="C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  <c r="AM791" s="25"/>
      <c r="AN791" s="25"/>
      <c r="AO791" s="25"/>
      <c r="AP791" s="25"/>
      <c r="AQ791" s="25"/>
      <c r="AR791" s="25"/>
      <c r="AS791" s="25"/>
      <c r="AT791" s="25"/>
      <c r="AU791" s="25"/>
      <c r="AV791" s="25"/>
      <c r="AW791" s="25"/>
      <c r="AX791" s="25"/>
      <c r="AY791" s="25"/>
      <c r="AZ791" s="25"/>
      <c r="BA791" s="25"/>
      <c r="BB791" s="25"/>
      <c r="BC791" s="25"/>
      <c r="BD791" s="25"/>
      <c r="BE791" s="25"/>
      <c r="BF791" s="25"/>
      <c r="BG791" s="25"/>
      <c r="BH791" s="25"/>
      <c r="BI791" s="25"/>
      <c r="BJ791" s="25"/>
      <c r="BK791" s="25"/>
      <c r="BL791" s="25"/>
      <c r="BM791" s="25"/>
      <c r="BN791" s="25"/>
      <c r="BO791" s="25"/>
      <c r="BP791" s="25"/>
      <c r="BQ791" s="25"/>
      <c r="BR791" s="25"/>
      <c r="BS791" s="25"/>
      <c r="BT791" s="25"/>
      <c r="BU791" s="25"/>
      <c r="BV791" s="25"/>
      <c r="BW791" s="25"/>
      <c r="BX791" s="25"/>
      <c r="BY791" s="25"/>
      <c r="BZ791" s="25"/>
      <c r="CA791" s="25"/>
      <c r="CB791" s="25"/>
      <c r="CC791" s="25"/>
      <c r="CD791" s="25"/>
      <c r="CE791" s="25"/>
      <c r="CF791" s="25"/>
    </row>
    <row r="792" spans="1:84" ht="15.75" customHeight="1" x14ac:dyDescent="0.2">
      <c r="A792" s="25"/>
      <c r="B792" s="25"/>
      <c r="C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  <c r="AM792" s="25"/>
      <c r="AN792" s="25"/>
      <c r="AO792" s="25"/>
      <c r="AP792" s="25"/>
      <c r="AQ792" s="25"/>
      <c r="AR792" s="25"/>
      <c r="AS792" s="25"/>
      <c r="AT792" s="25"/>
      <c r="AU792" s="25"/>
      <c r="AV792" s="25"/>
      <c r="AW792" s="25"/>
      <c r="AX792" s="25"/>
      <c r="AY792" s="25"/>
      <c r="AZ792" s="25"/>
      <c r="BA792" s="25"/>
      <c r="BB792" s="25"/>
      <c r="BC792" s="25"/>
      <c r="BD792" s="25"/>
      <c r="BE792" s="25"/>
      <c r="BF792" s="25"/>
      <c r="BG792" s="25"/>
      <c r="BH792" s="25"/>
      <c r="BI792" s="25"/>
      <c r="BJ792" s="25"/>
      <c r="BK792" s="25"/>
      <c r="BL792" s="25"/>
      <c r="BM792" s="25"/>
      <c r="BN792" s="25"/>
      <c r="BO792" s="25"/>
      <c r="BP792" s="25"/>
      <c r="BQ792" s="25"/>
      <c r="BR792" s="25"/>
      <c r="BS792" s="25"/>
      <c r="BT792" s="25"/>
      <c r="BU792" s="25"/>
      <c r="BV792" s="25"/>
      <c r="BW792" s="25"/>
      <c r="BX792" s="25"/>
      <c r="BY792" s="25"/>
      <c r="BZ792" s="25"/>
      <c r="CA792" s="25"/>
      <c r="CB792" s="25"/>
      <c r="CC792" s="25"/>
      <c r="CD792" s="25"/>
      <c r="CE792" s="25"/>
      <c r="CF792" s="25"/>
    </row>
    <row r="793" spans="1:84" ht="15.75" customHeight="1" x14ac:dyDescent="0.2">
      <c r="A793" s="25"/>
      <c r="B793" s="25"/>
      <c r="C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  <c r="AM793" s="25"/>
      <c r="AN793" s="25"/>
      <c r="AO793" s="25"/>
      <c r="AP793" s="25"/>
      <c r="AQ793" s="25"/>
      <c r="AR793" s="25"/>
      <c r="AS793" s="25"/>
      <c r="AT793" s="25"/>
      <c r="AU793" s="25"/>
      <c r="AV793" s="25"/>
      <c r="AW793" s="25"/>
      <c r="AX793" s="25"/>
      <c r="AY793" s="25"/>
      <c r="AZ793" s="25"/>
      <c r="BA793" s="25"/>
      <c r="BB793" s="25"/>
      <c r="BC793" s="25"/>
      <c r="BD793" s="25"/>
      <c r="BE793" s="25"/>
      <c r="BF793" s="25"/>
      <c r="BG793" s="25"/>
      <c r="BH793" s="25"/>
      <c r="BI793" s="25"/>
      <c r="BJ793" s="25"/>
      <c r="BK793" s="25"/>
      <c r="BL793" s="25"/>
      <c r="BM793" s="25"/>
      <c r="BN793" s="25"/>
      <c r="BO793" s="25"/>
      <c r="BP793" s="25"/>
      <c r="BQ793" s="25"/>
      <c r="BR793" s="25"/>
      <c r="BS793" s="25"/>
      <c r="BT793" s="25"/>
      <c r="BU793" s="25"/>
      <c r="BV793" s="25"/>
      <c r="BW793" s="25"/>
      <c r="BX793" s="25"/>
      <c r="BY793" s="25"/>
      <c r="BZ793" s="25"/>
      <c r="CA793" s="25"/>
      <c r="CB793" s="25"/>
      <c r="CC793" s="25"/>
      <c r="CD793" s="25"/>
      <c r="CE793" s="25"/>
      <c r="CF793" s="25"/>
    </row>
    <row r="794" spans="1:84" ht="15.75" customHeight="1" x14ac:dyDescent="0.2">
      <c r="A794" s="25"/>
      <c r="B794" s="25"/>
      <c r="C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  <c r="AM794" s="25"/>
      <c r="AN794" s="25"/>
      <c r="AO794" s="25"/>
      <c r="AP794" s="25"/>
      <c r="AQ794" s="25"/>
      <c r="AR794" s="25"/>
      <c r="AS794" s="25"/>
      <c r="AT794" s="25"/>
      <c r="AU794" s="25"/>
      <c r="AV794" s="25"/>
      <c r="AW794" s="25"/>
      <c r="AX794" s="25"/>
      <c r="AY794" s="25"/>
      <c r="AZ794" s="25"/>
      <c r="BA794" s="25"/>
      <c r="BB794" s="25"/>
      <c r="BC794" s="25"/>
      <c r="BD794" s="25"/>
      <c r="BE794" s="25"/>
      <c r="BF794" s="25"/>
      <c r="BG794" s="25"/>
      <c r="BH794" s="25"/>
      <c r="BI794" s="25"/>
      <c r="BJ794" s="25"/>
      <c r="BK794" s="25"/>
      <c r="BL794" s="25"/>
      <c r="BM794" s="25"/>
      <c r="BN794" s="25"/>
      <c r="BO794" s="25"/>
      <c r="BP794" s="25"/>
      <c r="BQ794" s="25"/>
      <c r="BR794" s="25"/>
      <c r="BS794" s="25"/>
      <c r="BT794" s="25"/>
      <c r="BU794" s="25"/>
      <c r="BV794" s="25"/>
      <c r="BW794" s="25"/>
      <c r="BX794" s="25"/>
      <c r="BY794" s="25"/>
      <c r="BZ794" s="25"/>
      <c r="CA794" s="25"/>
      <c r="CB794" s="25"/>
      <c r="CC794" s="25"/>
      <c r="CD794" s="25"/>
      <c r="CE794" s="25"/>
      <c r="CF794" s="25"/>
    </row>
    <row r="795" spans="1:84" ht="15.75" customHeight="1" x14ac:dyDescent="0.2">
      <c r="A795" s="25"/>
      <c r="B795" s="25"/>
      <c r="C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  <c r="AM795" s="25"/>
      <c r="AN795" s="25"/>
      <c r="AO795" s="25"/>
      <c r="AP795" s="25"/>
      <c r="AQ795" s="25"/>
      <c r="AR795" s="25"/>
      <c r="AS795" s="25"/>
      <c r="AT795" s="25"/>
      <c r="AU795" s="25"/>
      <c r="AV795" s="25"/>
      <c r="AW795" s="25"/>
      <c r="AX795" s="25"/>
      <c r="AY795" s="25"/>
      <c r="AZ795" s="25"/>
      <c r="BA795" s="25"/>
      <c r="BB795" s="25"/>
      <c r="BC795" s="25"/>
      <c r="BD795" s="25"/>
      <c r="BE795" s="25"/>
      <c r="BF795" s="25"/>
      <c r="BG795" s="25"/>
      <c r="BH795" s="25"/>
      <c r="BI795" s="25"/>
      <c r="BJ795" s="25"/>
      <c r="BK795" s="25"/>
      <c r="BL795" s="25"/>
      <c r="BM795" s="25"/>
      <c r="BN795" s="25"/>
      <c r="BO795" s="25"/>
      <c r="BP795" s="25"/>
      <c r="BQ795" s="25"/>
      <c r="BR795" s="25"/>
      <c r="BS795" s="25"/>
      <c r="BT795" s="25"/>
      <c r="BU795" s="25"/>
      <c r="BV795" s="25"/>
      <c r="BW795" s="25"/>
      <c r="BX795" s="25"/>
      <c r="BY795" s="25"/>
      <c r="BZ795" s="25"/>
      <c r="CA795" s="25"/>
      <c r="CB795" s="25"/>
      <c r="CC795" s="25"/>
      <c r="CD795" s="25"/>
      <c r="CE795" s="25"/>
      <c r="CF795" s="25"/>
    </row>
    <row r="796" spans="1:84" ht="15.75" customHeight="1" x14ac:dyDescent="0.2">
      <c r="A796" s="25"/>
      <c r="B796" s="25"/>
      <c r="C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  <c r="AM796" s="25"/>
      <c r="AN796" s="25"/>
      <c r="AO796" s="25"/>
      <c r="AP796" s="25"/>
      <c r="AQ796" s="25"/>
      <c r="AR796" s="25"/>
      <c r="AS796" s="25"/>
      <c r="AT796" s="25"/>
      <c r="AU796" s="25"/>
      <c r="AV796" s="25"/>
      <c r="AW796" s="25"/>
      <c r="AX796" s="25"/>
      <c r="AY796" s="25"/>
      <c r="AZ796" s="25"/>
      <c r="BA796" s="25"/>
      <c r="BB796" s="25"/>
      <c r="BC796" s="25"/>
      <c r="BD796" s="25"/>
      <c r="BE796" s="25"/>
      <c r="BF796" s="25"/>
      <c r="BG796" s="25"/>
      <c r="BH796" s="25"/>
      <c r="BI796" s="25"/>
      <c r="BJ796" s="25"/>
      <c r="BK796" s="25"/>
      <c r="BL796" s="25"/>
      <c r="BM796" s="25"/>
      <c r="BN796" s="25"/>
      <c r="BO796" s="25"/>
      <c r="BP796" s="25"/>
      <c r="BQ796" s="25"/>
      <c r="BR796" s="25"/>
      <c r="BS796" s="25"/>
      <c r="BT796" s="25"/>
      <c r="BU796" s="25"/>
      <c r="BV796" s="25"/>
      <c r="BW796" s="25"/>
      <c r="BX796" s="25"/>
      <c r="BY796" s="25"/>
      <c r="BZ796" s="25"/>
      <c r="CA796" s="25"/>
      <c r="CB796" s="25"/>
      <c r="CC796" s="25"/>
      <c r="CD796" s="25"/>
      <c r="CE796" s="25"/>
      <c r="CF796" s="25"/>
    </row>
    <row r="797" spans="1:84" ht="15.75" customHeight="1" x14ac:dyDescent="0.2">
      <c r="A797" s="25"/>
      <c r="B797" s="25"/>
      <c r="C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  <c r="AM797" s="25"/>
      <c r="AN797" s="25"/>
      <c r="AO797" s="25"/>
      <c r="AP797" s="25"/>
      <c r="AQ797" s="25"/>
      <c r="AR797" s="25"/>
      <c r="AS797" s="25"/>
      <c r="AT797" s="25"/>
      <c r="AU797" s="25"/>
      <c r="AV797" s="25"/>
      <c r="AW797" s="25"/>
      <c r="AX797" s="25"/>
      <c r="AY797" s="25"/>
      <c r="AZ797" s="25"/>
      <c r="BA797" s="25"/>
      <c r="BB797" s="25"/>
      <c r="BC797" s="25"/>
      <c r="BD797" s="25"/>
      <c r="BE797" s="25"/>
      <c r="BF797" s="25"/>
      <c r="BG797" s="25"/>
      <c r="BH797" s="25"/>
      <c r="BI797" s="25"/>
      <c r="BJ797" s="25"/>
      <c r="BK797" s="25"/>
      <c r="BL797" s="25"/>
      <c r="BM797" s="25"/>
      <c r="BN797" s="25"/>
      <c r="BO797" s="25"/>
      <c r="BP797" s="25"/>
      <c r="BQ797" s="25"/>
      <c r="BR797" s="25"/>
      <c r="BS797" s="25"/>
      <c r="BT797" s="25"/>
      <c r="BU797" s="25"/>
      <c r="BV797" s="25"/>
      <c r="BW797" s="25"/>
      <c r="BX797" s="25"/>
      <c r="BY797" s="25"/>
      <c r="BZ797" s="25"/>
      <c r="CA797" s="25"/>
      <c r="CB797" s="25"/>
      <c r="CC797" s="25"/>
      <c r="CD797" s="25"/>
      <c r="CE797" s="25"/>
      <c r="CF797" s="25"/>
    </row>
    <row r="798" spans="1:84" ht="15.75" customHeight="1" x14ac:dyDescent="0.2">
      <c r="A798" s="25"/>
      <c r="B798" s="25"/>
      <c r="C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  <c r="AM798" s="25"/>
      <c r="AN798" s="25"/>
      <c r="AO798" s="25"/>
      <c r="AP798" s="25"/>
      <c r="AQ798" s="25"/>
      <c r="AR798" s="25"/>
      <c r="AS798" s="25"/>
      <c r="AT798" s="25"/>
      <c r="AU798" s="25"/>
      <c r="AV798" s="25"/>
      <c r="AW798" s="25"/>
      <c r="AX798" s="25"/>
      <c r="AY798" s="25"/>
      <c r="AZ798" s="25"/>
      <c r="BA798" s="25"/>
      <c r="BB798" s="25"/>
      <c r="BC798" s="25"/>
      <c r="BD798" s="25"/>
      <c r="BE798" s="25"/>
      <c r="BF798" s="25"/>
      <c r="BG798" s="25"/>
      <c r="BH798" s="25"/>
      <c r="BI798" s="25"/>
      <c r="BJ798" s="25"/>
      <c r="BK798" s="25"/>
      <c r="BL798" s="25"/>
      <c r="BM798" s="25"/>
      <c r="BN798" s="25"/>
      <c r="BO798" s="25"/>
      <c r="BP798" s="25"/>
      <c r="BQ798" s="25"/>
      <c r="BR798" s="25"/>
      <c r="BS798" s="25"/>
      <c r="BT798" s="25"/>
      <c r="BU798" s="25"/>
      <c r="BV798" s="25"/>
      <c r="BW798" s="25"/>
      <c r="BX798" s="25"/>
      <c r="BY798" s="25"/>
      <c r="BZ798" s="25"/>
      <c r="CA798" s="25"/>
      <c r="CB798" s="25"/>
      <c r="CC798" s="25"/>
      <c r="CD798" s="25"/>
      <c r="CE798" s="25"/>
      <c r="CF798" s="25"/>
    </row>
    <row r="799" spans="1:84" ht="15.75" customHeight="1" x14ac:dyDescent="0.2">
      <c r="A799" s="25"/>
      <c r="B799" s="25"/>
      <c r="C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  <c r="AM799" s="25"/>
      <c r="AN799" s="25"/>
      <c r="AO799" s="25"/>
      <c r="AP799" s="25"/>
      <c r="AQ799" s="25"/>
      <c r="AR799" s="25"/>
      <c r="AS799" s="25"/>
      <c r="AT799" s="25"/>
      <c r="AU799" s="25"/>
      <c r="AV799" s="25"/>
      <c r="AW799" s="25"/>
      <c r="AX799" s="25"/>
      <c r="AY799" s="25"/>
      <c r="AZ799" s="25"/>
      <c r="BA799" s="25"/>
      <c r="BB799" s="25"/>
      <c r="BC799" s="25"/>
      <c r="BD799" s="25"/>
      <c r="BE799" s="25"/>
      <c r="BF799" s="25"/>
      <c r="BG799" s="25"/>
      <c r="BH799" s="25"/>
      <c r="BI799" s="25"/>
      <c r="BJ799" s="25"/>
      <c r="BK799" s="25"/>
      <c r="BL799" s="25"/>
      <c r="BM799" s="25"/>
      <c r="BN799" s="25"/>
      <c r="BO799" s="25"/>
      <c r="BP799" s="25"/>
      <c r="BQ799" s="25"/>
      <c r="BR799" s="25"/>
      <c r="BS799" s="25"/>
      <c r="BT799" s="25"/>
      <c r="BU799" s="25"/>
      <c r="BV799" s="25"/>
      <c r="BW799" s="25"/>
      <c r="BX799" s="25"/>
      <c r="BY799" s="25"/>
      <c r="BZ799" s="25"/>
      <c r="CA799" s="25"/>
      <c r="CB799" s="25"/>
      <c r="CC799" s="25"/>
      <c r="CD799" s="25"/>
      <c r="CE799" s="25"/>
      <c r="CF799" s="25"/>
    </row>
    <row r="800" spans="1:84" ht="15.75" customHeight="1" x14ac:dyDescent="0.2">
      <c r="A800" s="25"/>
      <c r="B800" s="25"/>
      <c r="C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  <c r="AM800" s="25"/>
      <c r="AN800" s="25"/>
      <c r="AO800" s="25"/>
      <c r="AP800" s="25"/>
      <c r="AQ800" s="25"/>
      <c r="AR800" s="25"/>
      <c r="AS800" s="25"/>
      <c r="AT800" s="25"/>
      <c r="AU800" s="25"/>
      <c r="AV800" s="25"/>
      <c r="AW800" s="25"/>
      <c r="AX800" s="25"/>
      <c r="AY800" s="25"/>
      <c r="AZ800" s="25"/>
      <c r="BA800" s="25"/>
      <c r="BB800" s="25"/>
      <c r="BC800" s="25"/>
      <c r="BD800" s="25"/>
      <c r="BE800" s="25"/>
      <c r="BF800" s="25"/>
      <c r="BG800" s="25"/>
      <c r="BH800" s="25"/>
      <c r="BI800" s="25"/>
      <c r="BJ800" s="25"/>
      <c r="BK800" s="25"/>
      <c r="BL800" s="25"/>
      <c r="BM800" s="25"/>
      <c r="BN800" s="25"/>
      <c r="BO800" s="25"/>
      <c r="BP800" s="25"/>
      <c r="BQ800" s="25"/>
      <c r="BR800" s="25"/>
      <c r="BS800" s="25"/>
      <c r="BT800" s="25"/>
      <c r="BU800" s="25"/>
      <c r="BV800" s="25"/>
      <c r="BW800" s="25"/>
      <c r="BX800" s="25"/>
      <c r="BY800" s="25"/>
      <c r="BZ800" s="25"/>
      <c r="CA800" s="25"/>
      <c r="CB800" s="25"/>
      <c r="CC800" s="25"/>
      <c r="CD800" s="25"/>
      <c r="CE800" s="25"/>
      <c r="CF800" s="25"/>
    </row>
    <row r="801" spans="1:84" ht="15.75" customHeight="1" x14ac:dyDescent="0.2">
      <c r="A801" s="25"/>
      <c r="B801" s="25"/>
      <c r="C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  <c r="AM801" s="25"/>
      <c r="AN801" s="25"/>
      <c r="AO801" s="25"/>
      <c r="AP801" s="25"/>
      <c r="AQ801" s="25"/>
      <c r="AR801" s="25"/>
      <c r="AS801" s="25"/>
      <c r="AT801" s="25"/>
      <c r="AU801" s="25"/>
      <c r="AV801" s="25"/>
      <c r="AW801" s="25"/>
      <c r="AX801" s="25"/>
      <c r="AY801" s="25"/>
      <c r="AZ801" s="25"/>
      <c r="BA801" s="25"/>
      <c r="BB801" s="25"/>
      <c r="BC801" s="25"/>
      <c r="BD801" s="25"/>
      <c r="BE801" s="25"/>
      <c r="BF801" s="25"/>
      <c r="BG801" s="25"/>
      <c r="BH801" s="25"/>
      <c r="BI801" s="25"/>
      <c r="BJ801" s="25"/>
      <c r="BK801" s="25"/>
      <c r="BL801" s="25"/>
      <c r="BM801" s="25"/>
      <c r="BN801" s="25"/>
      <c r="BO801" s="25"/>
      <c r="BP801" s="25"/>
      <c r="BQ801" s="25"/>
      <c r="BR801" s="25"/>
      <c r="BS801" s="25"/>
      <c r="BT801" s="25"/>
      <c r="BU801" s="25"/>
      <c r="BV801" s="25"/>
      <c r="BW801" s="25"/>
      <c r="BX801" s="25"/>
      <c r="BY801" s="25"/>
      <c r="BZ801" s="25"/>
      <c r="CA801" s="25"/>
      <c r="CB801" s="25"/>
      <c r="CC801" s="25"/>
      <c r="CD801" s="25"/>
      <c r="CE801" s="25"/>
      <c r="CF801" s="25"/>
    </row>
    <row r="802" spans="1:84" ht="15.75" customHeight="1" x14ac:dyDescent="0.2">
      <c r="A802" s="25"/>
      <c r="B802" s="25"/>
      <c r="C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  <c r="AM802" s="25"/>
      <c r="AN802" s="25"/>
      <c r="AO802" s="25"/>
      <c r="AP802" s="25"/>
      <c r="AQ802" s="25"/>
      <c r="AR802" s="25"/>
      <c r="AS802" s="25"/>
      <c r="AT802" s="25"/>
      <c r="AU802" s="25"/>
      <c r="AV802" s="25"/>
      <c r="AW802" s="25"/>
      <c r="AX802" s="25"/>
      <c r="AY802" s="25"/>
      <c r="AZ802" s="25"/>
      <c r="BA802" s="25"/>
      <c r="BB802" s="25"/>
      <c r="BC802" s="25"/>
      <c r="BD802" s="25"/>
      <c r="BE802" s="25"/>
      <c r="BF802" s="25"/>
      <c r="BG802" s="25"/>
      <c r="BH802" s="25"/>
      <c r="BI802" s="25"/>
      <c r="BJ802" s="25"/>
      <c r="BK802" s="25"/>
      <c r="BL802" s="25"/>
      <c r="BM802" s="25"/>
      <c r="BN802" s="25"/>
      <c r="BO802" s="25"/>
      <c r="BP802" s="25"/>
      <c r="BQ802" s="25"/>
      <c r="BR802" s="25"/>
      <c r="BS802" s="25"/>
      <c r="BT802" s="25"/>
      <c r="BU802" s="25"/>
      <c r="BV802" s="25"/>
      <c r="BW802" s="25"/>
      <c r="BX802" s="25"/>
      <c r="BY802" s="25"/>
      <c r="BZ802" s="25"/>
      <c r="CA802" s="25"/>
      <c r="CB802" s="25"/>
      <c r="CC802" s="25"/>
      <c r="CD802" s="25"/>
      <c r="CE802" s="25"/>
      <c r="CF802" s="25"/>
    </row>
    <row r="803" spans="1:84" ht="15.75" customHeight="1" x14ac:dyDescent="0.2">
      <c r="A803" s="25"/>
      <c r="B803" s="25"/>
      <c r="C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  <c r="AM803" s="25"/>
      <c r="AN803" s="25"/>
      <c r="AO803" s="25"/>
      <c r="AP803" s="25"/>
      <c r="AQ803" s="25"/>
      <c r="AR803" s="25"/>
      <c r="AS803" s="25"/>
      <c r="AT803" s="25"/>
      <c r="AU803" s="25"/>
      <c r="AV803" s="25"/>
      <c r="AW803" s="25"/>
      <c r="AX803" s="25"/>
      <c r="AY803" s="25"/>
      <c r="AZ803" s="25"/>
      <c r="BA803" s="25"/>
      <c r="BB803" s="25"/>
      <c r="BC803" s="25"/>
      <c r="BD803" s="25"/>
      <c r="BE803" s="25"/>
      <c r="BF803" s="25"/>
      <c r="BG803" s="25"/>
      <c r="BH803" s="25"/>
      <c r="BI803" s="25"/>
      <c r="BJ803" s="25"/>
      <c r="BK803" s="25"/>
      <c r="BL803" s="25"/>
      <c r="BM803" s="25"/>
      <c r="BN803" s="25"/>
      <c r="BO803" s="25"/>
      <c r="BP803" s="25"/>
      <c r="BQ803" s="25"/>
      <c r="BR803" s="25"/>
      <c r="BS803" s="25"/>
      <c r="BT803" s="25"/>
      <c r="BU803" s="25"/>
      <c r="BV803" s="25"/>
      <c r="BW803" s="25"/>
      <c r="BX803" s="25"/>
      <c r="BY803" s="25"/>
      <c r="BZ803" s="25"/>
      <c r="CA803" s="25"/>
      <c r="CB803" s="25"/>
      <c r="CC803" s="25"/>
      <c r="CD803" s="25"/>
      <c r="CE803" s="25"/>
      <c r="CF803" s="25"/>
    </row>
    <row r="804" spans="1:84" ht="15.75" customHeight="1" x14ac:dyDescent="0.2">
      <c r="A804" s="25"/>
      <c r="B804" s="25"/>
      <c r="C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  <c r="AM804" s="25"/>
      <c r="AN804" s="25"/>
      <c r="AO804" s="25"/>
      <c r="AP804" s="25"/>
      <c r="AQ804" s="25"/>
      <c r="AR804" s="25"/>
      <c r="AS804" s="25"/>
      <c r="AT804" s="25"/>
      <c r="AU804" s="25"/>
      <c r="AV804" s="25"/>
      <c r="AW804" s="25"/>
      <c r="AX804" s="25"/>
      <c r="AY804" s="25"/>
      <c r="AZ804" s="25"/>
      <c r="BA804" s="25"/>
      <c r="BB804" s="25"/>
      <c r="BC804" s="25"/>
      <c r="BD804" s="25"/>
      <c r="BE804" s="25"/>
      <c r="BF804" s="25"/>
      <c r="BG804" s="25"/>
      <c r="BH804" s="25"/>
      <c r="BI804" s="25"/>
      <c r="BJ804" s="25"/>
      <c r="BK804" s="25"/>
      <c r="BL804" s="25"/>
      <c r="BM804" s="25"/>
      <c r="BN804" s="25"/>
      <c r="BO804" s="25"/>
      <c r="BP804" s="25"/>
      <c r="BQ804" s="25"/>
      <c r="BR804" s="25"/>
      <c r="BS804" s="25"/>
      <c r="BT804" s="25"/>
      <c r="BU804" s="25"/>
      <c r="BV804" s="25"/>
      <c r="BW804" s="25"/>
      <c r="BX804" s="25"/>
      <c r="BY804" s="25"/>
      <c r="BZ804" s="25"/>
      <c r="CA804" s="25"/>
      <c r="CB804" s="25"/>
      <c r="CC804" s="25"/>
      <c r="CD804" s="25"/>
      <c r="CE804" s="25"/>
      <c r="CF804" s="25"/>
    </row>
    <row r="805" spans="1:84" ht="15.75" customHeight="1" x14ac:dyDescent="0.2">
      <c r="A805" s="25"/>
      <c r="B805" s="25"/>
      <c r="C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  <c r="AM805" s="25"/>
      <c r="AN805" s="25"/>
      <c r="AO805" s="25"/>
      <c r="AP805" s="25"/>
      <c r="AQ805" s="25"/>
      <c r="AR805" s="25"/>
      <c r="AS805" s="25"/>
      <c r="AT805" s="25"/>
      <c r="AU805" s="25"/>
      <c r="AV805" s="25"/>
      <c r="AW805" s="25"/>
      <c r="AX805" s="25"/>
      <c r="AY805" s="25"/>
      <c r="AZ805" s="25"/>
      <c r="BA805" s="25"/>
      <c r="BB805" s="25"/>
      <c r="BC805" s="25"/>
      <c r="BD805" s="25"/>
      <c r="BE805" s="25"/>
      <c r="BF805" s="25"/>
      <c r="BG805" s="25"/>
      <c r="BH805" s="25"/>
      <c r="BI805" s="25"/>
      <c r="BJ805" s="25"/>
      <c r="BK805" s="25"/>
      <c r="BL805" s="25"/>
      <c r="BM805" s="25"/>
      <c r="BN805" s="25"/>
      <c r="BO805" s="25"/>
      <c r="BP805" s="25"/>
      <c r="BQ805" s="25"/>
      <c r="BR805" s="25"/>
      <c r="BS805" s="25"/>
      <c r="BT805" s="25"/>
      <c r="BU805" s="25"/>
      <c r="BV805" s="25"/>
      <c r="BW805" s="25"/>
      <c r="BX805" s="25"/>
      <c r="BY805" s="25"/>
      <c r="BZ805" s="25"/>
      <c r="CA805" s="25"/>
      <c r="CB805" s="25"/>
      <c r="CC805" s="25"/>
      <c r="CD805" s="25"/>
      <c r="CE805" s="25"/>
      <c r="CF805" s="25"/>
    </row>
    <row r="806" spans="1:84" ht="15.75" customHeight="1" x14ac:dyDescent="0.2">
      <c r="A806" s="25"/>
      <c r="B806" s="25"/>
      <c r="C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  <c r="AM806" s="25"/>
      <c r="AN806" s="25"/>
      <c r="AO806" s="25"/>
      <c r="AP806" s="25"/>
      <c r="AQ806" s="25"/>
      <c r="AR806" s="25"/>
      <c r="AS806" s="25"/>
      <c r="AT806" s="25"/>
      <c r="AU806" s="25"/>
      <c r="AV806" s="25"/>
      <c r="AW806" s="25"/>
      <c r="AX806" s="25"/>
      <c r="AY806" s="25"/>
      <c r="AZ806" s="25"/>
      <c r="BA806" s="25"/>
      <c r="BB806" s="25"/>
      <c r="BC806" s="25"/>
      <c r="BD806" s="25"/>
      <c r="BE806" s="25"/>
      <c r="BF806" s="25"/>
      <c r="BG806" s="25"/>
      <c r="BH806" s="25"/>
      <c r="BI806" s="25"/>
      <c r="BJ806" s="25"/>
      <c r="BK806" s="25"/>
      <c r="BL806" s="25"/>
      <c r="BM806" s="25"/>
      <c r="BN806" s="25"/>
      <c r="BO806" s="25"/>
      <c r="BP806" s="25"/>
      <c r="BQ806" s="25"/>
      <c r="BR806" s="25"/>
      <c r="BS806" s="25"/>
      <c r="BT806" s="25"/>
      <c r="BU806" s="25"/>
      <c r="BV806" s="25"/>
      <c r="BW806" s="25"/>
      <c r="BX806" s="25"/>
      <c r="BY806" s="25"/>
      <c r="BZ806" s="25"/>
      <c r="CA806" s="25"/>
      <c r="CB806" s="25"/>
      <c r="CC806" s="25"/>
      <c r="CD806" s="25"/>
      <c r="CE806" s="25"/>
      <c r="CF806" s="25"/>
    </row>
    <row r="807" spans="1:84" ht="15.75" customHeight="1" x14ac:dyDescent="0.2">
      <c r="A807" s="25"/>
      <c r="B807" s="25"/>
      <c r="C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  <c r="AM807" s="25"/>
      <c r="AN807" s="25"/>
      <c r="AO807" s="25"/>
      <c r="AP807" s="25"/>
      <c r="AQ807" s="25"/>
      <c r="AR807" s="25"/>
      <c r="AS807" s="25"/>
      <c r="AT807" s="25"/>
      <c r="AU807" s="25"/>
      <c r="AV807" s="25"/>
      <c r="AW807" s="25"/>
      <c r="AX807" s="25"/>
      <c r="AY807" s="25"/>
      <c r="AZ807" s="25"/>
      <c r="BA807" s="25"/>
      <c r="BB807" s="25"/>
      <c r="BC807" s="25"/>
      <c r="BD807" s="25"/>
      <c r="BE807" s="25"/>
      <c r="BF807" s="25"/>
      <c r="BG807" s="25"/>
      <c r="BH807" s="25"/>
      <c r="BI807" s="25"/>
      <c r="BJ807" s="25"/>
      <c r="BK807" s="25"/>
      <c r="BL807" s="25"/>
      <c r="BM807" s="25"/>
      <c r="BN807" s="25"/>
      <c r="BO807" s="25"/>
      <c r="BP807" s="25"/>
      <c r="BQ807" s="25"/>
      <c r="BR807" s="25"/>
      <c r="BS807" s="25"/>
      <c r="BT807" s="25"/>
      <c r="BU807" s="25"/>
      <c r="BV807" s="25"/>
      <c r="BW807" s="25"/>
      <c r="BX807" s="25"/>
      <c r="BY807" s="25"/>
      <c r="BZ807" s="25"/>
      <c r="CA807" s="25"/>
      <c r="CB807" s="25"/>
      <c r="CC807" s="25"/>
      <c r="CD807" s="25"/>
      <c r="CE807" s="25"/>
      <c r="CF807" s="25"/>
    </row>
    <row r="808" spans="1:84" ht="15.75" customHeight="1" x14ac:dyDescent="0.2">
      <c r="A808" s="25"/>
      <c r="B808" s="25"/>
      <c r="C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  <c r="AM808" s="25"/>
      <c r="AN808" s="25"/>
      <c r="AO808" s="25"/>
      <c r="AP808" s="25"/>
      <c r="AQ808" s="25"/>
      <c r="AR808" s="25"/>
      <c r="AS808" s="25"/>
      <c r="AT808" s="25"/>
      <c r="AU808" s="25"/>
      <c r="AV808" s="25"/>
      <c r="AW808" s="25"/>
      <c r="AX808" s="25"/>
      <c r="AY808" s="25"/>
      <c r="AZ808" s="25"/>
      <c r="BA808" s="25"/>
      <c r="BB808" s="25"/>
      <c r="BC808" s="25"/>
      <c r="BD808" s="25"/>
      <c r="BE808" s="25"/>
      <c r="BF808" s="25"/>
      <c r="BG808" s="25"/>
      <c r="BH808" s="25"/>
      <c r="BI808" s="25"/>
      <c r="BJ808" s="25"/>
      <c r="BK808" s="25"/>
      <c r="BL808" s="25"/>
      <c r="BM808" s="25"/>
      <c r="BN808" s="25"/>
      <c r="BO808" s="25"/>
      <c r="BP808" s="25"/>
      <c r="BQ808" s="25"/>
      <c r="BR808" s="25"/>
      <c r="BS808" s="25"/>
      <c r="BT808" s="25"/>
      <c r="BU808" s="25"/>
      <c r="BV808" s="25"/>
      <c r="BW808" s="25"/>
      <c r="BX808" s="25"/>
      <c r="BY808" s="25"/>
      <c r="BZ808" s="25"/>
      <c r="CA808" s="25"/>
      <c r="CB808" s="25"/>
      <c r="CC808" s="25"/>
      <c r="CD808" s="25"/>
      <c r="CE808" s="25"/>
      <c r="CF808" s="25"/>
    </row>
    <row r="809" spans="1:84" ht="15.75" customHeight="1" x14ac:dyDescent="0.2">
      <c r="A809" s="25"/>
      <c r="B809" s="25"/>
      <c r="C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  <c r="AM809" s="25"/>
      <c r="AN809" s="25"/>
      <c r="AO809" s="25"/>
      <c r="AP809" s="25"/>
      <c r="AQ809" s="25"/>
      <c r="AR809" s="25"/>
      <c r="AS809" s="25"/>
      <c r="AT809" s="25"/>
      <c r="AU809" s="25"/>
      <c r="AV809" s="25"/>
      <c r="AW809" s="25"/>
      <c r="AX809" s="25"/>
      <c r="AY809" s="25"/>
      <c r="AZ809" s="25"/>
      <c r="BA809" s="25"/>
      <c r="BB809" s="25"/>
      <c r="BC809" s="25"/>
      <c r="BD809" s="25"/>
      <c r="BE809" s="25"/>
      <c r="BF809" s="25"/>
      <c r="BG809" s="25"/>
      <c r="BH809" s="25"/>
      <c r="BI809" s="25"/>
      <c r="BJ809" s="25"/>
      <c r="BK809" s="25"/>
      <c r="BL809" s="25"/>
      <c r="BM809" s="25"/>
      <c r="BN809" s="25"/>
      <c r="BO809" s="25"/>
      <c r="BP809" s="25"/>
      <c r="BQ809" s="25"/>
      <c r="BR809" s="25"/>
      <c r="BS809" s="25"/>
      <c r="BT809" s="25"/>
      <c r="BU809" s="25"/>
      <c r="BV809" s="25"/>
      <c r="BW809" s="25"/>
      <c r="BX809" s="25"/>
      <c r="BY809" s="25"/>
      <c r="BZ809" s="25"/>
      <c r="CA809" s="25"/>
      <c r="CB809" s="25"/>
      <c r="CC809" s="25"/>
      <c r="CD809" s="25"/>
      <c r="CE809" s="25"/>
      <c r="CF809" s="25"/>
    </row>
    <row r="810" spans="1:84" ht="15.75" customHeight="1" x14ac:dyDescent="0.2">
      <c r="A810" s="25"/>
      <c r="B810" s="25"/>
      <c r="C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  <c r="AM810" s="25"/>
      <c r="AN810" s="25"/>
      <c r="AO810" s="25"/>
      <c r="AP810" s="25"/>
      <c r="AQ810" s="25"/>
      <c r="AR810" s="25"/>
      <c r="AS810" s="25"/>
      <c r="AT810" s="25"/>
      <c r="AU810" s="25"/>
      <c r="AV810" s="25"/>
      <c r="AW810" s="25"/>
      <c r="AX810" s="25"/>
      <c r="AY810" s="25"/>
      <c r="AZ810" s="25"/>
      <c r="BA810" s="25"/>
      <c r="BB810" s="25"/>
      <c r="BC810" s="25"/>
      <c r="BD810" s="25"/>
      <c r="BE810" s="25"/>
      <c r="BF810" s="25"/>
      <c r="BG810" s="25"/>
      <c r="BH810" s="25"/>
      <c r="BI810" s="25"/>
      <c r="BJ810" s="25"/>
      <c r="BK810" s="25"/>
      <c r="BL810" s="25"/>
      <c r="BM810" s="25"/>
      <c r="BN810" s="25"/>
      <c r="BO810" s="25"/>
      <c r="BP810" s="25"/>
      <c r="BQ810" s="25"/>
      <c r="BR810" s="25"/>
      <c r="BS810" s="25"/>
      <c r="BT810" s="25"/>
      <c r="BU810" s="25"/>
      <c r="BV810" s="25"/>
      <c r="BW810" s="25"/>
      <c r="BX810" s="25"/>
      <c r="BY810" s="25"/>
      <c r="BZ810" s="25"/>
      <c r="CA810" s="25"/>
      <c r="CB810" s="25"/>
      <c r="CC810" s="25"/>
      <c r="CD810" s="25"/>
      <c r="CE810" s="25"/>
      <c r="CF810" s="25"/>
    </row>
    <row r="811" spans="1:84" ht="15.75" customHeight="1" x14ac:dyDescent="0.2">
      <c r="A811" s="25"/>
      <c r="B811" s="25"/>
      <c r="C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  <c r="AM811" s="25"/>
      <c r="AN811" s="25"/>
      <c r="AO811" s="25"/>
      <c r="AP811" s="25"/>
      <c r="AQ811" s="25"/>
      <c r="AR811" s="25"/>
      <c r="AS811" s="25"/>
      <c r="AT811" s="25"/>
      <c r="AU811" s="25"/>
      <c r="AV811" s="25"/>
      <c r="AW811" s="25"/>
      <c r="AX811" s="25"/>
      <c r="AY811" s="25"/>
      <c r="AZ811" s="25"/>
      <c r="BA811" s="25"/>
      <c r="BB811" s="25"/>
      <c r="BC811" s="25"/>
      <c r="BD811" s="25"/>
      <c r="BE811" s="25"/>
      <c r="BF811" s="25"/>
      <c r="BG811" s="25"/>
      <c r="BH811" s="25"/>
      <c r="BI811" s="25"/>
      <c r="BJ811" s="25"/>
      <c r="BK811" s="25"/>
      <c r="BL811" s="25"/>
      <c r="BM811" s="25"/>
      <c r="BN811" s="25"/>
      <c r="BO811" s="25"/>
      <c r="BP811" s="25"/>
      <c r="BQ811" s="25"/>
      <c r="BR811" s="25"/>
      <c r="BS811" s="25"/>
      <c r="BT811" s="25"/>
      <c r="BU811" s="25"/>
      <c r="BV811" s="25"/>
      <c r="BW811" s="25"/>
      <c r="BX811" s="25"/>
      <c r="BY811" s="25"/>
      <c r="BZ811" s="25"/>
      <c r="CA811" s="25"/>
      <c r="CB811" s="25"/>
      <c r="CC811" s="25"/>
      <c r="CD811" s="25"/>
      <c r="CE811" s="25"/>
      <c r="CF811" s="25"/>
    </row>
    <row r="812" spans="1:84" ht="15.75" customHeight="1" x14ac:dyDescent="0.2">
      <c r="A812" s="25"/>
      <c r="B812" s="25"/>
      <c r="C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  <c r="AM812" s="25"/>
      <c r="AN812" s="25"/>
      <c r="AO812" s="25"/>
      <c r="AP812" s="25"/>
      <c r="AQ812" s="25"/>
      <c r="AR812" s="25"/>
      <c r="AS812" s="25"/>
      <c r="AT812" s="25"/>
      <c r="AU812" s="25"/>
      <c r="AV812" s="25"/>
      <c r="AW812" s="25"/>
      <c r="AX812" s="25"/>
      <c r="AY812" s="25"/>
      <c r="AZ812" s="25"/>
      <c r="BA812" s="25"/>
      <c r="BB812" s="25"/>
      <c r="BC812" s="25"/>
      <c r="BD812" s="25"/>
      <c r="BE812" s="25"/>
      <c r="BF812" s="25"/>
      <c r="BG812" s="25"/>
      <c r="BH812" s="25"/>
      <c r="BI812" s="25"/>
      <c r="BJ812" s="25"/>
      <c r="BK812" s="25"/>
      <c r="BL812" s="25"/>
      <c r="BM812" s="25"/>
      <c r="BN812" s="25"/>
      <c r="BO812" s="25"/>
      <c r="BP812" s="25"/>
      <c r="BQ812" s="25"/>
      <c r="BR812" s="25"/>
      <c r="BS812" s="25"/>
      <c r="BT812" s="25"/>
      <c r="BU812" s="25"/>
      <c r="BV812" s="25"/>
      <c r="BW812" s="25"/>
      <c r="BX812" s="25"/>
      <c r="BY812" s="25"/>
      <c r="BZ812" s="25"/>
      <c r="CA812" s="25"/>
      <c r="CB812" s="25"/>
      <c r="CC812" s="25"/>
      <c r="CD812" s="25"/>
      <c r="CE812" s="25"/>
      <c r="CF812" s="25"/>
    </row>
    <row r="813" spans="1:84" ht="15.75" customHeight="1" x14ac:dyDescent="0.2">
      <c r="A813" s="25"/>
      <c r="B813" s="25"/>
      <c r="C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  <c r="AM813" s="25"/>
      <c r="AN813" s="25"/>
      <c r="AO813" s="25"/>
      <c r="AP813" s="25"/>
      <c r="AQ813" s="25"/>
      <c r="AR813" s="25"/>
      <c r="AS813" s="25"/>
      <c r="AT813" s="25"/>
      <c r="AU813" s="25"/>
      <c r="AV813" s="25"/>
      <c r="AW813" s="25"/>
      <c r="AX813" s="25"/>
      <c r="AY813" s="25"/>
      <c r="AZ813" s="25"/>
      <c r="BA813" s="25"/>
      <c r="BB813" s="25"/>
      <c r="BC813" s="25"/>
      <c r="BD813" s="25"/>
      <c r="BE813" s="25"/>
      <c r="BF813" s="25"/>
      <c r="BG813" s="25"/>
      <c r="BH813" s="25"/>
      <c r="BI813" s="25"/>
      <c r="BJ813" s="25"/>
      <c r="BK813" s="25"/>
      <c r="BL813" s="25"/>
      <c r="BM813" s="25"/>
      <c r="BN813" s="25"/>
      <c r="BO813" s="25"/>
      <c r="BP813" s="25"/>
      <c r="BQ813" s="25"/>
      <c r="BR813" s="25"/>
      <c r="BS813" s="25"/>
      <c r="BT813" s="25"/>
      <c r="BU813" s="25"/>
      <c r="BV813" s="25"/>
      <c r="BW813" s="25"/>
      <c r="BX813" s="25"/>
      <c r="BY813" s="25"/>
      <c r="BZ813" s="25"/>
      <c r="CA813" s="25"/>
      <c r="CB813" s="25"/>
      <c r="CC813" s="25"/>
      <c r="CD813" s="25"/>
      <c r="CE813" s="25"/>
      <c r="CF813" s="25"/>
    </row>
    <row r="814" spans="1:84" ht="15.75" customHeight="1" x14ac:dyDescent="0.2">
      <c r="A814" s="25"/>
      <c r="B814" s="25"/>
      <c r="C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  <c r="AM814" s="25"/>
      <c r="AN814" s="25"/>
      <c r="AO814" s="25"/>
      <c r="AP814" s="25"/>
      <c r="AQ814" s="25"/>
      <c r="AR814" s="25"/>
      <c r="AS814" s="25"/>
      <c r="AT814" s="25"/>
      <c r="AU814" s="25"/>
      <c r="AV814" s="25"/>
      <c r="AW814" s="25"/>
      <c r="AX814" s="25"/>
      <c r="AY814" s="25"/>
      <c r="AZ814" s="25"/>
      <c r="BA814" s="25"/>
      <c r="BB814" s="25"/>
      <c r="BC814" s="25"/>
      <c r="BD814" s="25"/>
      <c r="BE814" s="25"/>
      <c r="BF814" s="25"/>
      <c r="BG814" s="25"/>
      <c r="BH814" s="25"/>
      <c r="BI814" s="25"/>
      <c r="BJ814" s="25"/>
      <c r="BK814" s="25"/>
      <c r="BL814" s="25"/>
      <c r="BM814" s="25"/>
      <c r="BN814" s="25"/>
      <c r="BO814" s="25"/>
      <c r="BP814" s="25"/>
      <c r="BQ814" s="25"/>
      <c r="BR814" s="25"/>
      <c r="BS814" s="25"/>
      <c r="BT814" s="25"/>
      <c r="BU814" s="25"/>
      <c r="BV814" s="25"/>
      <c r="BW814" s="25"/>
      <c r="BX814" s="25"/>
      <c r="BY814" s="25"/>
      <c r="BZ814" s="25"/>
      <c r="CA814" s="25"/>
      <c r="CB814" s="25"/>
      <c r="CC814" s="25"/>
      <c r="CD814" s="25"/>
      <c r="CE814" s="25"/>
      <c r="CF814" s="25"/>
    </row>
    <row r="815" spans="1:84" ht="15.75" customHeight="1" x14ac:dyDescent="0.2">
      <c r="A815" s="25"/>
      <c r="B815" s="25"/>
      <c r="C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  <c r="AM815" s="25"/>
      <c r="AN815" s="25"/>
      <c r="AO815" s="25"/>
      <c r="AP815" s="25"/>
      <c r="AQ815" s="25"/>
      <c r="AR815" s="25"/>
      <c r="AS815" s="25"/>
      <c r="AT815" s="25"/>
      <c r="AU815" s="25"/>
      <c r="AV815" s="25"/>
      <c r="AW815" s="25"/>
      <c r="AX815" s="25"/>
      <c r="AY815" s="25"/>
      <c r="AZ815" s="25"/>
      <c r="BA815" s="25"/>
      <c r="BB815" s="25"/>
      <c r="BC815" s="25"/>
      <c r="BD815" s="25"/>
      <c r="BE815" s="25"/>
      <c r="BF815" s="25"/>
      <c r="BG815" s="25"/>
      <c r="BH815" s="25"/>
      <c r="BI815" s="25"/>
      <c r="BJ815" s="25"/>
      <c r="BK815" s="25"/>
      <c r="BL815" s="25"/>
      <c r="BM815" s="25"/>
      <c r="BN815" s="25"/>
      <c r="BO815" s="25"/>
      <c r="BP815" s="25"/>
      <c r="BQ815" s="25"/>
      <c r="BR815" s="25"/>
      <c r="BS815" s="25"/>
      <c r="BT815" s="25"/>
      <c r="BU815" s="25"/>
      <c r="BV815" s="25"/>
      <c r="BW815" s="25"/>
      <c r="BX815" s="25"/>
      <c r="BY815" s="25"/>
      <c r="BZ815" s="25"/>
      <c r="CA815" s="25"/>
      <c r="CB815" s="25"/>
      <c r="CC815" s="25"/>
      <c r="CD815" s="25"/>
      <c r="CE815" s="25"/>
      <c r="CF815" s="25"/>
    </row>
    <row r="816" spans="1:84" ht="15.75" customHeight="1" x14ac:dyDescent="0.2">
      <c r="A816" s="25"/>
      <c r="B816" s="25"/>
      <c r="C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  <c r="AM816" s="25"/>
      <c r="AN816" s="25"/>
      <c r="AO816" s="25"/>
      <c r="AP816" s="25"/>
      <c r="AQ816" s="25"/>
      <c r="AR816" s="25"/>
      <c r="AS816" s="25"/>
      <c r="AT816" s="25"/>
      <c r="AU816" s="25"/>
      <c r="AV816" s="25"/>
      <c r="AW816" s="25"/>
      <c r="AX816" s="25"/>
      <c r="AY816" s="25"/>
      <c r="AZ816" s="25"/>
      <c r="BA816" s="25"/>
      <c r="BB816" s="25"/>
      <c r="BC816" s="25"/>
      <c r="BD816" s="25"/>
      <c r="BE816" s="25"/>
      <c r="BF816" s="25"/>
      <c r="BG816" s="25"/>
      <c r="BH816" s="25"/>
      <c r="BI816" s="25"/>
      <c r="BJ816" s="25"/>
      <c r="BK816" s="25"/>
      <c r="BL816" s="25"/>
      <c r="BM816" s="25"/>
      <c r="BN816" s="25"/>
      <c r="BO816" s="25"/>
      <c r="BP816" s="25"/>
      <c r="BQ816" s="25"/>
      <c r="BR816" s="25"/>
      <c r="BS816" s="25"/>
      <c r="BT816" s="25"/>
      <c r="BU816" s="25"/>
      <c r="BV816" s="25"/>
      <c r="BW816" s="25"/>
      <c r="BX816" s="25"/>
      <c r="BY816" s="25"/>
      <c r="BZ816" s="25"/>
      <c r="CA816" s="25"/>
      <c r="CB816" s="25"/>
      <c r="CC816" s="25"/>
      <c r="CD816" s="25"/>
      <c r="CE816" s="25"/>
      <c r="CF816" s="25"/>
    </row>
    <row r="817" spans="1:84" ht="15.75" customHeight="1" x14ac:dyDescent="0.2">
      <c r="A817" s="25"/>
      <c r="B817" s="25"/>
      <c r="C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  <c r="AM817" s="25"/>
      <c r="AN817" s="25"/>
      <c r="AO817" s="25"/>
      <c r="AP817" s="25"/>
      <c r="AQ817" s="25"/>
      <c r="AR817" s="25"/>
      <c r="AS817" s="25"/>
      <c r="AT817" s="25"/>
      <c r="AU817" s="25"/>
      <c r="AV817" s="25"/>
      <c r="AW817" s="25"/>
      <c r="AX817" s="25"/>
      <c r="AY817" s="25"/>
      <c r="AZ817" s="25"/>
      <c r="BA817" s="25"/>
      <c r="BB817" s="25"/>
      <c r="BC817" s="25"/>
      <c r="BD817" s="25"/>
      <c r="BE817" s="25"/>
      <c r="BF817" s="25"/>
      <c r="BG817" s="25"/>
      <c r="BH817" s="25"/>
      <c r="BI817" s="25"/>
      <c r="BJ817" s="25"/>
      <c r="BK817" s="25"/>
      <c r="BL817" s="25"/>
      <c r="BM817" s="25"/>
      <c r="BN817" s="25"/>
      <c r="BO817" s="25"/>
      <c r="BP817" s="25"/>
      <c r="BQ817" s="25"/>
      <c r="BR817" s="25"/>
      <c r="BS817" s="25"/>
      <c r="BT817" s="25"/>
      <c r="BU817" s="25"/>
      <c r="BV817" s="25"/>
      <c r="BW817" s="25"/>
      <c r="BX817" s="25"/>
      <c r="BY817" s="25"/>
      <c r="BZ817" s="25"/>
      <c r="CA817" s="25"/>
      <c r="CB817" s="25"/>
      <c r="CC817" s="25"/>
      <c r="CD817" s="25"/>
      <c r="CE817" s="25"/>
      <c r="CF817" s="25"/>
    </row>
    <row r="818" spans="1:84" ht="15.75" customHeight="1" x14ac:dyDescent="0.2">
      <c r="A818" s="25"/>
      <c r="B818" s="25"/>
      <c r="C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  <c r="AM818" s="25"/>
      <c r="AN818" s="25"/>
      <c r="AO818" s="25"/>
      <c r="AP818" s="25"/>
      <c r="AQ818" s="25"/>
      <c r="AR818" s="25"/>
      <c r="AS818" s="25"/>
      <c r="AT818" s="25"/>
      <c r="AU818" s="25"/>
      <c r="AV818" s="25"/>
      <c r="AW818" s="25"/>
      <c r="AX818" s="25"/>
      <c r="AY818" s="25"/>
      <c r="AZ818" s="25"/>
      <c r="BA818" s="25"/>
      <c r="BB818" s="25"/>
      <c r="BC818" s="25"/>
      <c r="BD818" s="25"/>
      <c r="BE818" s="25"/>
      <c r="BF818" s="25"/>
      <c r="BG818" s="25"/>
      <c r="BH818" s="25"/>
      <c r="BI818" s="25"/>
      <c r="BJ818" s="25"/>
      <c r="BK818" s="25"/>
      <c r="BL818" s="25"/>
      <c r="BM818" s="25"/>
      <c r="BN818" s="25"/>
      <c r="BO818" s="25"/>
      <c r="BP818" s="25"/>
      <c r="BQ818" s="25"/>
      <c r="BR818" s="25"/>
      <c r="BS818" s="25"/>
      <c r="BT818" s="25"/>
      <c r="BU818" s="25"/>
      <c r="BV818" s="25"/>
      <c r="BW818" s="25"/>
      <c r="BX818" s="25"/>
      <c r="BY818" s="25"/>
      <c r="BZ818" s="25"/>
      <c r="CA818" s="25"/>
      <c r="CB818" s="25"/>
      <c r="CC818" s="25"/>
      <c r="CD818" s="25"/>
      <c r="CE818" s="25"/>
      <c r="CF818" s="25"/>
    </row>
    <row r="819" spans="1:84" ht="15.75" customHeight="1" x14ac:dyDescent="0.2">
      <c r="A819" s="25"/>
      <c r="B819" s="25"/>
      <c r="C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  <c r="AM819" s="25"/>
      <c r="AN819" s="25"/>
      <c r="AO819" s="25"/>
      <c r="AP819" s="25"/>
      <c r="AQ819" s="25"/>
      <c r="AR819" s="25"/>
      <c r="AS819" s="25"/>
      <c r="AT819" s="25"/>
      <c r="AU819" s="25"/>
      <c r="AV819" s="25"/>
      <c r="AW819" s="25"/>
      <c r="AX819" s="25"/>
      <c r="AY819" s="25"/>
      <c r="AZ819" s="25"/>
      <c r="BA819" s="25"/>
      <c r="BB819" s="25"/>
      <c r="BC819" s="25"/>
      <c r="BD819" s="25"/>
      <c r="BE819" s="25"/>
      <c r="BF819" s="25"/>
      <c r="BG819" s="25"/>
      <c r="BH819" s="25"/>
      <c r="BI819" s="25"/>
      <c r="BJ819" s="25"/>
      <c r="BK819" s="25"/>
      <c r="BL819" s="25"/>
      <c r="BM819" s="25"/>
      <c r="BN819" s="25"/>
      <c r="BO819" s="25"/>
      <c r="BP819" s="25"/>
      <c r="BQ819" s="25"/>
      <c r="BR819" s="25"/>
      <c r="BS819" s="25"/>
      <c r="BT819" s="25"/>
      <c r="BU819" s="25"/>
      <c r="BV819" s="25"/>
      <c r="BW819" s="25"/>
      <c r="BX819" s="25"/>
      <c r="BY819" s="25"/>
      <c r="BZ819" s="25"/>
      <c r="CA819" s="25"/>
      <c r="CB819" s="25"/>
      <c r="CC819" s="25"/>
      <c r="CD819" s="25"/>
      <c r="CE819" s="25"/>
      <c r="CF819" s="25"/>
    </row>
    <row r="820" spans="1:84" ht="15.75" customHeight="1" x14ac:dyDescent="0.2">
      <c r="A820" s="25"/>
      <c r="B820" s="25"/>
      <c r="C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  <c r="AM820" s="25"/>
      <c r="AN820" s="25"/>
      <c r="AO820" s="25"/>
      <c r="AP820" s="25"/>
      <c r="AQ820" s="25"/>
      <c r="AR820" s="25"/>
      <c r="AS820" s="25"/>
      <c r="AT820" s="25"/>
      <c r="AU820" s="25"/>
      <c r="AV820" s="25"/>
      <c r="AW820" s="25"/>
      <c r="AX820" s="25"/>
      <c r="AY820" s="25"/>
      <c r="AZ820" s="25"/>
      <c r="BA820" s="25"/>
      <c r="BB820" s="25"/>
      <c r="BC820" s="25"/>
      <c r="BD820" s="25"/>
      <c r="BE820" s="25"/>
      <c r="BF820" s="25"/>
      <c r="BG820" s="25"/>
      <c r="BH820" s="25"/>
      <c r="BI820" s="25"/>
      <c r="BJ820" s="25"/>
      <c r="BK820" s="25"/>
      <c r="BL820" s="25"/>
      <c r="BM820" s="25"/>
      <c r="BN820" s="25"/>
      <c r="BO820" s="25"/>
      <c r="BP820" s="25"/>
      <c r="BQ820" s="25"/>
      <c r="BR820" s="25"/>
      <c r="BS820" s="25"/>
      <c r="BT820" s="25"/>
      <c r="BU820" s="25"/>
      <c r="BV820" s="25"/>
      <c r="BW820" s="25"/>
      <c r="BX820" s="25"/>
      <c r="BY820" s="25"/>
      <c r="BZ820" s="25"/>
      <c r="CA820" s="25"/>
      <c r="CB820" s="25"/>
      <c r="CC820" s="25"/>
      <c r="CD820" s="25"/>
      <c r="CE820" s="25"/>
      <c r="CF820" s="25"/>
    </row>
    <row r="821" spans="1:84" ht="15.75" customHeight="1" x14ac:dyDescent="0.2">
      <c r="A821" s="25"/>
      <c r="B821" s="25"/>
      <c r="C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  <c r="AM821" s="25"/>
      <c r="AN821" s="25"/>
      <c r="AO821" s="25"/>
      <c r="AP821" s="25"/>
      <c r="AQ821" s="25"/>
      <c r="AR821" s="25"/>
      <c r="AS821" s="25"/>
      <c r="AT821" s="25"/>
      <c r="AU821" s="25"/>
      <c r="AV821" s="25"/>
      <c r="AW821" s="25"/>
      <c r="AX821" s="25"/>
      <c r="AY821" s="25"/>
      <c r="AZ821" s="25"/>
      <c r="BA821" s="25"/>
      <c r="BB821" s="25"/>
      <c r="BC821" s="25"/>
      <c r="BD821" s="25"/>
      <c r="BE821" s="25"/>
      <c r="BF821" s="25"/>
      <c r="BG821" s="25"/>
      <c r="BH821" s="25"/>
      <c r="BI821" s="25"/>
      <c r="BJ821" s="25"/>
      <c r="BK821" s="25"/>
      <c r="BL821" s="25"/>
      <c r="BM821" s="25"/>
      <c r="BN821" s="25"/>
      <c r="BO821" s="25"/>
      <c r="BP821" s="25"/>
      <c r="BQ821" s="25"/>
      <c r="BR821" s="25"/>
      <c r="BS821" s="25"/>
      <c r="BT821" s="25"/>
      <c r="BU821" s="25"/>
      <c r="BV821" s="25"/>
      <c r="BW821" s="25"/>
      <c r="BX821" s="25"/>
      <c r="BY821" s="25"/>
      <c r="BZ821" s="25"/>
      <c r="CA821" s="25"/>
      <c r="CB821" s="25"/>
      <c r="CC821" s="25"/>
      <c r="CD821" s="25"/>
      <c r="CE821" s="25"/>
      <c r="CF821" s="25"/>
    </row>
    <row r="822" spans="1:84" ht="15.75" customHeight="1" x14ac:dyDescent="0.2">
      <c r="A822" s="25"/>
      <c r="B822" s="25"/>
      <c r="C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  <c r="AM822" s="25"/>
      <c r="AN822" s="25"/>
      <c r="AO822" s="25"/>
      <c r="AP822" s="25"/>
      <c r="AQ822" s="25"/>
      <c r="AR822" s="25"/>
      <c r="AS822" s="25"/>
      <c r="AT822" s="25"/>
      <c r="AU822" s="25"/>
      <c r="AV822" s="25"/>
      <c r="AW822" s="25"/>
      <c r="AX822" s="25"/>
      <c r="AY822" s="25"/>
      <c r="AZ822" s="25"/>
      <c r="BA822" s="25"/>
      <c r="BB822" s="25"/>
      <c r="BC822" s="25"/>
      <c r="BD822" s="25"/>
      <c r="BE822" s="25"/>
      <c r="BF822" s="25"/>
      <c r="BG822" s="25"/>
      <c r="BH822" s="25"/>
      <c r="BI822" s="25"/>
      <c r="BJ822" s="25"/>
      <c r="BK822" s="25"/>
      <c r="BL822" s="25"/>
      <c r="BM822" s="25"/>
      <c r="BN822" s="25"/>
      <c r="BO822" s="25"/>
      <c r="BP822" s="25"/>
      <c r="BQ822" s="25"/>
      <c r="BR822" s="25"/>
      <c r="BS822" s="25"/>
      <c r="BT822" s="25"/>
      <c r="BU822" s="25"/>
      <c r="BV822" s="25"/>
      <c r="BW822" s="25"/>
      <c r="BX822" s="25"/>
      <c r="BY822" s="25"/>
      <c r="BZ822" s="25"/>
      <c r="CA822" s="25"/>
      <c r="CB822" s="25"/>
      <c r="CC822" s="25"/>
      <c r="CD822" s="25"/>
      <c r="CE822" s="25"/>
      <c r="CF822" s="25"/>
    </row>
    <row r="823" spans="1:84" ht="15.75" customHeight="1" x14ac:dyDescent="0.2">
      <c r="A823" s="25"/>
      <c r="B823" s="25"/>
      <c r="C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  <c r="AM823" s="25"/>
      <c r="AN823" s="25"/>
      <c r="AO823" s="25"/>
      <c r="AP823" s="25"/>
      <c r="AQ823" s="25"/>
      <c r="AR823" s="25"/>
      <c r="AS823" s="25"/>
      <c r="AT823" s="25"/>
      <c r="AU823" s="25"/>
      <c r="AV823" s="25"/>
      <c r="AW823" s="25"/>
      <c r="AX823" s="25"/>
      <c r="AY823" s="25"/>
      <c r="AZ823" s="25"/>
      <c r="BA823" s="25"/>
      <c r="BB823" s="25"/>
      <c r="BC823" s="25"/>
      <c r="BD823" s="25"/>
      <c r="BE823" s="25"/>
      <c r="BF823" s="25"/>
      <c r="BG823" s="25"/>
      <c r="BH823" s="25"/>
      <c r="BI823" s="25"/>
      <c r="BJ823" s="25"/>
      <c r="BK823" s="25"/>
      <c r="BL823" s="25"/>
      <c r="BM823" s="25"/>
      <c r="BN823" s="25"/>
      <c r="BO823" s="25"/>
      <c r="BP823" s="25"/>
      <c r="BQ823" s="25"/>
      <c r="BR823" s="25"/>
      <c r="BS823" s="25"/>
      <c r="BT823" s="25"/>
      <c r="BU823" s="25"/>
      <c r="BV823" s="25"/>
      <c r="BW823" s="25"/>
      <c r="BX823" s="25"/>
      <c r="BY823" s="25"/>
      <c r="BZ823" s="25"/>
      <c r="CA823" s="25"/>
      <c r="CB823" s="25"/>
      <c r="CC823" s="25"/>
      <c r="CD823" s="25"/>
      <c r="CE823" s="25"/>
      <c r="CF823" s="25"/>
    </row>
    <row r="824" spans="1:84" ht="15.75" customHeight="1" x14ac:dyDescent="0.2">
      <c r="A824" s="25"/>
      <c r="B824" s="25"/>
      <c r="C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  <c r="AM824" s="25"/>
      <c r="AN824" s="25"/>
      <c r="AO824" s="25"/>
      <c r="AP824" s="25"/>
      <c r="AQ824" s="25"/>
      <c r="AR824" s="25"/>
      <c r="AS824" s="25"/>
      <c r="AT824" s="25"/>
      <c r="AU824" s="25"/>
      <c r="AV824" s="25"/>
      <c r="AW824" s="25"/>
      <c r="AX824" s="25"/>
      <c r="AY824" s="25"/>
      <c r="AZ824" s="25"/>
      <c r="BA824" s="25"/>
      <c r="BB824" s="25"/>
      <c r="BC824" s="25"/>
      <c r="BD824" s="25"/>
      <c r="BE824" s="25"/>
      <c r="BF824" s="25"/>
      <c r="BG824" s="25"/>
      <c r="BH824" s="25"/>
      <c r="BI824" s="25"/>
      <c r="BJ824" s="25"/>
      <c r="BK824" s="25"/>
      <c r="BL824" s="25"/>
      <c r="BM824" s="25"/>
      <c r="BN824" s="25"/>
      <c r="BO824" s="25"/>
      <c r="BP824" s="25"/>
      <c r="BQ824" s="25"/>
      <c r="BR824" s="25"/>
      <c r="BS824" s="25"/>
      <c r="BT824" s="25"/>
      <c r="BU824" s="25"/>
      <c r="BV824" s="25"/>
      <c r="BW824" s="25"/>
      <c r="BX824" s="25"/>
      <c r="BY824" s="25"/>
      <c r="BZ824" s="25"/>
      <c r="CA824" s="25"/>
      <c r="CB824" s="25"/>
      <c r="CC824" s="25"/>
      <c r="CD824" s="25"/>
      <c r="CE824" s="25"/>
      <c r="CF824" s="25"/>
    </row>
    <row r="825" spans="1:84" ht="15.75" customHeight="1" x14ac:dyDescent="0.2">
      <c r="A825" s="25"/>
      <c r="B825" s="25"/>
      <c r="C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  <c r="AM825" s="25"/>
      <c r="AN825" s="25"/>
      <c r="AO825" s="25"/>
      <c r="AP825" s="25"/>
      <c r="AQ825" s="25"/>
      <c r="AR825" s="25"/>
      <c r="AS825" s="25"/>
      <c r="AT825" s="25"/>
      <c r="AU825" s="25"/>
      <c r="AV825" s="25"/>
      <c r="AW825" s="25"/>
      <c r="AX825" s="25"/>
      <c r="AY825" s="25"/>
      <c r="AZ825" s="25"/>
      <c r="BA825" s="25"/>
      <c r="BB825" s="25"/>
      <c r="BC825" s="25"/>
      <c r="BD825" s="25"/>
      <c r="BE825" s="25"/>
      <c r="BF825" s="25"/>
      <c r="BG825" s="25"/>
      <c r="BH825" s="25"/>
      <c r="BI825" s="25"/>
      <c r="BJ825" s="25"/>
      <c r="BK825" s="25"/>
      <c r="BL825" s="25"/>
      <c r="BM825" s="25"/>
      <c r="BN825" s="25"/>
      <c r="BO825" s="25"/>
      <c r="BP825" s="25"/>
      <c r="BQ825" s="25"/>
      <c r="BR825" s="25"/>
      <c r="BS825" s="25"/>
      <c r="BT825" s="25"/>
      <c r="BU825" s="25"/>
      <c r="BV825" s="25"/>
      <c r="BW825" s="25"/>
      <c r="BX825" s="25"/>
      <c r="BY825" s="25"/>
      <c r="BZ825" s="25"/>
      <c r="CA825" s="25"/>
      <c r="CB825" s="25"/>
      <c r="CC825" s="25"/>
      <c r="CD825" s="25"/>
      <c r="CE825" s="25"/>
      <c r="CF825" s="25"/>
    </row>
    <row r="826" spans="1:84" ht="15.75" customHeight="1" x14ac:dyDescent="0.2">
      <c r="A826" s="25"/>
      <c r="B826" s="25"/>
      <c r="C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  <c r="AM826" s="25"/>
      <c r="AN826" s="25"/>
      <c r="AO826" s="25"/>
      <c r="AP826" s="25"/>
      <c r="AQ826" s="25"/>
      <c r="AR826" s="25"/>
      <c r="AS826" s="25"/>
      <c r="AT826" s="25"/>
      <c r="AU826" s="25"/>
      <c r="AV826" s="25"/>
      <c r="AW826" s="25"/>
      <c r="AX826" s="25"/>
      <c r="AY826" s="25"/>
      <c r="AZ826" s="25"/>
      <c r="BA826" s="25"/>
      <c r="BB826" s="25"/>
      <c r="BC826" s="25"/>
      <c r="BD826" s="25"/>
      <c r="BE826" s="25"/>
      <c r="BF826" s="25"/>
      <c r="BG826" s="25"/>
      <c r="BH826" s="25"/>
      <c r="BI826" s="25"/>
      <c r="BJ826" s="25"/>
      <c r="BK826" s="25"/>
      <c r="BL826" s="25"/>
      <c r="BM826" s="25"/>
      <c r="BN826" s="25"/>
      <c r="BO826" s="25"/>
      <c r="BP826" s="25"/>
      <c r="BQ826" s="25"/>
      <c r="BR826" s="25"/>
      <c r="BS826" s="25"/>
      <c r="BT826" s="25"/>
      <c r="BU826" s="25"/>
      <c r="BV826" s="25"/>
      <c r="BW826" s="25"/>
      <c r="BX826" s="25"/>
      <c r="BY826" s="25"/>
      <c r="BZ826" s="25"/>
      <c r="CA826" s="25"/>
      <c r="CB826" s="25"/>
      <c r="CC826" s="25"/>
      <c r="CD826" s="25"/>
      <c r="CE826" s="25"/>
      <c r="CF826" s="25"/>
    </row>
    <row r="827" spans="1:84" ht="15.75" customHeight="1" x14ac:dyDescent="0.2">
      <c r="A827" s="25"/>
      <c r="B827" s="25"/>
      <c r="C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  <c r="AM827" s="25"/>
      <c r="AN827" s="25"/>
      <c r="AO827" s="25"/>
      <c r="AP827" s="25"/>
      <c r="AQ827" s="25"/>
      <c r="AR827" s="25"/>
      <c r="AS827" s="25"/>
      <c r="AT827" s="25"/>
      <c r="AU827" s="25"/>
      <c r="AV827" s="25"/>
      <c r="AW827" s="25"/>
      <c r="AX827" s="25"/>
      <c r="AY827" s="25"/>
      <c r="AZ827" s="25"/>
      <c r="BA827" s="25"/>
      <c r="BB827" s="25"/>
      <c r="BC827" s="25"/>
      <c r="BD827" s="25"/>
      <c r="BE827" s="25"/>
      <c r="BF827" s="25"/>
      <c r="BG827" s="25"/>
      <c r="BH827" s="25"/>
      <c r="BI827" s="25"/>
      <c r="BJ827" s="25"/>
      <c r="BK827" s="25"/>
      <c r="BL827" s="25"/>
      <c r="BM827" s="25"/>
      <c r="BN827" s="25"/>
      <c r="BO827" s="25"/>
      <c r="BP827" s="25"/>
      <c r="BQ827" s="25"/>
      <c r="BR827" s="25"/>
      <c r="BS827" s="25"/>
      <c r="BT827" s="25"/>
      <c r="BU827" s="25"/>
      <c r="BV827" s="25"/>
      <c r="BW827" s="25"/>
      <c r="BX827" s="25"/>
      <c r="BY827" s="25"/>
      <c r="BZ827" s="25"/>
      <c r="CA827" s="25"/>
      <c r="CB827" s="25"/>
      <c r="CC827" s="25"/>
      <c r="CD827" s="25"/>
      <c r="CE827" s="25"/>
      <c r="CF827" s="25"/>
    </row>
    <row r="828" spans="1:84" ht="15.75" customHeight="1" x14ac:dyDescent="0.2">
      <c r="A828" s="25"/>
      <c r="B828" s="25"/>
      <c r="C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  <c r="AM828" s="25"/>
      <c r="AN828" s="25"/>
      <c r="AO828" s="25"/>
      <c r="AP828" s="25"/>
      <c r="AQ828" s="25"/>
      <c r="AR828" s="25"/>
      <c r="AS828" s="25"/>
      <c r="AT828" s="25"/>
      <c r="AU828" s="25"/>
      <c r="AV828" s="25"/>
      <c r="AW828" s="25"/>
      <c r="AX828" s="25"/>
      <c r="AY828" s="25"/>
      <c r="AZ828" s="25"/>
      <c r="BA828" s="25"/>
      <c r="BB828" s="25"/>
      <c r="BC828" s="25"/>
      <c r="BD828" s="25"/>
      <c r="BE828" s="25"/>
      <c r="BF828" s="25"/>
      <c r="BG828" s="25"/>
      <c r="BH828" s="25"/>
      <c r="BI828" s="25"/>
      <c r="BJ828" s="25"/>
      <c r="BK828" s="25"/>
      <c r="BL828" s="25"/>
      <c r="BM828" s="25"/>
      <c r="BN828" s="25"/>
      <c r="BO828" s="25"/>
      <c r="BP828" s="25"/>
      <c r="BQ828" s="25"/>
      <c r="BR828" s="25"/>
      <c r="BS828" s="25"/>
      <c r="BT828" s="25"/>
      <c r="BU828" s="25"/>
      <c r="BV828" s="25"/>
      <c r="BW828" s="25"/>
      <c r="BX828" s="25"/>
      <c r="BY828" s="25"/>
      <c r="BZ828" s="25"/>
      <c r="CA828" s="25"/>
      <c r="CB828" s="25"/>
      <c r="CC828" s="25"/>
      <c r="CD828" s="25"/>
      <c r="CE828" s="25"/>
      <c r="CF828" s="25"/>
    </row>
    <row r="829" spans="1:84" ht="15.75" customHeight="1" x14ac:dyDescent="0.2">
      <c r="A829" s="25"/>
      <c r="B829" s="25"/>
      <c r="C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  <c r="AM829" s="25"/>
      <c r="AN829" s="25"/>
      <c r="AO829" s="25"/>
      <c r="AP829" s="25"/>
      <c r="AQ829" s="25"/>
      <c r="AR829" s="25"/>
      <c r="AS829" s="25"/>
      <c r="AT829" s="25"/>
      <c r="AU829" s="25"/>
      <c r="AV829" s="25"/>
      <c r="AW829" s="25"/>
      <c r="AX829" s="25"/>
      <c r="AY829" s="25"/>
      <c r="AZ829" s="25"/>
      <c r="BA829" s="25"/>
      <c r="BB829" s="25"/>
      <c r="BC829" s="25"/>
      <c r="BD829" s="25"/>
      <c r="BE829" s="25"/>
      <c r="BF829" s="25"/>
      <c r="BG829" s="25"/>
      <c r="BH829" s="25"/>
      <c r="BI829" s="25"/>
      <c r="BJ829" s="25"/>
      <c r="BK829" s="25"/>
      <c r="BL829" s="25"/>
      <c r="BM829" s="25"/>
      <c r="BN829" s="25"/>
      <c r="BO829" s="25"/>
      <c r="BP829" s="25"/>
      <c r="BQ829" s="25"/>
      <c r="BR829" s="25"/>
      <c r="BS829" s="25"/>
      <c r="BT829" s="25"/>
      <c r="BU829" s="25"/>
      <c r="BV829" s="25"/>
      <c r="BW829" s="25"/>
      <c r="BX829" s="25"/>
      <c r="BY829" s="25"/>
      <c r="BZ829" s="25"/>
      <c r="CA829" s="25"/>
      <c r="CB829" s="25"/>
      <c r="CC829" s="25"/>
      <c r="CD829" s="25"/>
      <c r="CE829" s="25"/>
      <c r="CF829" s="25"/>
    </row>
    <row r="830" spans="1:84" ht="15.75" customHeight="1" x14ac:dyDescent="0.2">
      <c r="A830" s="25"/>
      <c r="B830" s="25"/>
      <c r="C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  <c r="AM830" s="25"/>
      <c r="AN830" s="25"/>
      <c r="AO830" s="25"/>
      <c r="AP830" s="25"/>
      <c r="AQ830" s="25"/>
      <c r="AR830" s="25"/>
      <c r="AS830" s="25"/>
      <c r="AT830" s="25"/>
      <c r="AU830" s="25"/>
      <c r="AV830" s="25"/>
      <c r="AW830" s="25"/>
      <c r="AX830" s="25"/>
      <c r="AY830" s="25"/>
      <c r="AZ830" s="25"/>
      <c r="BA830" s="25"/>
      <c r="BB830" s="25"/>
      <c r="BC830" s="25"/>
      <c r="BD830" s="25"/>
      <c r="BE830" s="25"/>
      <c r="BF830" s="25"/>
      <c r="BG830" s="25"/>
      <c r="BH830" s="25"/>
      <c r="BI830" s="25"/>
      <c r="BJ830" s="25"/>
      <c r="BK830" s="25"/>
      <c r="BL830" s="25"/>
      <c r="BM830" s="25"/>
      <c r="BN830" s="25"/>
      <c r="BO830" s="25"/>
      <c r="BP830" s="25"/>
      <c r="BQ830" s="25"/>
      <c r="BR830" s="25"/>
      <c r="BS830" s="25"/>
      <c r="BT830" s="25"/>
      <c r="BU830" s="25"/>
      <c r="BV830" s="25"/>
      <c r="BW830" s="25"/>
      <c r="BX830" s="25"/>
      <c r="BY830" s="25"/>
      <c r="BZ830" s="25"/>
      <c r="CA830" s="25"/>
      <c r="CB830" s="25"/>
      <c r="CC830" s="25"/>
      <c r="CD830" s="25"/>
      <c r="CE830" s="25"/>
      <c r="CF830" s="25"/>
    </row>
    <row r="831" spans="1:84" ht="15.75" customHeight="1" x14ac:dyDescent="0.2">
      <c r="A831" s="25"/>
      <c r="B831" s="25"/>
      <c r="C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  <c r="AM831" s="25"/>
      <c r="AN831" s="25"/>
      <c r="AO831" s="25"/>
      <c r="AP831" s="25"/>
      <c r="AQ831" s="25"/>
      <c r="AR831" s="25"/>
      <c r="AS831" s="25"/>
      <c r="AT831" s="25"/>
      <c r="AU831" s="25"/>
      <c r="AV831" s="25"/>
      <c r="AW831" s="25"/>
      <c r="AX831" s="25"/>
      <c r="AY831" s="25"/>
      <c r="AZ831" s="25"/>
      <c r="BA831" s="25"/>
      <c r="BB831" s="25"/>
      <c r="BC831" s="25"/>
      <c r="BD831" s="25"/>
      <c r="BE831" s="25"/>
      <c r="BF831" s="25"/>
      <c r="BG831" s="25"/>
      <c r="BH831" s="25"/>
      <c r="BI831" s="25"/>
      <c r="BJ831" s="25"/>
      <c r="BK831" s="25"/>
      <c r="BL831" s="25"/>
      <c r="BM831" s="25"/>
      <c r="BN831" s="25"/>
      <c r="BO831" s="25"/>
      <c r="BP831" s="25"/>
      <c r="BQ831" s="25"/>
      <c r="BR831" s="25"/>
      <c r="BS831" s="25"/>
      <c r="BT831" s="25"/>
      <c r="BU831" s="25"/>
      <c r="BV831" s="25"/>
      <c r="BW831" s="25"/>
      <c r="BX831" s="25"/>
      <c r="BY831" s="25"/>
      <c r="BZ831" s="25"/>
      <c r="CA831" s="25"/>
      <c r="CB831" s="25"/>
      <c r="CC831" s="25"/>
      <c r="CD831" s="25"/>
      <c r="CE831" s="25"/>
      <c r="CF831" s="25"/>
    </row>
    <row r="832" spans="1:84" ht="15.75" customHeight="1" x14ac:dyDescent="0.2">
      <c r="A832" s="25"/>
      <c r="B832" s="25"/>
      <c r="C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  <c r="AM832" s="25"/>
      <c r="AN832" s="25"/>
      <c r="AO832" s="25"/>
      <c r="AP832" s="25"/>
      <c r="AQ832" s="25"/>
      <c r="AR832" s="25"/>
      <c r="AS832" s="25"/>
      <c r="AT832" s="25"/>
      <c r="AU832" s="25"/>
      <c r="AV832" s="25"/>
      <c r="AW832" s="25"/>
      <c r="AX832" s="25"/>
      <c r="AY832" s="25"/>
      <c r="AZ832" s="25"/>
      <c r="BA832" s="25"/>
      <c r="BB832" s="25"/>
      <c r="BC832" s="25"/>
      <c r="BD832" s="25"/>
      <c r="BE832" s="25"/>
      <c r="BF832" s="25"/>
      <c r="BG832" s="25"/>
      <c r="BH832" s="25"/>
      <c r="BI832" s="25"/>
      <c r="BJ832" s="25"/>
      <c r="BK832" s="25"/>
      <c r="BL832" s="25"/>
      <c r="BM832" s="25"/>
      <c r="BN832" s="25"/>
      <c r="BO832" s="25"/>
      <c r="BP832" s="25"/>
      <c r="BQ832" s="25"/>
      <c r="BR832" s="25"/>
      <c r="BS832" s="25"/>
      <c r="BT832" s="25"/>
      <c r="BU832" s="25"/>
      <c r="BV832" s="25"/>
      <c r="BW832" s="25"/>
      <c r="BX832" s="25"/>
      <c r="BY832" s="25"/>
      <c r="BZ832" s="25"/>
      <c r="CA832" s="25"/>
      <c r="CB832" s="25"/>
      <c r="CC832" s="25"/>
      <c r="CD832" s="25"/>
      <c r="CE832" s="25"/>
      <c r="CF832" s="25"/>
    </row>
    <row r="833" spans="1:84" ht="15.75" customHeight="1" x14ac:dyDescent="0.2">
      <c r="A833" s="25"/>
      <c r="B833" s="25"/>
      <c r="C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  <c r="AM833" s="25"/>
      <c r="AN833" s="25"/>
      <c r="AO833" s="25"/>
      <c r="AP833" s="25"/>
      <c r="AQ833" s="25"/>
      <c r="AR833" s="25"/>
      <c r="AS833" s="25"/>
      <c r="AT833" s="25"/>
      <c r="AU833" s="25"/>
      <c r="AV833" s="25"/>
      <c r="AW833" s="25"/>
      <c r="AX833" s="25"/>
      <c r="AY833" s="25"/>
      <c r="AZ833" s="25"/>
      <c r="BA833" s="25"/>
      <c r="BB833" s="25"/>
      <c r="BC833" s="25"/>
      <c r="BD833" s="25"/>
      <c r="BE833" s="25"/>
      <c r="BF833" s="25"/>
      <c r="BG833" s="25"/>
      <c r="BH833" s="25"/>
      <c r="BI833" s="25"/>
      <c r="BJ833" s="25"/>
      <c r="BK833" s="25"/>
      <c r="BL833" s="25"/>
      <c r="BM833" s="25"/>
      <c r="BN833" s="25"/>
      <c r="BO833" s="25"/>
      <c r="BP833" s="25"/>
      <c r="BQ833" s="25"/>
      <c r="BR833" s="25"/>
      <c r="BS833" s="25"/>
      <c r="BT833" s="25"/>
      <c r="BU833" s="25"/>
      <c r="BV833" s="25"/>
      <c r="BW833" s="25"/>
      <c r="BX833" s="25"/>
      <c r="BY833" s="25"/>
      <c r="BZ833" s="25"/>
      <c r="CA833" s="25"/>
      <c r="CB833" s="25"/>
      <c r="CC833" s="25"/>
      <c r="CD833" s="25"/>
      <c r="CE833" s="25"/>
      <c r="CF833" s="25"/>
    </row>
    <row r="834" spans="1:84" ht="15.75" customHeight="1" x14ac:dyDescent="0.2">
      <c r="A834" s="25"/>
      <c r="B834" s="25"/>
      <c r="C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  <c r="AM834" s="25"/>
      <c r="AN834" s="25"/>
      <c r="AO834" s="25"/>
      <c r="AP834" s="25"/>
      <c r="AQ834" s="25"/>
      <c r="AR834" s="25"/>
      <c r="AS834" s="25"/>
      <c r="AT834" s="25"/>
      <c r="AU834" s="25"/>
      <c r="AV834" s="25"/>
      <c r="AW834" s="25"/>
      <c r="AX834" s="25"/>
      <c r="AY834" s="25"/>
      <c r="AZ834" s="25"/>
      <c r="BA834" s="25"/>
      <c r="BB834" s="25"/>
      <c r="BC834" s="25"/>
      <c r="BD834" s="25"/>
      <c r="BE834" s="25"/>
      <c r="BF834" s="25"/>
      <c r="BG834" s="25"/>
      <c r="BH834" s="25"/>
      <c r="BI834" s="25"/>
      <c r="BJ834" s="25"/>
      <c r="BK834" s="25"/>
      <c r="BL834" s="25"/>
      <c r="BM834" s="25"/>
      <c r="BN834" s="25"/>
      <c r="BO834" s="25"/>
      <c r="BP834" s="25"/>
      <c r="BQ834" s="25"/>
      <c r="BR834" s="25"/>
      <c r="BS834" s="25"/>
      <c r="BT834" s="25"/>
      <c r="BU834" s="25"/>
      <c r="BV834" s="25"/>
      <c r="BW834" s="25"/>
      <c r="BX834" s="25"/>
      <c r="BY834" s="25"/>
      <c r="BZ834" s="25"/>
      <c r="CA834" s="25"/>
      <c r="CB834" s="25"/>
      <c r="CC834" s="25"/>
      <c r="CD834" s="25"/>
      <c r="CE834" s="25"/>
      <c r="CF834" s="25"/>
    </row>
    <row r="835" spans="1:84" ht="15.75" customHeight="1" x14ac:dyDescent="0.2">
      <c r="A835" s="25"/>
      <c r="B835" s="25"/>
      <c r="C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  <c r="AM835" s="25"/>
      <c r="AN835" s="25"/>
      <c r="AO835" s="25"/>
      <c r="AP835" s="25"/>
      <c r="AQ835" s="25"/>
      <c r="AR835" s="25"/>
      <c r="AS835" s="25"/>
      <c r="AT835" s="25"/>
      <c r="AU835" s="25"/>
      <c r="AV835" s="25"/>
      <c r="AW835" s="25"/>
      <c r="AX835" s="25"/>
      <c r="AY835" s="25"/>
      <c r="AZ835" s="25"/>
      <c r="BA835" s="25"/>
      <c r="BB835" s="25"/>
      <c r="BC835" s="25"/>
      <c r="BD835" s="25"/>
      <c r="BE835" s="25"/>
      <c r="BF835" s="25"/>
      <c r="BG835" s="25"/>
      <c r="BH835" s="25"/>
      <c r="BI835" s="25"/>
      <c r="BJ835" s="25"/>
      <c r="BK835" s="25"/>
      <c r="BL835" s="25"/>
      <c r="BM835" s="25"/>
      <c r="BN835" s="25"/>
      <c r="BO835" s="25"/>
      <c r="BP835" s="25"/>
      <c r="BQ835" s="25"/>
      <c r="BR835" s="25"/>
      <c r="BS835" s="25"/>
      <c r="BT835" s="25"/>
      <c r="BU835" s="25"/>
      <c r="BV835" s="25"/>
      <c r="BW835" s="25"/>
      <c r="BX835" s="25"/>
      <c r="BY835" s="25"/>
      <c r="BZ835" s="25"/>
      <c r="CA835" s="25"/>
      <c r="CB835" s="25"/>
      <c r="CC835" s="25"/>
      <c r="CD835" s="25"/>
      <c r="CE835" s="25"/>
      <c r="CF835" s="25"/>
    </row>
    <row r="836" spans="1:84" ht="15.75" customHeight="1" x14ac:dyDescent="0.2">
      <c r="A836" s="25"/>
      <c r="B836" s="25"/>
      <c r="C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  <c r="AM836" s="25"/>
      <c r="AN836" s="25"/>
      <c r="AO836" s="25"/>
      <c r="AP836" s="25"/>
      <c r="AQ836" s="25"/>
      <c r="AR836" s="25"/>
      <c r="AS836" s="25"/>
      <c r="AT836" s="25"/>
      <c r="AU836" s="25"/>
      <c r="AV836" s="25"/>
      <c r="AW836" s="25"/>
      <c r="AX836" s="25"/>
      <c r="AY836" s="25"/>
      <c r="AZ836" s="25"/>
      <c r="BA836" s="25"/>
      <c r="BB836" s="25"/>
      <c r="BC836" s="25"/>
      <c r="BD836" s="25"/>
      <c r="BE836" s="25"/>
      <c r="BF836" s="25"/>
      <c r="BG836" s="25"/>
      <c r="BH836" s="25"/>
      <c r="BI836" s="25"/>
      <c r="BJ836" s="25"/>
      <c r="BK836" s="25"/>
      <c r="BL836" s="25"/>
      <c r="BM836" s="25"/>
      <c r="BN836" s="25"/>
      <c r="BO836" s="25"/>
      <c r="BP836" s="25"/>
      <c r="BQ836" s="25"/>
      <c r="BR836" s="25"/>
      <c r="BS836" s="25"/>
      <c r="BT836" s="25"/>
      <c r="BU836" s="25"/>
      <c r="BV836" s="25"/>
      <c r="BW836" s="25"/>
      <c r="BX836" s="25"/>
      <c r="BY836" s="25"/>
      <c r="BZ836" s="25"/>
      <c r="CA836" s="25"/>
      <c r="CB836" s="25"/>
      <c r="CC836" s="25"/>
      <c r="CD836" s="25"/>
      <c r="CE836" s="25"/>
      <c r="CF836" s="25"/>
    </row>
    <row r="837" spans="1:84" ht="15.75" customHeight="1" x14ac:dyDescent="0.2">
      <c r="A837" s="25"/>
      <c r="B837" s="25"/>
      <c r="C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  <c r="AM837" s="25"/>
      <c r="AN837" s="25"/>
      <c r="AO837" s="25"/>
      <c r="AP837" s="25"/>
      <c r="AQ837" s="25"/>
      <c r="AR837" s="25"/>
      <c r="AS837" s="25"/>
      <c r="AT837" s="25"/>
      <c r="AU837" s="25"/>
      <c r="AV837" s="25"/>
      <c r="AW837" s="25"/>
      <c r="AX837" s="25"/>
      <c r="AY837" s="25"/>
      <c r="AZ837" s="25"/>
      <c r="BA837" s="25"/>
      <c r="BB837" s="25"/>
      <c r="BC837" s="25"/>
      <c r="BD837" s="25"/>
      <c r="BE837" s="25"/>
      <c r="BF837" s="25"/>
      <c r="BG837" s="25"/>
      <c r="BH837" s="25"/>
      <c r="BI837" s="25"/>
      <c r="BJ837" s="25"/>
      <c r="BK837" s="25"/>
      <c r="BL837" s="25"/>
      <c r="BM837" s="25"/>
      <c r="BN837" s="25"/>
      <c r="BO837" s="25"/>
      <c r="BP837" s="25"/>
      <c r="BQ837" s="25"/>
      <c r="BR837" s="25"/>
      <c r="BS837" s="25"/>
      <c r="BT837" s="25"/>
      <c r="BU837" s="25"/>
      <c r="BV837" s="25"/>
      <c r="BW837" s="25"/>
      <c r="BX837" s="25"/>
      <c r="BY837" s="25"/>
      <c r="BZ837" s="25"/>
      <c r="CA837" s="25"/>
      <c r="CB837" s="25"/>
      <c r="CC837" s="25"/>
      <c r="CD837" s="25"/>
      <c r="CE837" s="25"/>
      <c r="CF837" s="25"/>
    </row>
    <row r="838" spans="1:84" ht="15.75" customHeight="1" x14ac:dyDescent="0.2">
      <c r="A838" s="25"/>
      <c r="B838" s="25"/>
      <c r="C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  <c r="AM838" s="25"/>
      <c r="AN838" s="25"/>
      <c r="AO838" s="25"/>
      <c r="AP838" s="25"/>
      <c r="AQ838" s="25"/>
      <c r="AR838" s="25"/>
      <c r="AS838" s="25"/>
      <c r="AT838" s="25"/>
      <c r="AU838" s="25"/>
      <c r="AV838" s="25"/>
      <c r="AW838" s="25"/>
      <c r="AX838" s="25"/>
      <c r="AY838" s="25"/>
      <c r="AZ838" s="25"/>
      <c r="BA838" s="25"/>
      <c r="BB838" s="25"/>
      <c r="BC838" s="25"/>
      <c r="BD838" s="25"/>
      <c r="BE838" s="25"/>
      <c r="BF838" s="25"/>
      <c r="BG838" s="25"/>
      <c r="BH838" s="25"/>
      <c r="BI838" s="25"/>
      <c r="BJ838" s="25"/>
      <c r="BK838" s="25"/>
      <c r="BL838" s="25"/>
      <c r="BM838" s="25"/>
      <c r="BN838" s="25"/>
      <c r="BO838" s="25"/>
      <c r="BP838" s="25"/>
      <c r="BQ838" s="25"/>
      <c r="BR838" s="25"/>
      <c r="BS838" s="25"/>
      <c r="BT838" s="25"/>
      <c r="BU838" s="25"/>
      <c r="BV838" s="25"/>
      <c r="BW838" s="25"/>
      <c r="BX838" s="25"/>
      <c r="BY838" s="25"/>
      <c r="BZ838" s="25"/>
      <c r="CA838" s="25"/>
      <c r="CB838" s="25"/>
      <c r="CC838" s="25"/>
      <c r="CD838" s="25"/>
      <c r="CE838" s="25"/>
      <c r="CF838" s="25"/>
    </row>
    <row r="839" spans="1:84" ht="15.75" customHeight="1" x14ac:dyDescent="0.2">
      <c r="A839" s="25"/>
      <c r="B839" s="25"/>
      <c r="C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  <c r="AM839" s="25"/>
      <c r="AN839" s="25"/>
      <c r="AO839" s="25"/>
      <c r="AP839" s="25"/>
      <c r="AQ839" s="25"/>
      <c r="AR839" s="25"/>
      <c r="AS839" s="25"/>
      <c r="AT839" s="25"/>
      <c r="AU839" s="25"/>
      <c r="AV839" s="25"/>
      <c r="AW839" s="25"/>
      <c r="AX839" s="25"/>
      <c r="AY839" s="25"/>
      <c r="AZ839" s="25"/>
      <c r="BA839" s="25"/>
      <c r="BB839" s="25"/>
      <c r="BC839" s="25"/>
      <c r="BD839" s="25"/>
      <c r="BE839" s="25"/>
      <c r="BF839" s="25"/>
      <c r="BG839" s="25"/>
      <c r="BH839" s="25"/>
      <c r="BI839" s="25"/>
      <c r="BJ839" s="25"/>
      <c r="BK839" s="25"/>
      <c r="BL839" s="25"/>
      <c r="BM839" s="25"/>
      <c r="BN839" s="25"/>
      <c r="BO839" s="25"/>
      <c r="BP839" s="25"/>
      <c r="BQ839" s="25"/>
      <c r="BR839" s="25"/>
      <c r="BS839" s="25"/>
      <c r="BT839" s="25"/>
      <c r="BU839" s="25"/>
      <c r="BV839" s="25"/>
      <c r="BW839" s="25"/>
      <c r="BX839" s="25"/>
      <c r="BY839" s="25"/>
      <c r="BZ839" s="25"/>
      <c r="CA839" s="25"/>
      <c r="CB839" s="25"/>
      <c r="CC839" s="25"/>
      <c r="CD839" s="25"/>
      <c r="CE839" s="25"/>
      <c r="CF839" s="25"/>
    </row>
    <row r="840" spans="1:84" ht="15.75" customHeight="1" x14ac:dyDescent="0.2">
      <c r="A840" s="25"/>
      <c r="B840" s="25"/>
      <c r="C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  <c r="AM840" s="25"/>
      <c r="AN840" s="25"/>
      <c r="AO840" s="25"/>
      <c r="AP840" s="25"/>
      <c r="AQ840" s="25"/>
      <c r="AR840" s="25"/>
      <c r="AS840" s="25"/>
      <c r="AT840" s="25"/>
      <c r="AU840" s="25"/>
      <c r="AV840" s="25"/>
      <c r="AW840" s="25"/>
      <c r="AX840" s="25"/>
      <c r="AY840" s="25"/>
      <c r="AZ840" s="25"/>
      <c r="BA840" s="25"/>
      <c r="BB840" s="25"/>
      <c r="BC840" s="25"/>
      <c r="BD840" s="25"/>
      <c r="BE840" s="25"/>
      <c r="BF840" s="25"/>
      <c r="BG840" s="25"/>
      <c r="BH840" s="25"/>
      <c r="BI840" s="25"/>
      <c r="BJ840" s="25"/>
      <c r="BK840" s="25"/>
      <c r="BL840" s="25"/>
      <c r="BM840" s="25"/>
      <c r="BN840" s="25"/>
      <c r="BO840" s="25"/>
      <c r="BP840" s="25"/>
      <c r="BQ840" s="25"/>
      <c r="BR840" s="25"/>
      <c r="BS840" s="25"/>
      <c r="BT840" s="25"/>
      <c r="BU840" s="25"/>
      <c r="BV840" s="25"/>
      <c r="BW840" s="25"/>
      <c r="BX840" s="25"/>
      <c r="BY840" s="25"/>
      <c r="BZ840" s="25"/>
      <c r="CA840" s="25"/>
      <c r="CB840" s="25"/>
      <c r="CC840" s="25"/>
      <c r="CD840" s="25"/>
      <c r="CE840" s="25"/>
      <c r="CF840" s="25"/>
    </row>
    <row r="841" spans="1:84" ht="15.75" customHeight="1" x14ac:dyDescent="0.2">
      <c r="A841" s="25"/>
      <c r="B841" s="25"/>
      <c r="C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  <c r="AM841" s="25"/>
      <c r="AN841" s="25"/>
      <c r="AO841" s="25"/>
      <c r="AP841" s="25"/>
      <c r="AQ841" s="25"/>
      <c r="AR841" s="25"/>
      <c r="AS841" s="25"/>
      <c r="AT841" s="25"/>
      <c r="AU841" s="25"/>
      <c r="AV841" s="25"/>
      <c r="AW841" s="25"/>
      <c r="AX841" s="25"/>
      <c r="AY841" s="25"/>
      <c r="AZ841" s="25"/>
      <c r="BA841" s="25"/>
      <c r="BB841" s="25"/>
      <c r="BC841" s="25"/>
      <c r="BD841" s="25"/>
      <c r="BE841" s="25"/>
      <c r="BF841" s="25"/>
      <c r="BG841" s="25"/>
      <c r="BH841" s="25"/>
      <c r="BI841" s="25"/>
      <c r="BJ841" s="25"/>
      <c r="BK841" s="25"/>
      <c r="BL841" s="25"/>
      <c r="BM841" s="25"/>
      <c r="BN841" s="25"/>
      <c r="BO841" s="25"/>
      <c r="BP841" s="25"/>
      <c r="BQ841" s="25"/>
      <c r="BR841" s="25"/>
      <c r="BS841" s="25"/>
      <c r="BT841" s="25"/>
      <c r="BU841" s="25"/>
      <c r="BV841" s="25"/>
      <c r="BW841" s="25"/>
      <c r="BX841" s="25"/>
      <c r="BY841" s="25"/>
      <c r="BZ841" s="25"/>
      <c r="CA841" s="25"/>
      <c r="CB841" s="25"/>
      <c r="CC841" s="25"/>
      <c r="CD841" s="25"/>
      <c r="CE841" s="25"/>
      <c r="CF841" s="25"/>
    </row>
    <row r="842" spans="1:84" ht="15.75" customHeight="1" x14ac:dyDescent="0.2">
      <c r="A842" s="25"/>
      <c r="B842" s="25"/>
      <c r="C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  <c r="AM842" s="25"/>
      <c r="AN842" s="25"/>
      <c r="AO842" s="25"/>
      <c r="AP842" s="25"/>
      <c r="AQ842" s="25"/>
      <c r="AR842" s="25"/>
      <c r="AS842" s="25"/>
      <c r="AT842" s="25"/>
      <c r="AU842" s="25"/>
      <c r="AV842" s="25"/>
      <c r="AW842" s="25"/>
      <c r="AX842" s="25"/>
      <c r="AY842" s="25"/>
      <c r="AZ842" s="25"/>
      <c r="BA842" s="25"/>
      <c r="BB842" s="25"/>
      <c r="BC842" s="25"/>
      <c r="BD842" s="25"/>
      <c r="BE842" s="25"/>
      <c r="BF842" s="25"/>
      <c r="BG842" s="25"/>
      <c r="BH842" s="25"/>
      <c r="BI842" s="25"/>
      <c r="BJ842" s="25"/>
      <c r="BK842" s="25"/>
      <c r="BL842" s="25"/>
      <c r="BM842" s="25"/>
      <c r="BN842" s="25"/>
      <c r="BO842" s="25"/>
      <c r="BP842" s="25"/>
      <c r="BQ842" s="25"/>
      <c r="BR842" s="25"/>
      <c r="BS842" s="25"/>
      <c r="BT842" s="25"/>
      <c r="BU842" s="25"/>
      <c r="BV842" s="25"/>
      <c r="BW842" s="25"/>
      <c r="BX842" s="25"/>
      <c r="BY842" s="25"/>
      <c r="BZ842" s="25"/>
      <c r="CA842" s="25"/>
      <c r="CB842" s="25"/>
      <c r="CC842" s="25"/>
      <c r="CD842" s="25"/>
      <c r="CE842" s="25"/>
      <c r="CF842" s="25"/>
    </row>
    <row r="843" spans="1:84" ht="15.75" customHeight="1" x14ac:dyDescent="0.2">
      <c r="A843" s="25"/>
      <c r="B843" s="25"/>
      <c r="C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  <c r="AM843" s="25"/>
      <c r="AN843" s="25"/>
      <c r="AO843" s="25"/>
      <c r="AP843" s="25"/>
      <c r="AQ843" s="25"/>
      <c r="AR843" s="25"/>
      <c r="AS843" s="25"/>
      <c r="AT843" s="25"/>
      <c r="AU843" s="25"/>
      <c r="AV843" s="25"/>
      <c r="AW843" s="25"/>
      <c r="AX843" s="25"/>
      <c r="AY843" s="25"/>
      <c r="AZ843" s="25"/>
      <c r="BA843" s="25"/>
      <c r="BB843" s="25"/>
      <c r="BC843" s="25"/>
      <c r="BD843" s="25"/>
      <c r="BE843" s="25"/>
      <c r="BF843" s="25"/>
      <c r="BG843" s="25"/>
      <c r="BH843" s="25"/>
      <c r="BI843" s="25"/>
      <c r="BJ843" s="25"/>
      <c r="BK843" s="25"/>
      <c r="BL843" s="25"/>
      <c r="BM843" s="25"/>
      <c r="BN843" s="25"/>
      <c r="BO843" s="25"/>
      <c r="BP843" s="25"/>
      <c r="BQ843" s="25"/>
      <c r="BR843" s="25"/>
      <c r="BS843" s="25"/>
      <c r="BT843" s="25"/>
      <c r="BU843" s="25"/>
      <c r="BV843" s="25"/>
      <c r="BW843" s="25"/>
      <c r="BX843" s="25"/>
      <c r="BY843" s="25"/>
      <c r="BZ843" s="25"/>
      <c r="CA843" s="25"/>
      <c r="CB843" s="25"/>
      <c r="CC843" s="25"/>
      <c r="CD843" s="25"/>
      <c r="CE843" s="25"/>
      <c r="CF843" s="25"/>
    </row>
    <row r="844" spans="1:84" ht="15.75" customHeight="1" x14ac:dyDescent="0.2">
      <c r="A844" s="25"/>
      <c r="B844" s="25"/>
      <c r="C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  <c r="AM844" s="25"/>
      <c r="AN844" s="25"/>
      <c r="AO844" s="25"/>
      <c r="AP844" s="25"/>
      <c r="AQ844" s="25"/>
      <c r="AR844" s="25"/>
      <c r="AS844" s="25"/>
      <c r="AT844" s="25"/>
      <c r="AU844" s="25"/>
      <c r="AV844" s="25"/>
      <c r="AW844" s="25"/>
      <c r="AX844" s="25"/>
      <c r="AY844" s="25"/>
      <c r="AZ844" s="25"/>
      <c r="BA844" s="25"/>
      <c r="BB844" s="25"/>
      <c r="BC844" s="25"/>
      <c r="BD844" s="25"/>
      <c r="BE844" s="25"/>
      <c r="BF844" s="25"/>
      <c r="BG844" s="25"/>
      <c r="BH844" s="25"/>
      <c r="BI844" s="25"/>
      <c r="BJ844" s="25"/>
      <c r="BK844" s="25"/>
      <c r="BL844" s="25"/>
      <c r="BM844" s="25"/>
      <c r="BN844" s="25"/>
      <c r="BO844" s="25"/>
      <c r="BP844" s="25"/>
      <c r="BQ844" s="25"/>
      <c r="BR844" s="25"/>
      <c r="BS844" s="25"/>
      <c r="BT844" s="25"/>
      <c r="BU844" s="25"/>
      <c r="BV844" s="25"/>
      <c r="BW844" s="25"/>
      <c r="BX844" s="25"/>
      <c r="BY844" s="25"/>
      <c r="BZ844" s="25"/>
      <c r="CA844" s="25"/>
      <c r="CB844" s="25"/>
      <c r="CC844" s="25"/>
      <c r="CD844" s="25"/>
      <c r="CE844" s="25"/>
      <c r="CF844" s="25"/>
    </row>
    <row r="845" spans="1:84" ht="15.75" customHeight="1" x14ac:dyDescent="0.2">
      <c r="A845" s="25"/>
      <c r="B845" s="25"/>
      <c r="C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  <c r="AM845" s="25"/>
      <c r="AN845" s="25"/>
      <c r="AO845" s="25"/>
      <c r="AP845" s="25"/>
      <c r="AQ845" s="25"/>
      <c r="AR845" s="25"/>
      <c r="AS845" s="25"/>
      <c r="AT845" s="25"/>
      <c r="AU845" s="25"/>
      <c r="AV845" s="25"/>
      <c r="AW845" s="25"/>
      <c r="AX845" s="25"/>
      <c r="AY845" s="25"/>
      <c r="AZ845" s="25"/>
      <c r="BA845" s="25"/>
      <c r="BB845" s="25"/>
      <c r="BC845" s="25"/>
      <c r="BD845" s="25"/>
      <c r="BE845" s="25"/>
      <c r="BF845" s="25"/>
      <c r="BG845" s="25"/>
      <c r="BH845" s="25"/>
      <c r="BI845" s="25"/>
      <c r="BJ845" s="25"/>
      <c r="BK845" s="25"/>
      <c r="BL845" s="25"/>
      <c r="BM845" s="25"/>
      <c r="BN845" s="25"/>
      <c r="BO845" s="25"/>
      <c r="BP845" s="25"/>
      <c r="BQ845" s="25"/>
      <c r="BR845" s="25"/>
      <c r="BS845" s="25"/>
      <c r="BT845" s="25"/>
      <c r="BU845" s="25"/>
      <c r="BV845" s="25"/>
      <c r="BW845" s="25"/>
      <c r="BX845" s="25"/>
      <c r="BY845" s="25"/>
      <c r="BZ845" s="25"/>
      <c r="CA845" s="25"/>
      <c r="CB845" s="25"/>
      <c r="CC845" s="25"/>
      <c r="CD845" s="25"/>
      <c r="CE845" s="25"/>
      <c r="CF845" s="25"/>
    </row>
    <row r="846" spans="1:84" ht="15.75" customHeight="1" x14ac:dyDescent="0.2">
      <c r="A846" s="25"/>
      <c r="B846" s="25"/>
      <c r="C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  <c r="AM846" s="25"/>
      <c r="AN846" s="25"/>
      <c r="AO846" s="25"/>
      <c r="AP846" s="25"/>
      <c r="AQ846" s="25"/>
      <c r="AR846" s="25"/>
      <c r="AS846" s="25"/>
      <c r="AT846" s="25"/>
      <c r="AU846" s="25"/>
      <c r="AV846" s="25"/>
      <c r="AW846" s="25"/>
      <c r="AX846" s="25"/>
      <c r="AY846" s="25"/>
      <c r="AZ846" s="25"/>
      <c r="BA846" s="25"/>
      <c r="BB846" s="25"/>
      <c r="BC846" s="25"/>
      <c r="BD846" s="25"/>
      <c r="BE846" s="25"/>
      <c r="BF846" s="25"/>
      <c r="BG846" s="25"/>
      <c r="BH846" s="25"/>
      <c r="BI846" s="25"/>
      <c r="BJ846" s="25"/>
      <c r="BK846" s="25"/>
      <c r="BL846" s="25"/>
      <c r="BM846" s="25"/>
      <c r="BN846" s="25"/>
      <c r="BO846" s="25"/>
      <c r="BP846" s="25"/>
      <c r="BQ846" s="25"/>
      <c r="BR846" s="25"/>
      <c r="BS846" s="25"/>
      <c r="BT846" s="25"/>
      <c r="BU846" s="25"/>
      <c r="BV846" s="25"/>
      <c r="BW846" s="25"/>
      <c r="BX846" s="25"/>
      <c r="BY846" s="25"/>
      <c r="BZ846" s="25"/>
      <c r="CA846" s="25"/>
      <c r="CB846" s="25"/>
      <c r="CC846" s="25"/>
      <c r="CD846" s="25"/>
      <c r="CE846" s="25"/>
      <c r="CF846" s="25"/>
    </row>
    <row r="847" spans="1:84" ht="15.75" customHeight="1" x14ac:dyDescent="0.2">
      <c r="A847" s="25"/>
      <c r="B847" s="25"/>
      <c r="C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  <c r="AM847" s="25"/>
      <c r="AN847" s="25"/>
      <c r="AO847" s="25"/>
      <c r="AP847" s="25"/>
      <c r="AQ847" s="25"/>
      <c r="AR847" s="25"/>
      <c r="AS847" s="25"/>
      <c r="AT847" s="25"/>
      <c r="AU847" s="25"/>
      <c r="AV847" s="25"/>
      <c r="AW847" s="25"/>
      <c r="AX847" s="25"/>
      <c r="AY847" s="25"/>
      <c r="AZ847" s="25"/>
      <c r="BA847" s="25"/>
      <c r="BB847" s="25"/>
      <c r="BC847" s="25"/>
      <c r="BD847" s="25"/>
      <c r="BE847" s="25"/>
      <c r="BF847" s="25"/>
      <c r="BG847" s="25"/>
      <c r="BH847" s="25"/>
      <c r="BI847" s="25"/>
      <c r="BJ847" s="25"/>
      <c r="BK847" s="25"/>
      <c r="BL847" s="25"/>
      <c r="BM847" s="25"/>
      <c r="BN847" s="25"/>
      <c r="BO847" s="25"/>
      <c r="BP847" s="25"/>
      <c r="BQ847" s="25"/>
      <c r="BR847" s="25"/>
      <c r="BS847" s="25"/>
      <c r="BT847" s="25"/>
      <c r="BU847" s="25"/>
      <c r="BV847" s="25"/>
      <c r="BW847" s="25"/>
      <c r="BX847" s="25"/>
      <c r="BY847" s="25"/>
      <c r="BZ847" s="25"/>
      <c r="CA847" s="25"/>
      <c r="CB847" s="25"/>
      <c r="CC847" s="25"/>
      <c r="CD847" s="25"/>
      <c r="CE847" s="25"/>
      <c r="CF847" s="25"/>
    </row>
    <row r="848" spans="1:84" ht="15.75" customHeight="1" x14ac:dyDescent="0.2">
      <c r="A848" s="25"/>
      <c r="B848" s="25"/>
      <c r="C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  <c r="AM848" s="25"/>
      <c r="AN848" s="25"/>
      <c r="AO848" s="25"/>
      <c r="AP848" s="25"/>
      <c r="AQ848" s="25"/>
      <c r="AR848" s="25"/>
      <c r="AS848" s="25"/>
      <c r="AT848" s="25"/>
      <c r="AU848" s="25"/>
      <c r="AV848" s="25"/>
      <c r="AW848" s="25"/>
      <c r="AX848" s="25"/>
      <c r="AY848" s="25"/>
      <c r="AZ848" s="25"/>
      <c r="BA848" s="25"/>
      <c r="BB848" s="25"/>
      <c r="BC848" s="25"/>
      <c r="BD848" s="25"/>
      <c r="BE848" s="25"/>
      <c r="BF848" s="25"/>
      <c r="BG848" s="25"/>
      <c r="BH848" s="25"/>
      <c r="BI848" s="25"/>
      <c r="BJ848" s="25"/>
      <c r="BK848" s="25"/>
      <c r="BL848" s="25"/>
      <c r="BM848" s="25"/>
      <c r="BN848" s="25"/>
      <c r="BO848" s="25"/>
      <c r="BP848" s="25"/>
      <c r="BQ848" s="25"/>
      <c r="BR848" s="25"/>
      <c r="BS848" s="25"/>
      <c r="BT848" s="25"/>
      <c r="BU848" s="25"/>
      <c r="BV848" s="25"/>
      <c r="BW848" s="25"/>
      <c r="BX848" s="25"/>
      <c r="BY848" s="25"/>
      <c r="BZ848" s="25"/>
      <c r="CA848" s="25"/>
      <c r="CB848" s="25"/>
      <c r="CC848" s="25"/>
      <c r="CD848" s="25"/>
      <c r="CE848" s="25"/>
      <c r="CF848" s="25"/>
    </row>
    <row r="849" spans="1:84" ht="15.75" customHeight="1" x14ac:dyDescent="0.2">
      <c r="A849" s="25"/>
      <c r="B849" s="25"/>
      <c r="C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  <c r="AM849" s="25"/>
      <c r="AN849" s="25"/>
      <c r="AO849" s="25"/>
      <c r="AP849" s="25"/>
      <c r="AQ849" s="25"/>
      <c r="AR849" s="25"/>
      <c r="AS849" s="25"/>
      <c r="AT849" s="25"/>
      <c r="AU849" s="25"/>
      <c r="AV849" s="25"/>
      <c r="AW849" s="25"/>
      <c r="AX849" s="25"/>
      <c r="AY849" s="25"/>
      <c r="AZ849" s="25"/>
      <c r="BA849" s="25"/>
      <c r="BB849" s="25"/>
      <c r="BC849" s="25"/>
      <c r="BD849" s="25"/>
      <c r="BE849" s="25"/>
      <c r="BF849" s="25"/>
      <c r="BG849" s="25"/>
      <c r="BH849" s="25"/>
      <c r="BI849" s="25"/>
      <c r="BJ849" s="25"/>
      <c r="BK849" s="25"/>
      <c r="BL849" s="25"/>
      <c r="BM849" s="25"/>
      <c r="BN849" s="25"/>
      <c r="BO849" s="25"/>
      <c r="BP849" s="25"/>
      <c r="BQ849" s="25"/>
      <c r="BR849" s="25"/>
      <c r="BS849" s="25"/>
      <c r="BT849" s="25"/>
      <c r="BU849" s="25"/>
      <c r="BV849" s="25"/>
      <c r="BW849" s="25"/>
      <c r="BX849" s="25"/>
      <c r="BY849" s="25"/>
      <c r="BZ849" s="25"/>
      <c r="CA849" s="25"/>
      <c r="CB849" s="25"/>
      <c r="CC849" s="25"/>
      <c r="CD849" s="25"/>
      <c r="CE849" s="25"/>
      <c r="CF849" s="25"/>
    </row>
    <row r="850" spans="1:84" ht="15.75" customHeight="1" x14ac:dyDescent="0.2">
      <c r="A850" s="25"/>
      <c r="B850" s="25"/>
      <c r="C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  <c r="AM850" s="25"/>
      <c r="AN850" s="25"/>
      <c r="AO850" s="25"/>
      <c r="AP850" s="25"/>
      <c r="AQ850" s="25"/>
      <c r="AR850" s="25"/>
      <c r="AS850" s="25"/>
      <c r="AT850" s="25"/>
      <c r="AU850" s="25"/>
      <c r="AV850" s="25"/>
      <c r="AW850" s="25"/>
      <c r="AX850" s="25"/>
      <c r="AY850" s="25"/>
      <c r="AZ850" s="25"/>
      <c r="BA850" s="25"/>
      <c r="BB850" s="25"/>
      <c r="BC850" s="25"/>
      <c r="BD850" s="25"/>
      <c r="BE850" s="25"/>
      <c r="BF850" s="25"/>
      <c r="BG850" s="25"/>
      <c r="BH850" s="25"/>
      <c r="BI850" s="25"/>
      <c r="BJ850" s="25"/>
      <c r="BK850" s="25"/>
      <c r="BL850" s="25"/>
      <c r="BM850" s="25"/>
      <c r="BN850" s="25"/>
      <c r="BO850" s="25"/>
      <c r="BP850" s="25"/>
      <c r="BQ850" s="25"/>
      <c r="BR850" s="25"/>
      <c r="BS850" s="25"/>
      <c r="BT850" s="25"/>
      <c r="BU850" s="25"/>
      <c r="BV850" s="25"/>
      <c r="BW850" s="25"/>
      <c r="BX850" s="25"/>
      <c r="BY850" s="25"/>
      <c r="BZ850" s="25"/>
      <c r="CA850" s="25"/>
      <c r="CB850" s="25"/>
      <c r="CC850" s="25"/>
      <c r="CD850" s="25"/>
      <c r="CE850" s="25"/>
      <c r="CF850" s="25"/>
    </row>
    <row r="851" spans="1:84" ht="15.75" customHeight="1" x14ac:dyDescent="0.2">
      <c r="A851" s="25"/>
      <c r="B851" s="25"/>
      <c r="C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  <c r="AM851" s="25"/>
      <c r="AN851" s="25"/>
      <c r="AO851" s="25"/>
      <c r="AP851" s="25"/>
      <c r="AQ851" s="25"/>
      <c r="AR851" s="25"/>
      <c r="AS851" s="25"/>
      <c r="AT851" s="25"/>
      <c r="AU851" s="25"/>
      <c r="AV851" s="25"/>
      <c r="AW851" s="25"/>
      <c r="AX851" s="25"/>
      <c r="AY851" s="25"/>
      <c r="AZ851" s="25"/>
      <c r="BA851" s="25"/>
      <c r="BB851" s="25"/>
      <c r="BC851" s="25"/>
      <c r="BD851" s="25"/>
      <c r="BE851" s="25"/>
      <c r="BF851" s="25"/>
      <c r="BG851" s="25"/>
      <c r="BH851" s="25"/>
      <c r="BI851" s="25"/>
      <c r="BJ851" s="25"/>
      <c r="BK851" s="25"/>
      <c r="BL851" s="25"/>
      <c r="BM851" s="25"/>
      <c r="BN851" s="25"/>
      <c r="BO851" s="25"/>
      <c r="BP851" s="25"/>
      <c r="BQ851" s="25"/>
      <c r="BR851" s="25"/>
      <c r="BS851" s="25"/>
      <c r="BT851" s="25"/>
      <c r="BU851" s="25"/>
      <c r="BV851" s="25"/>
      <c r="BW851" s="25"/>
      <c r="BX851" s="25"/>
      <c r="BY851" s="25"/>
      <c r="BZ851" s="25"/>
      <c r="CA851" s="25"/>
      <c r="CB851" s="25"/>
      <c r="CC851" s="25"/>
      <c r="CD851" s="25"/>
      <c r="CE851" s="25"/>
      <c r="CF851" s="25"/>
    </row>
    <row r="852" spans="1:84" ht="15.75" customHeight="1" x14ac:dyDescent="0.2">
      <c r="A852" s="25"/>
      <c r="B852" s="25"/>
      <c r="C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  <c r="AM852" s="25"/>
      <c r="AN852" s="25"/>
      <c r="AO852" s="25"/>
      <c r="AP852" s="25"/>
      <c r="AQ852" s="25"/>
      <c r="AR852" s="25"/>
      <c r="AS852" s="25"/>
      <c r="AT852" s="25"/>
      <c r="AU852" s="25"/>
      <c r="AV852" s="25"/>
      <c r="AW852" s="25"/>
      <c r="AX852" s="25"/>
      <c r="AY852" s="25"/>
      <c r="AZ852" s="25"/>
      <c r="BA852" s="25"/>
      <c r="BB852" s="25"/>
      <c r="BC852" s="25"/>
      <c r="BD852" s="25"/>
      <c r="BE852" s="25"/>
      <c r="BF852" s="25"/>
      <c r="BG852" s="25"/>
      <c r="BH852" s="25"/>
      <c r="BI852" s="25"/>
      <c r="BJ852" s="25"/>
      <c r="BK852" s="25"/>
      <c r="BL852" s="25"/>
      <c r="BM852" s="25"/>
      <c r="BN852" s="25"/>
      <c r="BO852" s="25"/>
      <c r="BP852" s="25"/>
      <c r="BQ852" s="25"/>
      <c r="BR852" s="25"/>
      <c r="BS852" s="25"/>
      <c r="BT852" s="25"/>
      <c r="BU852" s="25"/>
      <c r="BV852" s="25"/>
      <c r="BW852" s="25"/>
      <c r="BX852" s="25"/>
      <c r="BY852" s="25"/>
      <c r="BZ852" s="25"/>
      <c r="CA852" s="25"/>
      <c r="CB852" s="25"/>
      <c r="CC852" s="25"/>
      <c r="CD852" s="25"/>
      <c r="CE852" s="25"/>
      <c r="CF852" s="25"/>
    </row>
    <row r="853" spans="1:84" ht="15.75" customHeight="1" x14ac:dyDescent="0.2">
      <c r="A853" s="25"/>
      <c r="B853" s="25"/>
      <c r="C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  <c r="AM853" s="25"/>
      <c r="AN853" s="25"/>
      <c r="AO853" s="25"/>
      <c r="AP853" s="25"/>
      <c r="AQ853" s="25"/>
      <c r="AR853" s="25"/>
      <c r="AS853" s="25"/>
      <c r="AT853" s="25"/>
      <c r="AU853" s="25"/>
      <c r="AV853" s="25"/>
      <c r="AW853" s="25"/>
      <c r="AX853" s="25"/>
      <c r="AY853" s="25"/>
      <c r="AZ853" s="25"/>
      <c r="BA853" s="25"/>
      <c r="BB853" s="25"/>
      <c r="BC853" s="25"/>
      <c r="BD853" s="25"/>
      <c r="BE853" s="25"/>
      <c r="BF853" s="25"/>
      <c r="BG853" s="25"/>
      <c r="BH853" s="25"/>
      <c r="BI853" s="25"/>
      <c r="BJ853" s="25"/>
      <c r="BK853" s="25"/>
      <c r="BL853" s="25"/>
      <c r="BM853" s="25"/>
      <c r="BN853" s="25"/>
      <c r="BO853" s="25"/>
      <c r="BP853" s="25"/>
      <c r="BQ853" s="25"/>
      <c r="BR853" s="25"/>
      <c r="BS853" s="25"/>
      <c r="BT853" s="25"/>
      <c r="BU853" s="25"/>
      <c r="BV853" s="25"/>
      <c r="BW853" s="25"/>
      <c r="BX853" s="25"/>
      <c r="BY853" s="25"/>
      <c r="BZ853" s="25"/>
      <c r="CA853" s="25"/>
      <c r="CB853" s="25"/>
      <c r="CC853" s="25"/>
      <c r="CD853" s="25"/>
      <c r="CE853" s="25"/>
      <c r="CF853" s="25"/>
    </row>
    <row r="854" spans="1:84" ht="15.75" customHeight="1" x14ac:dyDescent="0.2">
      <c r="A854" s="25"/>
      <c r="B854" s="25"/>
      <c r="C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  <c r="AM854" s="25"/>
      <c r="AN854" s="25"/>
      <c r="AO854" s="25"/>
      <c r="AP854" s="25"/>
      <c r="AQ854" s="25"/>
      <c r="AR854" s="25"/>
      <c r="AS854" s="25"/>
      <c r="AT854" s="25"/>
      <c r="AU854" s="25"/>
      <c r="AV854" s="25"/>
      <c r="AW854" s="25"/>
      <c r="AX854" s="25"/>
      <c r="AY854" s="25"/>
      <c r="AZ854" s="25"/>
      <c r="BA854" s="25"/>
      <c r="BB854" s="25"/>
      <c r="BC854" s="25"/>
      <c r="BD854" s="25"/>
      <c r="BE854" s="25"/>
      <c r="BF854" s="25"/>
      <c r="BG854" s="25"/>
      <c r="BH854" s="25"/>
      <c r="BI854" s="25"/>
      <c r="BJ854" s="25"/>
      <c r="BK854" s="25"/>
      <c r="BL854" s="25"/>
      <c r="BM854" s="25"/>
      <c r="BN854" s="25"/>
      <c r="BO854" s="25"/>
      <c r="BP854" s="25"/>
      <c r="BQ854" s="25"/>
      <c r="BR854" s="25"/>
      <c r="BS854" s="25"/>
      <c r="BT854" s="25"/>
      <c r="BU854" s="25"/>
      <c r="BV854" s="25"/>
      <c r="BW854" s="25"/>
      <c r="BX854" s="25"/>
      <c r="BY854" s="25"/>
      <c r="BZ854" s="25"/>
      <c r="CA854" s="25"/>
      <c r="CB854" s="25"/>
      <c r="CC854" s="25"/>
      <c r="CD854" s="25"/>
      <c r="CE854" s="25"/>
      <c r="CF854" s="25"/>
    </row>
    <row r="855" spans="1:84" ht="15.75" customHeight="1" x14ac:dyDescent="0.2">
      <c r="A855" s="25"/>
      <c r="B855" s="25"/>
      <c r="C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  <c r="AM855" s="25"/>
      <c r="AN855" s="25"/>
      <c r="AO855" s="25"/>
      <c r="AP855" s="25"/>
      <c r="AQ855" s="25"/>
      <c r="AR855" s="25"/>
      <c r="AS855" s="25"/>
      <c r="AT855" s="25"/>
      <c r="AU855" s="25"/>
      <c r="AV855" s="25"/>
      <c r="AW855" s="25"/>
      <c r="AX855" s="25"/>
      <c r="AY855" s="25"/>
      <c r="AZ855" s="25"/>
      <c r="BA855" s="25"/>
      <c r="BB855" s="25"/>
      <c r="BC855" s="25"/>
      <c r="BD855" s="25"/>
      <c r="BE855" s="25"/>
      <c r="BF855" s="25"/>
      <c r="BG855" s="25"/>
      <c r="BH855" s="25"/>
      <c r="BI855" s="25"/>
      <c r="BJ855" s="25"/>
      <c r="BK855" s="25"/>
      <c r="BL855" s="25"/>
      <c r="BM855" s="25"/>
      <c r="BN855" s="25"/>
      <c r="BO855" s="25"/>
      <c r="BP855" s="25"/>
      <c r="BQ855" s="25"/>
      <c r="BR855" s="25"/>
      <c r="BS855" s="25"/>
      <c r="BT855" s="25"/>
      <c r="BU855" s="25"/>
      <c r="BV855" s="25"/>
      <c r="BW855" s="25"/>
      <c r="BX855" s="25"/>
      <c r="BY855" s="25"/>
      <c r="BZ855" s="25"/>
      <c r="CA855" s="25"/>
      <c r="CB855" s="25"/>
      <c r="CC855" s="25"/>
      <c r="CD855" s="25"/>
      <c r="CE855" s="25"/>
      <c r="CF855" s="25"/>
    </row>
    <row r="856" spans="1:84" ht="15.75" customHeight="1" x14ac:dyDescent="0.2">
      <c r="A856" s="25"/>
      <c r="B856" s="25"/>
      <c r="C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  <c r="AM856" s="25"/>
      <c r="AN856" s="25"/>
      <c r="AO856" s="25"/>
      <c r="AP856" s="25"/>
      <c r="AQ856" s="25"/>
      <c r="AR856" s="25"/>
      <c r="AS856" s="25"/>
      <c r="AT856" s="25"/>
      <c r="AU856" s="25"/>
      <c r="AV856" s="25"/>
      <c r="AW856" s="25"/>
      <c r="AX856" s="25"/>
      <c r="AY856" s="25"/>
      <c r="AZ856" s="25"/>
      <c r="BA856" s="25"/>
      <c r="BB856" s="25"/>
      <c r="BC856" s="25"/>
      <c r="BD856" s="25"/>
      <c r="BE856" s="25"/>
      <c r="BF856" s="25"/>
      <c r="BG856" s="25"/>
      <c r="BH856" s="25"/>
      <c r="BI856" s="25"/>
      <c r="BJ856" s="25"/>
      <c r="BK856" s="25"/>
      <c r="BL856" s="25"/>
      <c r="BM856" s="25"/>
      <c r="BN856" s="25"/>
      <c r="BO856" s="25"/>
      <c r="BP856" s="25"/>
      <c r="BQ856" s="25"/>
      <c r="BR856" s="25"/>
      <c r="BS856" s="25"/>
      <c r="BT856" s="25"/>
      <c r="BU856" s="25"/>
      <c r="BV856" s="25"/>
      <c r="BW856" s="25"/>
      <c r="BX856" s="25"/>
      <c r="BY856" s="25"/>
      <c r="BZ856" s="25"/>
      <c r="CA856" s="25"/>
      <c r="CB856" s="25"/>
      <c r="CC856" s="25"/>
      <c r="CD856" s="25"/>
      <c r="CE856" s="25"/>
      <c r="CF856" s="25"/>
    </row>
    <row r="857" spans="1:84" ht="15.75" customHeight="1" x14ac:dyDescent="0.2">
      <c r="A857" s="25"/>
      <c r="B857" s="25"/>
      <c r="C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  <c r="AM857" s="25"/>
      <c r="AN857" s="25"/>
      <c r="AO857" s="25"/>
      <c r="AP857" s="25"/>
      <c r="AQ857" s="25"/>
      <c r="AR857" s="25"/>
      <c r="AS857" s="25"/>
      <c r="AT857" s="25"/>
      <c r="AU857" s="25"/>
      <c r="AV857" s="25"/>
      <c r="AW857" s="25"/>
      <c r="AX857" s="25"/>
      <c r="AY857" s="25"/>
      <c r="AZ857" s="25"/>
      <c r="BA857" s="25"/>
      <c r="BB857" s="25"/>
      <c r="BC857" s="25"/>
      <c r="BD857" s="25"/>
      <c r="BE857" s="25"/>
      <c r="BF857" s="25"/>
      <c r="BG857" s="25"/>
      <c r="BH857" s="25"/>
      <c r="BI857" s="25"/>
      <c r="BJ857" s="25"/>
      <c r="BK857" s="25"/>
      <c r="BL857" s="25"/>
      <c r="BM857" s="25"/>
      <c r="BN857" s="25"/>
      <c r="BO857" s="25"/>
      <c r="BP857" s="25"/>
      <c r="BQ857" s="25"/>
      <c r="BR857" s="25"/>
      <c r="BS857" s="25"/>
      <c r="BT857" s="25"/>
      <c r="BU857" s="25"/>
      <c r="BV857" s="25"/>
      <c r="BW857" s="25"/>
      <c r="BX857" s="25"/>
      <c r="BY857" s="25"/>
      <c r="BZ857" s="25"/>
      <c r="CA857" s="25"/>
      <c r="CB857" s="25"/>
      <c r="CC857" s="25"/>
      <c r="CD857" s="25"/>
      <c r="CE857" s="25"/>
      <c r="CF857" s="25"/>
    </row>
    <row r="858" spans="1:84" ht="15.75" customHeight="1" x14ac:dyDescent="0.2">
      <c r="A858" s="25"/>
      <c r="B858" s="25"/>
      <c r="C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  <c r="AM858" s="25"/>
      <c r="AN858" s="25"/>
      <c r="AO858" s="25"/>
      <c r="AP858" s="25"/>
      <c r="AQ858" s="25"/>
      <c r="AR858" s="25"/>
      <c r="AS858" s="25"/>
      <c r="AT858" s="25"/>
      <c r="AU858" s="25"/>
      <c r="AV858" s="25"/>
      <c r="AW858" s="25"/>
      <c r="AX858" s="25"/>
      <c r="AY858" s="25"/>
      <c r="AZ858" s="25"/>
      <c r="BA858" s="25"/>
      <c r="BB858" s="25"/>
      <c r="BC858" s="25"/>
      <c r="BD858" s="25"/>
      <c r="BE858" s="25"/>
      <c r="BF858" s="25"/>
      <c r="BG858" s="25"/>
      <c r="BH858" s="25"/>
      <c r="BI858" s="25"/>
      <c r="BJ858" s="25"/>
      <c r="BK858" s="25"/>
      <c r="BL858" s="25"/>
      <c r="BM858" s="25"/>
      <c r="BN858" s="25"/>
      <c r="BO858" s="25"/>
      <c r="BP858" s="25"/>
      <c r="BQ858" s="25"/>
      <c r="BR858" s="25"/>
      <c r="BS858" s="25"/>
      <c r="BT858" s="25"/>
      <c r="BU858" s="25"/>
      <c r="BV858" s="25"/>
      <c r="BW858" s="25"/>
      <c r="BX858" s="25"/>
      <c r="BY858" s="25"/>
      <c r="BZ858" s="25"/>
      <c r="CA858" s="25"/>
      <c r="CB858" s="25"/>
      <c r="CC858" s="25"/>
      <c r="CD858" s="25"/>
      <c r="CE858" s="25"/>
      <c r="CF858" s="25"/>
    </row>
    <row r="859" spans="1:84" ht="15.75" customHeight="1" x14ac:dyDescent="0.2">
      <c r="A859" s="25"/>
      <c r="B859" s="25"/>
      <c r="C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  <c r="AM859" s="25"/>
      <c r="AN859" s="25"/>
      <c r="AO859" s="25"/>
      <c r="AP859" s="25"/>
      <c r="AQ859" s="25"/>
      <c r="AR859" s="25"/>
      <c r="AS859" s="25"/>
      <c r="AT859" s="25"/>
      <c r="AU859" s="25"/>
      <c r="AV859" s="25"/>
      <c r="AW859" s="25"/>
      <c r="AX859" s="25"/>
      <c r="AY859" s="25"/>
      <c r="AZ859" s="25"/>
      <c r="BA859" s="25"/>
      <c r="BB859" s="25"/>
      <c r="BC859" s="25"/>
      <c r="BD859" s="25"/>
      <c r="BE859" s="25"/>
      <c r="BF859" s="25"/>
      <c r="BG859" s="25"/>
      <c r="BH859" s="25"/>
      <c r="BI859" s="25"/>
      <c r="BJ859" s="25"/>
      <c r="BK859" s="25"/>
      <c r="BL859" s="25"/>
      <c r="BM859" s="25"/>
      <c r="BN859" s="25"/>
      <c r="BO859" s="25"/>
      <c r="BP859" s="25"/>
      <c r="BQ859" s="25"/>
      <c r="BR859" s="25"/>
      <c r="BS859" s="25"/>
      <c r="BT859" s="25"/>
      <c r="BU859" s="25"/>
      <c r="BV859" s="25"/>
      <c r="BW859" s="25"/>
      <c r="BX859" s="25"/>
      <c r="BY859" s="25"/>
      <c r="BZ859" s="25"/>
      <c r="CA859" s="25"/>
      <c r="CB859" s="25"/>
      <c r="CC859" s="25"/>
      <c r="CD859" s="25"/>
      <c r="CE859" s="25"/>
      <c r="CF859" s="25"/>
    </row>
    <row r="860" spans="1:84" ht="15.75" customHeight="1" x14ac:dyDescent="0.2">
      <c r="A860" s="25"/>
      <c r="B860" s="25"/>
      <c r="C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  <c r="AM860" s="25"/>
      <c r="AN860" s="25"/>
      <c r="AO860" s="25"/>
      <c r="AP860" s="25"/>
      <c r="AQ860" s="25"/>
      <c r="AR860" s="25"/>
      <c r="AS860" s="25"/>
      <c r="AT860" s="25"/>
      <c r="AU860" s="25"/>
      <c r="AV860" s="25"/>
      <c r="AW860" s="25"/>
      <c r="AX860" s="25"/>
      <c r="AY860" s="25"/>
      <c r="AZ860" s="25"/>
      <c r="BA860" s="25"/>
      <c r="BB860" s="25"/>
      <c r="BC860" s="25"/>
      <c r="BD860" s="25"/>
      <c r="BE860" s="25"/>
      <c r="BF860" s="25"/>
      <c r="BG860" s="25"/>
      <c r="BH860" s="25"/>
      <c r="BI860" s="25"/>
      <c r="BJ860" s="25"/>
      <c r="BK860" s="25"/>
      <c r="BL860" s="25"/>
      <c r="BM860" s="25"/>
      <c r="BN860" s="25"/>
      <c r="BO860" s="25"/>
      <c r="BP860" s="25"/>
      <c r="BQ860" s="25"/>
      <c r="BR860" s="25"/>
      <c r="BS860" s="25"/>
      <c r="BT860" s="25"/>
      <c r="BU860" s="25"/>
      <c r="BV860" s="25"/>
      <c r="BW860" s="25"/>
      <c r="BX860" s="25"/>
      <c r="BY860" s="25"/>
      <c r="BZ860" s="25"/>
      <c r="CA860" s="25"/>
      <c r="CB860" s="25"/>
      <c r="CC860" s="25"/>
      <c r="CD860" s="25"/>
      <c r="CE860" s="25"/>
      <c r="CF860" s="25"/>
    </row>
    <row r="861" spans="1:84" ht="15.75" customHeight="1" x14ac:dyDescent="0.2">
      <c r="A861" s="25"/>
      <c r="B861" s="25"/>
      <c r="C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  <c r="AM861" s="25"/>
      <c r="AN861" s="25"/>
      <c r="AO861" s="25"/>
      <c r="AP861" s="25"/>
      <c r="AQ861" s="25"/>
      <c r="AR861" s="25"/>
      <c r="AS861" s="25"/>
      <c r="AT861" s="25"/>
      <c r="AU861" s="25"/>
      <c r="AV861" s="25"/>
      <c r="AW861" s="25"/>
      <c r="AX861" s="25"/>
      <c r="AY861" s="25"/>
      <c r="AZ861" s="25"/>
      <c r="BA861" s="25"/>
      <c r="BB861" s="25"/>
      <c r="BC861" s="25"/>
      <c r="BD861" s="25"/>
      <c r="BE861" s="25"/>
      <c r="BF861" s="25"/>
      <c r="BG861" s="25"/>
      <c r="BH861" s="25"/>
      <c r="BI861" s="25"/>
      <c r="BJ861" s="25"/>
      <c r="BK861" s="25"/>
      <c r="BL861" s="25"/>
      <c r="BM861" s="25"/>
      <c r="BN861" s="25"/>
      <c r="BO861" s="25"/>
      <c r="BP861" s="25"/>
      <c r="BQ861" s="25"/>
      <c r="BR861" s="25"/>
      <c r="BS861" s="25"/>
      <c r="BT861" s="25"/>
      <c r="BU861" s="25"/>
      <c r="BV861" s="25"/>
      <c r="BW861" s="25"/>
      <c r="BX861" s="25"/>
      <c r="BY861" s="25"/>
      <c r="BZ861" s="25"/>
      <c r="CA861" s="25"/>
      <c r="CB861" s="25"/>
      <c r="CC861" s="25"/>
      <c r="CD861" s="25"/>
      <c r="CE861" s="25"/>
      <c r="CF861" s="25"/>
    </row>
    <row r="862" spans="1:84" ht="15.75" customHeight="1" x14ac:dyDescent="0.2">
      <c r="A862" s="25"/>
      <c r="B862" s="25"/>
      <c r="C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  <c r="AM862" s="25"/>
      <c r="AN862" s="25"/>
      <c r="AO862" s="25"/>
      <c r="AP862" s="25"/>
      <c r="AQ862" s="25"/>
      <c r="AR862" s="25"/>
      <c r="AS862" s="25"/>
      <c r="AT862" s="25"/>
      <c r="AU862" s="25"/>
      <c r="AV862" s="25"/>
      <c r="AW862" s="25"/>
      <c r="AX862" s="25"/>
      <c r="AY862" s="25"/>
      <c r="AZ862" s="25"/>
      <c r="BA862" s="25"/>
      <c r="BB862" s="25"/>
      <c r="BC862" s="25"/>
      <c r="BD862" s="25"/>
      <c r="BE862" s="25"/>
      <c r="BF862" s="25"/>
      <c r="BG862" s="25"/>
      <c r="BH862" s="25"/>
      <c r="BI862" s="25"/>
      <c r="BJ862" s="25"/>
      <c r="BK862" s="25"/>
      <c r="BL862" s="25"/>
      <c r="BM862" s="25"/>
      <c r="BN862" s="25"/>
      <c r="BO862" s="25"/>
      <c r="BP862" s="25"/>
      <c r="BQ862" s="25"/>
      <c r="BR862" s="25"/>
      <c r="BS862" s="25"/>
      <c r="BT862" s="25"/>
      <c r="BU862" s="25"/>
      <c r="BV862" s="25"/>
      <c r="BW862" s="25"/>
      <c r="BX862" s="25"/>
      <c r="BY862" s="25"/>
      <c r="BZ862" s="25"/>
      <c r="CA862" s="25"/>
      <c r="CB862" s="25"/>
      <c r="CC862" s="25"/>
      <c r="CD862" s="25"/>
      <c r="CE862" s="25"/>
      <c r="CF862" s="25"/>
    </row>
    <row r="863" spans="1:84" ht="15.75" customHeight="1" x14ac:dyDescent="0.2">
      <c r="A863" s="25"/>
      <c r="B863" s="25"/>
      <c r="C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  <c r="AM863" s="25"/>
      <c r="AN863" s="25"/>
      <c r="AO863" s="25"/>
      <c r="AP863" s="25"/>
      <c r="AQ863" s="25"/>
      <c r="AR863" s="25"/>
      <c r="AS863" s="25"/>
      <c r="AT863" s="25"/>
      <c r="AU863" s="25"/>
      <c r="AV863" s="25"/>
      <c r="AW863" s="25"/>
      <c r="AX863" s="25"/>
      <c r="AY863" s="25"/>
      <c r="AZ863" s="25"/>
      <c r="BA863" s="25"/>
      <c r="BB863" s="25"/>
      <c r="BC863" s="25"/>
      <c r="BD863" s="25"/>
      <c r="BE863" s="25"/>
      <c r="BF863" s="25"/>
      <c r="BG863" s="25"/>
      <c r="BH863" s="25"/>
      <c r="BI863" s="25"/>
      <c r="BJ863" s="25"/>
      <c r="BK863" s="25"/>
      <c r="BL863" s="25"/>
      <c r="BM863" s="25"/>
      <c r="BN863" s="25"/>
      <c r="BO863" s="25"/>
      <c r="BP863" s="25"/>
      <c r="BQ863" s="25"/>
      <c r="BR863" s="25"/>
      <c r="BS863" s="25"/>
      <c r="BT863" s="25"/>
      <c r="BU863" s="25"/>
      <c r="BV863" s="25"/>
      <c r="BW863" s="25"/>
      <c r="BX863" s="25"/>
      <c r="BY863" s="25"/>
      <c r="BZ863" s="25"/>
      <c r="CA863" s="25"/>
      <c r="CB863" s="25"/>
      <c r="CC863" s="25"/>
      <c r="CD863" s="25"/>
      <c r="CE863" s="25"/>
      <c r="CF863" s="25"/>
    </row>
    <row r="864" spans="1:84" ht="15.75" customHeight="1" x14ac:dyDescent="0.2">
      <c r="A864" s="25"/>
      <c r="B864" s="25"/>
      <c r="C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  <c r="AM864" s="25"/>
      <c r="AN864" s="25"/>
      <c r="AO864" s="25"/>
      <c r="AP864" s="25"/>
      <c r="AQ864" s="25"/>
      <c r="AR864" s="25"/>
      <c r="AS864" s="25"/>
      <c r="AT864" s="25"/>
      <c r="AU864" s="25"/>
      <c r="AV864" s="25"/>
      <c r="AW864" s="25"/>
      <c r="AX864" s="25"/>
      <c r="AY864" s="25"/>
      <c r="AZ864" s="25"/>
      <c r="BA864" s="25"/>
      <c r="BB864" s="25"/>
      <c r="BC864" s="25"/>
      <c r="BD864" s="25"/>
      <c r="BE864" s="25"/>
      <c r="BF864" s="25"/>
      <c r="BG864" s="25"/>
      <c r="BH864" s="25"/>
      <c r="BI864" s="25"/>
      <c r="BJ864" s="25"/>
      <c r="BK864" s="25"/>
      <c r="BL864" s="25"/>
      <c r="BM864" s="25"/>
      <c r="BN864" s="25"/>
      <c r="BO864" s="25"/>
      <c r="BP864" s="25"/>
      <c r="BQ864" s="25"/>
      <c r="BR864" s="25"/>
      <c r="BS864" s="25"/>
      <c r="BT864" s="25"/>
      <c r="BU864" s="25"/>
      <c r="BV864" s="25"/>
      <c r="BW864" s="25"/>
      <c r="BX864" s="25"/>
      <c r="BY864" s="25"/>
      <c r="BZ864" s="25"/>
      <c r="CA864" s="25"/>
      <c r="CB864" s="25"/>
      <c r="CC864" s="25"/>
      <c r="CD864" s="25"/>
      <c r="CE864" s="25"/>
      <c r="CF864" s="25"/>
    </row>
    <row r="865" spans="1:84" ht="15.75" customHeight="1" x14ac:dyDescent="0.2">
      <c r="A865" s="25"/>
      <c r="B865" s="25"/>
      <c r="C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  <c r="AM865" s="25"/>
      <c r="AN865" s="25"/>
      <c r="AO865" s="25"/>
      <c r="AP865" s="25"/>
      <c r="AQ865" s="25"/>
      <c r="AR865" s="25"/>
      <c r="AS865" s="25"/>
      <c r="AT865" s="25"/>
      <c r="AU865" s="25"/>
      <c r="AV865" s="25"/>
      <c r="AW865" s="25"/>
      <c r="AX865" s="25"/>
      <c r="AY865" s="25"/>
      <c r="AZ865" s="25"/>
      <c r="BA865" s="25"/>
      <c r="BB865" s="25"/>
      <c r="BC865" s="25"/>
      <c r="BD865" s="25"/>
      <c r="BE865" s="25"/>
      <c r="BF865" s="25"/>
      <c r="BG865" s="25"/>
      <c r="BH865" s="25"/>
      <c r="BI865" s="25"/>
      <c r="BJ865" s="25"/>
      <c r="BK865" s="25"/>
      <c r="BL865" s="25"/>
      <c r="BM865" s="25"/>
      <c r="BN865" s="25"/>
      <c r="BO865" s="25"/>
      <c r="BP865" s="25"/>
      <c r="BQ865" s="25"/>
      <c r="BR865" s="25"/>
      <c r="BS865" s="25"/>
      <c r="BT865" s="25"/>
      <c r="BU865" s="25"/>
      <c r="BV865" s="25"/>
      <c r="BW865" s="25"/>
      <c r="BX865" s="25"/>
      <c r="BY865" s="25"/>
      <c r="BZ865" s="25"/>
      <c r="CA865" s="25"/>
      <c r="CB865" s="25"/>
      <c r="CC865" s="25"/>
      <c r="CD865" s="25"/>
      <c r="CE865" s="25"/>
      <c r="CF865" s="25"/>
    </row>
    <row r="866" spans="1:84" ht="15.75" customHeight="1" x14ac:dyDescent="0.2">
      <c r="A866" s="25"/>
      <c r="B866" s="25"/>
      <c r="C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  <c r="AM866" s="25"/>
      <c r="AN866" s="25"/>
      <c r="AO866" s="25"/>
      <c r="AP866" s="25"/>
      <c r="AQ866" s="25"/>
      <c r="AR866" s="25"/>
      <c r="AS866" s="25"/>
      <c r="AT866" s="25"/>
      <c r="AU866" s="25"/>
      <c r="AV866" s="25"/>
      <c r="AW866" s="25"/>
      <c r="AX866" s="25"/>
      <c r="AY866" s="25"/>
      <c r="AZ866" s="25"/>
      <c r="BA866" s="25"/>
      <c r="BB866" s="25"/>
      <c r="BC866" s="25"/>
      <c r="BD866" s="25"/>
      <c r="BE866" s="25"/>
      <c r="BF866" s="25"/>
      <c r="BG866" s="25"/>
      <c r="BH866" s="25"/>
      <c r="BI866" s="25"/>
      <c r="BJ866" s="25"/>
      <c r="BK866" s="25"/>
      <c r="BL866" s="25"/>
      <c r="BM866" s="25"/>
      <c r="BN866" s="25"/>
      <c r="BO866" s="25"/>
      <c r="BP866" s="25"/>
      <c r="BQ866" s="25"/>
      <c r="BR866" s="25"/>
      <c r="BS866" s="25"/>
      <c r="BT866" s="25"/>
      <c r="BU866" s="25"/>
      <c r="BV866" s="25"/>
      <c r="BW866" s="25"/>
      <c r="BX866" s="25"/>
      <c r="BY866" s="25"/>
      <c r="BZ866" s="25"/>
      <c r="CA866" s="25"/>
      <c r="CB866" s="25"/>
      <c r="CC866" s="25"/>
      <c r="CD866" s="25"/>
      <c r="CE866" s="25"/>
      <c r="CF866" s="25"/>
    </row>
    <row r="867" spans="1:84" ht="15.75" customHeight="1" x14ac:dyDescent="0.2">
      <c r="A867" s="25"/>
      <c r="B867" s="25"/>
      <c r="C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  <c r="AM867" s="25"/>
      <c r="AN867" s="25"/>
      <c r="AO867" s="25"/>
      <c r="AP867" s="25"/>
      <c r="AQ867" s="25"/>
      <c r="AR867" s="25"/>
      <c r="AS867" s="25"/>
      <c r="AT867" s="25"/>
      <c r="AU867" s="25"/>
      <c r="AV867" s="25"/>
      <c r="AW867" s="25"/>
      <c r="AX867" s="25"/>
      <c r="AY867" s="25"/>
      <c r="AZ867" s="25"/>
      <c r="BA867" s="25"/>
      <c r="BB867" s="25"/>
      <c r="BC867" s="25"/>
      <c r="BD867" s="25"/>
      <c r="BE867" s="25"/>
      <c r="BF867" s="25"/>
      <c r="BG867" s="25"/>
      <c r="BH867" s="25"/>
      <c r="BI867" s="25"/>
      <c r="BJ867" s="25"/>
      <c r="BK867" s="25"/>
      <c r="BL867" s="25"/>
      <c r="BM867" s="25"/>
      <c r="BN867" s="25"/>
      <c r="BO867" s="25"/>
      <c r="BP867" s="25"/>
      <c r="BQ867" s="25"/>
      <c r="BR867" s="25"/>
      <c r="BS867" s="25"/>
      <c r="BT867" s="25"/>
      <c r="BU867" s="25"/>
      <c r="BV867" s="25"/>
      <c r="BW867" s="25"/>
      <c r="BX867" s="25"/>
      <c r="BY867" s="25"/>
      <c r="BZ867" s="25"/>
      <c r="CA867" s="25"/>
      <c r="CB867" s="25"/>
      <c r="CC867" s="25"/>
      <c r="CD867" s="25"/>
      <c r="CE867" s="25"/>
      <c r="CF867" s="25"/>
    </row>
    <row r="868" spans="1:84" ht="15.75" customHeight="1" x14ac:dyDescent="0.2">
      <c r="A868" s="25"/>
      <c r="B868" s="25"/>
      <c r="C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  <c r="AM868" s="25"/>
      <c r="AN868" s="25"/>
      <c r="AO868" s="25"/>
      <c r="AP868" s="25"/>
      <c r="AQ868" s="25"/>
      <c r="AR868" s="25"/>
      <c r="AS868" s="25"/>
      <c r="AT868" s="25"/>
      <c r="AU868" s="25"/>
      <c r="AV868" s="25"/>
      <c r="AW868" s="25"/>
      <c r="AX868" s="25"/>
      <c r="AY868" s="25"/>
      <c r="AZ868" s="25"/>
      <c r="BA868" s="25"/>
      <c r="BB868" s="25"/>
      <c r="BC868" s="25"/>
      <c r="BD868" s="25"/>
      <c r="BE868" s="25"/>
      <c r="BF868" s="25"/>
      <c r="BG868" s="25"/>
      <c r="BH868" s="25"/>
      <c r="BI868" s="25"/>
      <c r="BJ868" s="25"/>
      <c r="BK868" s="25"/>
      <c r="BL868" s="25"/>
      <c r="BM868" s="25"/>
      <c r="BN868" s="25"/>
      <c r="BO868" s="25"/>
      <c r="BP868" s="25"/>
      <c r="BQ868" s="25"/>
      <c r="BR868" s="25"/>
      <c r="BS868" s="25"/>
      <c r="BT868" s="25"/>
      <c r="BU868" s="25"/>
      <c r="BV868" s="25"/>
      <c r="BW868" s="25"/>
      <c r="BX868" s="25"/>
      <c r="BY868" s="25"/>
      <c r="BZ868" s="25"/>
      <c r="CA868" s="25"/>
      <c r="CB868" s="25"/>
      <c r="CC868" s="25"/>
      <c r="CD868" s="25"/>
      <c r="CE868" s="25"/>
      <c r="CF868" s="25"/>
    </row>
    <row r="869" spans="1:84" ht="15.75" customHeight="1" x14ac:dyDescent="0.2">
      <c r="A869" s="25"/>
      <c r="B869" s="25"/>
      <c r="C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  <c r="AM869" s="25"/>
      <c r="AN869" s="25"/>
      <c r="AO869" s="25"/>
      <c r="AP869" s="25"/>
      <c r="AQ869" s="25"/>
      <c r="AR869" s="25"/>
      <c r="AS869" s="25"/>
      <c r="AT869" s="25"/>
      <c r="AU869" s="25"/>
      <c r="AV869" s="25"/>
      <c r="AW869" s="25"/>
      <c r="AX869" s="25"/>
      <c r="AY869" s="25"/>
      <c r="AZ869" s="25"/>
      <c r="BA869" s="25"/>
      <c r="BB869" s="25"/>
      <c r="BC869" s="25"/>
      <c r="BD869" s="25"/>
      <c r="BE869" s="25"/>
      <c r="BF869" s="25"/>
      <c r="BG869" s="25"/>
      <c r="BH869" s="25"/>
      <c r="BI869" s="25"/>
      <c r="BJ869" s="25"/>
      <c r="BK869" s="25"/>
      <c r="BL869" s="25"/>
      <c r="BM869" s="25"/>
      <c r="BN869" s="25"/>
      <c r="BO869" s="25"/>
      <c r="BP869" s="25"/>
      <c r="BQ869" s="25"/>
      <c r="BR869" s="25"/>
      <c r="BS869" s="25"/>
      <c r="BT869" s="25"/>
      <c r="BU869" s="25"/>
      <c r="BV869" s="25"/>
      <c r="BW869" s="25"/>
      <c r="BX869" s="25"/>
      <c r="BY869" s="25"/>
      <c r="BZ869" s="25"/>
      <c r="CA869" s="25"/>
      <c r="CB869" s="25"/>
      <c r="CC869" s="25"/>
      <c r="CD869" s="25"/>
      <c r="CE869" s="25"/>
      <c r="CF869" s="25"/>
    </row>
    <row r="870" spans="1:84" ht="15.75" customHeight="1" x14ac:dyDescent="0.2">
      <c r="A870" s="25"/>
      <c r="B870" s="25"/>
      <c r="C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  <c r="AM870" s="25"/>
      <c r="AN870" s="25"/>
      <c r="AO870" s="25"/>
      <c r="AP870" s="25"/>
      <c r="AQ870" s="25"/>
      <c r="AR870" s="25"/>
      <c r="AS870" s="25"/>
      <c r="AT870" s="25"/>
      <c r="AU870" s="25"/>
      <c r="AV870" s="25"/>
      <c r="AW870" s="25"/>
      <c r="AX870" s="25"/>
      <c r="AY870" s="25"/>
      <c r="AZ870" s="25"/>
      <c r="BA870" s="25"/>
      <c r="BB870" s="25"/>
      <c r="BC870" s="25"/>
      <c r="BD870" s="25"/>
      <c r="BE870" s="25"/>
      <c r="BF870" s="25"/>
      <c r="BG870" s="25"/>
      <c r="BH870" s="25"/>
      <c r="BI870" s="25"/>
      <c r="BJ870" s="25"/>
      <c r="BK870" s="25"/>
      <c r="BL870" s="25"/>
      <c r="BM870" s="25"/>
      <c r="BN870" s="25"/>
      <c r="BO870" s="25"/>
      <c r="BP870" s="25"/>
      <c r="BQ870" s="25"/>
      <c r="BR870" s="25"/>
      <c r="BS870" s="25"/>
      <c r="BT870" s="25"/>
      <c r="BU870" s="25"/>
      <c r="BV870" s="25"/>
      <c r="BW870" s="25"/>
      <c r="BX870" s="25"/>
      <c r="BY870" s="25"/>
      <c r="BZ870" s="25"/>
      <c r="CA870" s="25"/>
      <c r="CB870" s="25"/>
      <c r="CC870" s="25"/>
      <c r="CD870" s="25"/>
      <c r="CE870" s="25"/>
      <c r="CF870" s="25"/>
    </row>
    <row r="871" spans="1:84" ht="15.75" customHeight="1" x14ac:dyDescent="0.2">
      <c r="A871" s="25"/>
      <c r="B871" s="25"/>
      <c r="C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  <c r="AM871" s="25"/>
      <c r="AN871" s="25"/>
      <c r="AO871" s="25"/>
      <c r="AP871" s="25"/>
      <c r="AQ871" s="25"/>
      <c r="AR871" s="25"/>
      <c r="AS871" s="25"/>
      <c r="AT871" s="25"/>
      <c r="AU871" s="25"/>
      <c r="AV871" s="25"/>
      <c r="AW871" s="25"/>
      <c r="AX871" s="25"/>
      <c r="AY871" s="25"/>
      <c r="AZ871" s="25"/>
      <c r="BA871" s="25"/>
      <c r="BB871" s="25"/>
      <c r="BC871" s="25"/>
      <c r="BD871" s="25"/>
      <c r="BE871" s="25"/>
      <c r="BF871" s="25"/>
      <c r="BG871" s="25"/>
      <c r="BH871" s="25"/>
      <c r="BI871" s="25"/>
      <c r="BJ871" s="25"/>
      <c r="BK871" s="25"/>
      <c r="BL871" s="25"/>
      <c r="BM871" s="25"/>
      <c r="BN871" s="25"/>
      <c r="BO871" s="25"/>
      <c r="BP871" s="25"/>
      <c r="BQ871" s="25"/>
      <c r="BR871" s="25"/>
      <c r="BS871" s="25"/>
      <c r="BT871" s="25"/>
      <c r="BU871" s="25"/>
      <c r="BV871" s="25"/>
      <c r="BW871" s="25"/>
      <c r="BX871" s="25"/>
      <c r="BY871" s="25"/>
      <c r="BZ871" s="25"/>
      <c r="CA871" s="25"/>
      <c r="CB871" s="25"/>
      <c r="CC871" s="25"/>
      <c r="CD871" s="25"/>
      <c r="CE871" s="25"/>
      <c r="CF871" s="25"/>
    </row>
    <row r="872" spans="1:84" ht="15.75" customHeight="1" x14ac:dyDescent="0.2">
      <c r="A872" s="25"/>
      <c r="B872" s="25"/>
      <c r="C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  <c r="AM872" s="25"/>
      <c r="AN872" s="25"/>
      <c r="AO872" s="25"/>
      <c r="AP872" s="25"/>
      <c r="AQ872" s="25"/>
      <c r="AR872" s="25"/>
      <c r="AS872" s="25"/>
      <c r="AT872" s="25"/>
      <c r="AU872" s="25"/>
      <c r="AV872" s="25"/>
      <c r="AW872" s="25"/>
      <c r="AX872" s="25"/>
      <c r="AY872" s="25"/>
      <c r="AZ872" s="25"/>
      <c r="BA872" s="25"/>
      <c r="BB872" s="25"/>
      <c r="BC872" s="25"/>
      <c r="BD872" s="25"/>
      <c r="BE872" s="25"/>
      <c r="BF872" s="25"/>
      <c r="BG872" s="25"/>
      <c r="BH872" s="25"/>
      <c r="BI872" s="25"/>
      <c r="BJ872" s="25"/>
      <c r="BK872" s="25"/>
      <c r="BL872" s="25"/>
      <c r="BM872" s="25"/>
      <c r="BN872" s="25"/>
      <c r="BO872" s="25"/>
      <c r="BP872" s="25"/>
      <c r="BQ872" s="25"/>
      <c r="BR872" s="25"/>
      <c r="BS872" s="25"/>
      <c r="BT872" s="25"/>
      <c r="BU872" s="25"/>
      <c r="BV872" s="25"/>
      <c r="BW872" s="25"/>
      <c r="BX872" s="25"/>
      <c r="BY872" s="25"/>
      <c r="BZ872" s="25"/>
      <c r="CA872" s="25"/>
      <c r="CB872" s="25"/>
      <c r="CC872" s="25"/>
      <c r="CD872" s="25"/>
      <c r="CE872" s="25"/>
      <c r="CF872" s="25"/>
    </row>
    <row r="873" spans="1:84" ht="15.75" customHeight="1" x14ac:dyDescent="0.2">
      <c r="A873" s="25"/>
      <c r="B873" s="25"/>
      <c r="C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  <c r="AM873" s="25"/>
      <c r="AN873" s="25"/>
      <c r="AO873" s="25"/>
      <c r="AP873" s="25"/>
      <c r="AQ873" s="25"/>
      <c r="AR873" s="25"/>
      <c r="AS873" s="25"/>
      <c r="AT873" s="25"/>
      <c r="AU873" s="25"/>
      <c r="AV873" s="25"/>
      <c r="AW873" s="25"/>
      <c r="AX873" s="25"/>
      <c r="AY873" s="25"/>
      <c r="AZ873" s="25"/>
      <c r="BA873" s="25"/>
      <c r="BB873" s="25"/>
      <c r="BC873" s="25"/>
      <c r="BD873" s="25"/>
      <c r="BE873" s="25"/>
      <c r="BF873" s="25"/>
      <c r="BG873" s="25"/>
      <c r="BH873" s="25"/>
      <c r="BI873" s="25"/>
      <c r="BJ873" s="25"/>
      <c r="BK873" s="25"/>
      <c r="BL873" s="25"/>
      <c r="BM873" s="25"/>
      <c r="BN873" s="25"/>
      <c r="BO873" s="25"/>
      <c r="BP873" s="25"/>
      <c r="BQ873" s="25"/>
      <c r="BR873" s="25"/>
      <c r="BS873" s="25"/>
      <c r="BT873" s="25"/>
      <c r="BU873" s="25"/>
      <c r="BV873" s="25"/>
      <c r="BW873" s="25"/>
      <c r="BX873" s="25"/>
      <c r="BY873" s="25"/>
      <c r="BZ873" s="25"/>
      <c r="CA873" s="25"/>
      <c r="CB873" s="25"/>
      <c r="CC873" s="25"/>
      <c r="CD873" s="25"/>
      <c r="CE873" s="25"/>
      <c r="CF873" s="25"/>
    </row>
    <row r="874" spans="1:84" ht="15.75" customHeight="1" x14ac:dyDescent="0.2">
      <c r="A874" s="25"/>
      <c r="B874" s="25"/>
      <c r="C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  <c r="AM874" s="25"/>
      <c r="AN874" s="25"/>
      <c r="AO874" s="25"/>
      <c r="AP874" s="25"/>
      <c r="AQ874" s="25"/>
      <c r="AR874" s="25"/>
      <c r="AS874" s="25"/>
      <c r="AT874" s="25"/>
      <c r="AU874" s="25"/>
      <c r="AV874" s="25"/>
      <c r="AW874" s="25"/>
      <c r="AX874" s="25"/>
      <c r="AY874" s="25"/>
      <c r="AZ874" s="25"/>
      <c r="BA874" s="25"/>
      <c r="BB874" s="25"/>
      <c r="BC874" s="25"/>
      <c r="BD874" s="25"/>
      <c r="BE874" s="25"/>
      <c r="BF874" s="25"/>
      <c r="BG874" s="25"/>
      <c r="BH874" s="25"/>
      <c r="BI874" s="25"/>
      <c r="BJ874" s="25"/>
      <c r="BK874" s="25"/>
      <c r="BL874" s="25"/>
      <c r="BM874" s="25"/>
      <c r="BN874" s="25"/>
      <c r="BO874" s="25"/>
      <c r="BP874" s="25"/>
      <c r="BQ874" s="25"/>
      <c r="BR874" s="25"/>
      <c r="BS874" s="25"/>
      <c r="BT874" s="25"/>
      <c r="BU874" s="25"/>
      <c r="BV874" s="25"/>
      <c r="BW874" s="25"/>
      <c r="BX874" s="25"/>
      <c r="BY874" s="25"/>
      <c r="BZ874" s="25"/>
      <c r="CA874" s="25"/>
      <c r="CB874" s="25"/>
      <c r="CC874" s="25"/>
      <c r="CD874" s="25"/>
      <c r="CE874" s="25"/>
      <c r="CF874" s="25"/>
    </row>
    <row r="875" spans="1:84" ht="15.75" customHeight="1" x14ac:dyDescent="0.2">
      <c r="A875" s="25"/>
      <c r="B875" s="25"/>
      <c r="C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  <c r="AM875" s="25"/>
      <c r="AN875" s="25"/>
      <c r="AO875" s="25"/>
      <c r="AP875" s="25"/>
      <c r="AQ875" s="25"/>
      <c r="AR875" s="25"/>
      <c r="AS875" s="25"/>
      <c r="AT875" s="25"/>
      <c r="AU875" s="25"/>
      <c r="AV875" s="25"/>
      <c r="AW875" s="25"/>
      <c r="AX875" s="25"/>
      <c r="AY875" s="25"/>
      <c r="AZ875" s="25"/>
      <c r="BA875" s="25"/>
      <c r="BB875" s="25"/>
      <c r="BC875" s="25"/>
      <c r="BD875" s="25"/>
      <c r="BE875" s="25"/>
      <c r="BF875" s="25"/>
      <c r="BG875" s="25"/>
      <c r="BH875" s="25"/>
      <c r="BI875" s="25"/>
      <c r="BJ875" s="25"/>
      <c r="BK875" s="25"/>
      <c r="BL875" s="25"/>
      <c r="BM875" s="25"/>
      <c r="BN875" s="25"/>
      <c r="BO875" s="25"/>
      <c r="BP875" s="25"/>
      <c r="BQ875" s="25"/>
      <c r="BR875" s="25"/>
      <c r="BS875" s="25"/>
      <c r="BT875" s="25"/>
      <c r="BU875" s="25"/>
      <c r="BV875" s="25"/>
      <c r="BW875" s="25"/>
      <c r="BX875" s="25"/>
      <c r="BY875" s="25"/>
      <c r="BZ875" s="25"/>
      <c r="CA875" s="25"/>
      <c r="CB875" s="25"/>
      <c r="CC875" s="25"/>
      <c r="CD875" s="25"/>
      <c r="CE875" s="25"/>
      <c r="CF875" s="25"/>
    </row>
    <row r="876" spans="1:84" ht="15.75" customHeight="1" x14ac:dyDescent="0.2">
      <c r="A876" s="25"/>
      <c r="B876" s="25"/>
      <c r="C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  <c r="AM876" s="25"/>
      <c r="AN876" s="25"/>
      <c r="AO876" s="25"/>
      <c r="AP876" s="25"/>
      <c r="AQ876" s="25"/>
      <c r="AR876" s="25"/>
      <c r="AS876" s="25"/>
      <c r="AT876" s="25"/>
      <c r="AU876" s="25"/>
      <c r="AV876" s="25"/>
      <c r="AW876" s="25"/>
      <c r="AX876" s="25"/>
      <c r="AY876" s="25"/>
      <c r="AZ876" s="25"/>
      <c r="BA876" s="25"/>
      <c r="BB876" s="25"/>
      <c r="BC876" s="25"/>
      <c r="BD876" s="25"/>
      <c r="BE876" s="25"/>
      <c r="BF876" s="25"/>
      <c r="BG876" s="25"/>
      <c r="BH876" s="25"/>
      <c r="BI876" s="25"/>
      <c r="BJ876" s="25"/>
      <c r="BK876" s="25"/>
      <c r="BL876" s="25"/>
      <c r="BM876" s="25"/>
      <c r="BN876" s="25"/>
      <c r="BO876" s="25"/>
      <c r="BP876" s="25"/>
      <c r="BQ876" s="25"/>
      <c r="BR876" s="25"/>
      <c r="BS876" s="25"/>
      <c r="BT876" s="25"/>
      <c r="BU876" s="25"/>
      <c r="BV876" s="25"/>
      <c r="BW876" s="25"/>
      <c r="BX876" s="25"/>
      <c r="BY876" s="25"/>
      <c r="BZ876" s="25"/>
      <c r="CA876" s="25"/>
      <c r="CB876" s="25"/>
      <c r="CC876" s="25"/>
      <c r="CD876" s="25"/>
      <c r="CE876" s="25"/>
      <c r="CF876" s="25"/>
    </row>
    <row r="877" spans="1:84" ht="15.75" customHeight="1" x14ac:dyDescent="0.2">
      <c r="A877" s="25"/>
      <c r="B877" s="25"/>
      <c r="C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  <c r="AM877" s="25"/>
      <c r="AN877" s="25"/>
      <c r="AO877" s="25"/>
      <c r="AP877" s="25"/>
      <c r="AQ877" s="25"/>
      <c r="AR877" s="25"/>
      <c r="AS877" s="25"/>
      <c r="AT877" s="25"/>
      <c r="AU877" s="25"/>
      <c r="AV877" s="25"/>
      <c r="AW877" s="25"/>
      <c r="AX877" s="25"/>
      <c r="AY877" s="25"/>
      <c r="AZ877" s="25"/>
      <c r="BA877" s="25"/>
      <c r="BB877" s="25"/>
      <c r="BC877" s="25"/>
      <c r="BD877" s="25"/>
      <c r="BE877" s="25"/>
      <c r="BF877" s="25"/>
      <c r="BG877" s="25"/>
      <c r="BH877" s="25"/>
      <c r="BI877" s="25"/>
      <c r="BJ877" s="25"/>
      <c r="BK877" s="25"/>
      <c r="BL877" s="25"/>
      <c r="BM877" s="25"/>
      <c r="BN877" s="25"/>
      <c r="BO877" s="25"/>
      <c r="BP877" s="25"/>
      <c r="BQ877" s="25"/>
      <c r="BR877" s="25"/>
      <c r="BS877" s="25"/>
      <c r="BT877" s="25"/>
      <c r="BU877" s="25"/>
      <c r="BV877" s="25"/>
      <c r="BW877" s="25"/>
      <c r="BX877" s="25"/>
      <c r="BY877" s="25"/>
      <c r="BZ877" s="25"/>
      <c r="CA877" s="25"/>
      <c r="CB877" s="25"/>
      <c r="CC877" s="25"/>
      <c r="CD877" s="25"/>
      <c r="CE877" s="25"/>
      <c r="CF877" s="25"/>
    </row>
    <row r="878" spans="1:84" ht="15.75" customHeight="1" x14ac:dyDescent="0.2">
      <c r="A878" s="25"/>
      <c r="B878" s="25"/>
      <c r="C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  <c r="AM878" s="25"/>
      <c r="AN878" s="25"/>
      <c r="AO878" s="25"/>
      <c r="AP878" s="25"/>
      <c r="AQ878" s="25"/>
      <c r="AR878" s="25"/>
      <c r="AS878" s="25"/>
      <c r="AT878" s="25"/>
      <c r="AU878" s="25"/>
      <c r="AV878" s="25"/>
      <c r="AW878" s="25"/>
      <c r="AX878" s="25"/>
      <c r="AY878" s="25"/>
      <c r="AZ878" s="25"/>
      <c r="BA878" s="25"/>
      <c r="BB878" s="25"/>
      <c r="BC878" s="25"/>
      <c r="BD878" s="25"/>
      <c r="BE878" s="25"/>
      <c r="BF878" s="25"/>
      <c r="BG878" s="25"/>
      <c r="BH878" s="25"/>
      <c r="BI878" s="25"/>
      <c r="BJ878" s="25"/>
      <c r="BK878" s="25"/>
      <c r="BL878" s="25"/>
      <c r="BM878" s="25"/>
      <c r="BN878" s="25"/>
      <c r="BO878" s="25"/>
      <c r="BP878" s="25"/>
      <c r="BQ878" s="25"/>
      <c r="BR878" s="25"/>
      <c r="BS878" s="25"/>
      <c r="BT878" s="25"/>
      <c r="BU878" s="25"/>
      <c r="BV878" s="25"/>
      <c r="BW878" s="25"/>
      <c r="BX878" s="25"/>
      <c r="BY878" s="25"/>
      <c r="BZ878" s="25"/>
      <c r="CA878" s="25"/>
      <c r="CB878" s="25"/>
      <c r="CC878" s="25"/>
      <c r="CD878" s="25"/>
      <c r="CE878" s="25"/>
      <c r="CF878" s="25"/>
    </row>
    <row r="879" spans="1:84" ht="15.75" customHeight="1" x14ac:dyDescent="0.2">
      <c r="A879" s="25"/>
      <c r="B879" s="25"/>
      <c r="C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  <c r="AM879" s="25"/>
      <c r="AN879" s="25"/>
      <c r="AO879" s="25"/>
      <c r="AP879" s="25"/>
      <c r="AQ879" s="25"/>
      <c r="AR879" s="25"/>
      <c r="AS879" s="25"/>
      <c r="AT879" s="25"/>
      <c r="AU879" s="25"/>
      <c r="AV879" s="25"/>
      <c r="AW879" s="25"/>
      <c r="AX879" s="25"/>
      <c r="AY879" s="25"/>
      <c r="AZ879" s="25"/>
      <c r="BA879" s="25"/>
      <c r="BB879" s="25"/>
      <c r="BC879" s="25"/>
      <c r="BD879" s="25"/>
      <c r="BE879" s="25"/>
      <c r="BF879" s="25"/>
      <c r="BG879" s="25"/>
      <c r="BH879" s="25"/>
      <c r="BI879" s="25"/>
      <c r="BJ879" s="25"/>
      <c r="BK879" s="25"/>
      <c r="BL879" s="25"/>
      <c r="BM879" s="25"/>
      <c r="BN879" s="25"/>
      <c r="BO879" s="25"/>
      <c r="BP879" s="25"/>
      <c r="BQ879" s="25"/>
      <c r="BR879" s="25"/>
      <c r="BS879" s="25"/>
      <c r="BT879" s="25"/>
      <c r="BU879" s="25"/>
      <c r="BV879" s="25"/>
      <c r="BW879" s="25"/>
      <c r="BX879" s="25"/>
      <c r="BY879" s="25"/>
      <c r="BZ879" s="25"/>
      <c r="CA879" s="25"/>
      <c r="CB879" s="25"/>
      <c r="CC879" s="25"/>
      <c r="CD879" s="25"/>
      <c r="CE879" s="25"/>
      <c r="CF879" s="25"/>
    </row>
    <row r="880" spans="1:84" ht="15.75" customHeight="1" x14ac:dyDescent="0.2">
      <c r="A880" s="25"/>
      <c r="B880" s="25"/>
      <c r="C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  <c r="AM880" s="25"/>
      <c r="AN880" s="25"/>
      <c r="AO880" s="25"/>
      <c r="AP880" s="25"/>
      <c r="AQ880" s="25"/>
      <c r="AR880" s="25"/>
      <c r="AS880" s="25"/>
      <c r="AT880" s="25"/>
      <c r="AU880" s="25"/>
      <c r="AV880" s="25"/>
      <c r="AW880" s="25"/>
      <c r="AX880" s="25"/>
      <c r="AY880" s="25"/>
      <c r="AZ880" s="25"/>
      <c r="BA880" s="25"/>
      <c r="BB880" s="25"/>
      <c r="BC880" s="25"/>
      <c r="BD880" s="25"/>
      <c r="BE880" s="25"/>
      <c r="BF880" s="25"/>
      <c r="BG880" s="25"/>
      <c r="BH880" s="25"/>
      <c r="BI880" s="25"/>
      <c r="BJ880" s="25"/>
      <c r="BK880" s="25"/>
      <c r="BL880" s="25"/>
      <c r="BM880" s="25"/>
      <c r="BN880" s="25"/>
      <c r="BO880" s="25"/>
      <c r="BP880" s="25"/>
      <c r="BQ880" s="25"/>
      <c r="BR880" s="25"/>
      <c r="BS880" s="25"/>
      <c r="BT880" s="25"/>
      <c r="BU880" s="25"/>
      <c r="BV880" s="25"/>
      <c r="BW880" s="25"/>
      <c r="BX880" s="25"/>
      <c r="BY880" s="25"/>
      <c r="BZ880" s="25"/>
      <c r="CA880" s="25"/>
      <c r="CB880" s="25"/>
      <c r="CC880" s="25"/>
      <c r="CD880" s="25"/>
      <c r="CE880" s="25"/>
      <c r="CF880" s="25"/>
    </row>
    <row r="881" spans="1:84" ht="15.75" customHeight="1" x14ac:dyDescent="0.2">
      <c r="A881" s="25"/>
      <c r="B881" s="25"/>
      <c r="C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  <c r="AM881" s="25"/>
      <c r="AN881" s="25"/>
      <c r="AO881" s="25"/>
      <c r="AP881" s="25"/>
      <c r="AQ881" s="25"/>
      <c r="AR881" s="25"/>
      <c r="AS881" s="25"/>
      <c r="AT881" s="25"/>
      <c r="AU881" s="25"/>
      <c r="AV881" s="25"/>
      <c r="AW881" s="25"/>
      <c r="AX881" s="25"/>
      <c r="AY881" s="25"/>
      <c r="AZ881" s="25"/>
      <c r="BA881" s="25"/>
      <c r="BB881" s="25"/>
      <c r="BC881" s="25"/>
      <c r="BD881" s="25"/>
      <c r="BE881" s="25"/>
      <c r="BF881" s="25"/>
      <c r="BG881" s="25"/>
      <c r="BH881" s="25"/>
      <c r="BI881" s="25"/>
      <c r="BJ881" s="25"/>
      <c r="BK881" s="25"/>
      <c r="BL881" s="25"/>
      <c r="BM881" s="25"/>
      <c r="BN881" s="25"/>
      <c r="BO881" s="25"/>
      <c r="BP881" s="25"/>
      <c r="BQ881" s="25"/>
      <c r="BR881" s="25"/>
      <c r="BS881" s="25"/>
      <c r="BT881" s="25"/>
      <c r="BU881" s="25"/>
      <c r="BV881" s="25"/>
      <c r="BW881" s="25"/>
      <c r="BX881" s="25"/>
      <c r="BY881" s="25"/>
      <c r="BZ881" s="25"/>
      <c r="CA881" s="25"/>
      <c r="CB881" s="25"/>
      <c r="CC881" s="25"/>
      <c r="CD881" s="25"/>
      <c r="CE881" s="25"/>
      <c r="CF881" s="25"/>
    </row>
    <row r="882" spans="1:84" ht="15.75" customHeight="1" x14ac:dyDescent="0.2">
      <c r="A882" s="25"/>
      <c r="B882" s="25"/>
      <c r="C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  <c r="AM882" s="25"/>
      <c r="AN882" s="25"/>
      <c r="AO882" s="25"/>
      <c r="AP882" s="25"/>
      <c r="AQ882" s="25"/>
      <c r="AR882" s="25"/>
      <c r="AS882" s="25"/>
      <c r="AT882" s="25"/>
      <c r="AU882" s="25"/>
      <c r="AV882" s="25"/>
      <c r="AW882" s="25"/>
      <c r="AX882" s="25"/>
      <c r="AY882" s="25"/>
      <c r="AZ882" s="25"/>
      <c r="BA882" s="25"/>
      <c r="BB882" s="25"/>
      <c r="BC882" s="25"/>
      <c r="BD882" s="25"/>
      <c r="BE882" s="25"/>
      <c r="BF882" s="25"/>
      <c r="BG882" s="25"/>
      <c r="BH882" s="25"/>
      <c r="BI882" s="25"/>
      <c r="BJ882" s="25"/>
      <c r="BK882" s="25"/>
      <c r="BL882" s="25"/>
      <c r="BM882" s="25"/>
      <c r="BN882" s="25"/>
      <c r="BO882" s="25"/>
      <c r="BP882" s="25"/>
      <c r="BQ882" s="25"/>
      <c r="BR882" s="25"/>
      <c r="BS882" s="25"/>
      <c r="BT882" s="25"/>
      <c r="BU882" s="25"/>
      <c r="BV882" s="25"/>
      <c r="BW882" s="25"/>
      <c r="BX882" s="25"/>
      <c r="BY882" s="25"/>
      <c r="BZ882" s="25"/>
      <c r="CA882" s="25"/>
      <c r="CB882" s="25"/>
      <c r="CC882" s="25"/>
      <c r="CD882" s="25"/>
      <c r="CE882" s="25"/>
      <c r="CF882" s="25"/>
    </row>
    <row r="883" spans="1:84" ht="15.75" customHeight="1" x14ac:dyDescent="0.2">
      <c r="A883" s="25"/>
      <c r="B883" s="25"/>
      <c r="C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  <c r="AM883" s="25"/>
      <c r="AN883" s="25"/>
      <c r="AO883" s="25"/>
      <c r="AP883" s="25"/>
      <c r="AQ883" s="25"/>
      <c r="AR883" s="25"/>
      <c r="AS883" s="25"/>
      <c r="AT883" s="25"/>
      <c r="AU883" s="25"/>
      <c r="AV883" s="25"/>
      <c r="AW883" s="25"/>
      <c r="AX883" s="25"/>
      <c r="AY883" s="25"/>
      <c r="AZ883" s="25"/>
      <c r="BA883" s="25"/>
      <c r="BB883" s="25"/>
      <c r="BC883" s="25"/>
      <c r="BD883" s="25"/>
      <c r="BE883" s="25"/>
      <c r="BF883" s="25"/>
      <c r="BG883" s="25"/>
      <c r="BH883" s="25"/>
      <c r="BI883" s="25"/>
      <c r="BJ883" s="25"/>
      <c r="BK883" s="25"/>
      <c r="BL883" s="25"/>
      <c r="BM883" s="25"/>
      <c r="BN883" s="25"/>
      <c r="BO883" s="25"/>
      <c r="BP883" s="25"/>
      <c r="BQ883" s="25"/>
      <c r="BR883" s="25"/>
      <c r="BS883" s="25"/>
      <c r="BT883" s="25"/>
      <c r="BU883" s="25"/>
      <c r="BV883" s="25"/>
      <c r="BW883" s="25"/>
      <c r="BX883" s="25"/>
      <c r="BY883" s="25"/>
      <c r="BZ883" s="25"/>
      <c r="CA883" s="25"/>
      <c r="CB883" s="25"/>
      <c r="CC883" s="25"/>
      <c r="CD883" s="25"/>
      <c r="CE883" s="25"/>
      <c r="CF883" s="25"/>
    </row>
    <row r="884" spans="1:84" ht="15.75" customHeight="1" x14ac:dyDescent="0.2">
      <c r="A884" s="25"/>
      <c r="B884" s="25"/>
      <c r="C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  <c r="AM884" s="25"/>
      <c r="AN884" s="25"/>
      <c r="AO884" s="25"/>
      <c r="AP884" s="25"/>
      <c r="AQ884" s="25"/>
      <c r="AR884" s="25"/>
      <c r="AS884" s="25"/>
      <c r="AT884" s="25"/>
      <c r="AU884" s="25"/>
      <c r="AV884" s="25"/>
      <c r="AW884" s="25"/>
      <c r="AX884" s="25"/>
      <c r="AY884" s="25"/>
      <c r="AZ884" s="25"/>
      <c r="BA884" s="25"/>
      <c r="BB884" s="25"/>
      <c r="BC884" s="25"/>
      <c r="BD884" s="25"/>
      <c r="BE884" s="25"/>
      <c r="BF884" s="25"/>
      <c r="BG884" s="25"/>
      <c r="BH884" s="25"/>
      <c r="BI884" s="25"/>
      <c r="BJ884" s="25"/>
      <c r="BK884" s="25"/>
      <c r="BL884" s="25"/>
      <c r="BM884" s="25"/>
      <c r="BN884" s="25"/>
      <c r="BO884" s="25"/>
      <c r="BP884" s="25"/>
      <c r="BQ884" s="25"/>
      <c r="BR884" s="25"/>
      <c r="BS884" s="25"/>
      <c r="BT884" s="25"/>
      <c r="BU884" s="25"/>
      <c r="BV884" s="25"/>
      <c r="BW884" s="25"/>
      <c r="BX884" s="25"/>
      <c r="BY884" s="25"/>
      <c r="BZ884" s="25"/>
      <c r="CA884" s="25"/>
      <c r="CB884" s="25"/>
      <c r="CC884" s="25"/>
      <c r="CD884" s="25"/>
      <c r="CE884" s="25"/>
      <c r="CF884" s="25"/>
    </row>
    <row r="885" spans="1:84" ht="15.75" customHeight="1" x14ac:dyDescent="0.2">
      <c r="A885" s="25"/>
      <c r="B885" s="25"/>
      <c r="C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  <c r="AM885" s="25"/>
      <c r="AN885" s="25"/>
      <c r="AO885" s="25"/>
      <c r="AP885" s="25"/>
      <c r="AQ885" s="25"/>
      <c r="AR885" s="25"/>
      <c r="AS885" s="25"/>
      <c r="AT885" s="25"/>
      <c r="AU885" s="25"/>
      <c r="AV885" s="25"/>
      <c r="AW885" s="25"/>
      <c r="AX885" s="25"/>
      <c r="AY885" s="25"/>
      <c r="AZ885" s="25"/>
      <c r="BA885" s="25"/>
      <c r="BB885" s="25"/>
      <c r="BC885" s="25"/>
      <c r="BD885" s="25"/>
      <c r="BE885" s="25"/>
      <c r="BF885" s="25"/>
      <c r="BG885" s="25"/>
      <c r="BH885" s="25"/>
      <c r="BI885" s="25"/>
      <c r="BJ885" s="25"/>
      <c r="BK885" s="25"/>
      <c r="BL885" s="25"/>
      <c r="BM885" s="25"/>
      <c r="BN885" s="25"/>
      <c r="BO885" s="25"/>
      <c r="BP885" s="25"/>
      <c r="BQ885" s="25"/>
      <c r="BR885" s="25"/>
      <c r="BS885" s="25"/>
      <c r="BT885" s="25"/>
      <c r="BU885" s="25"/>
      <c r="BV885" s="25"/>
      <c r="BW885" s="25"/>
      <c r="BX885" s="25"/>
      <c r="BY885" s="25"/>
      <c r="BZ885" s="25"/>
      <c r="CA885" s="25"/>
      <c r="CB885" s="25"/>
      <c r="CC885" s="25"/>
      <c r="CD885" s="25"/>
      <c r="CE885" s="25"/>
      <c r="CF885" s="25"/>
    </row>
    <row r="886" spans="1:84" ht="15.75" customHeight="1" x14ac:dyDescent="0.2">
      <c r="A886" s="25"/>
      <c r="B886" s="25"/>
      <c r="C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  <c r="AM886" s="25"/>
      <c r="AN886" s="25"/>
      <c r="AO886" s="25"/>
      <c r="AP886" s="25"/>
      <c r="AQ886" s="25"/>
      <c r="AR886" s="25"/>
      <c r="AS886" s="25"/>
      <c r="AT886" s="25"/>
      <c r="AU886" s="25"/>
      <c r="AV886" s="25"/>
      <c r="AW886" s="25"/>
      <c r="AX886" s="25"/>
      <c r="AY886" s="25"/>
      <c r="AZ886" s="25"/>
      <c r="BA886" s="25"/>
      <c r="BB886" s="25"/>
      <c r="BC886" s="25"/>
      <c r="BD886" s="25"/>
      <c r="BE886" s="25"/>
      <c r="BF886" s="25"/>
      <c r="BG886" s="25"/>
      <c r="BH886" s="25"/>
      <c r="BI886" s="25"/>
      <c r="BJ886" s="25"/>
      <c r="BK886" s="25"/>
      <c r="BL886" s="25"/>
      <c r="BM886" s="25"/>
      <c r="BN886" s="25"/>
      <c r="BO886" s="25"/>
      <c r="BP886" s="25"/>
      <c r="BQ886" s="25"/>
      <c r="BR886" s="25"/>
      <c r="BS886" s="25"/>
      <c r="BT886" s="25"/>
      <c r="BU886" s="25"/>
      <c r="BV886" s="25"/>
      <c r="BW886" s="25"/>
      <c r="BX886" s="25"/>
      <c r="BY886" s="25"/>
      <c r="BZ886" s="25"/>
      <c r="CA886" s="25"/>
      <c r="CB886" s="25"/>
      <c r="CC886" s="25"/>
      <c r="CD886" s="25"/>
      <c r="CE886" s="25"/>
      <c r="CF886" s="25"/>
    </row>
    <row r="887" spans="1:84" ht="15.75" customHeight="1" x14ac:dyDescent="0.2">
      <c r="A887" s="25"/>
      <c r="B887" s="25"/>
      <c r="C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  <c r="AM887" s="25"/>
      <c r="AN887" s="25"/>
      <c r="AO887" s="25"/>
      <c r="AP887" s="25"/>
      <c r="AQ887" s="25"/>
      <c r="AR887" s="25"/>
      <c r="AS887" s="25"/>
      <c r="AT887" s="25"/>
      <c r="AU887" s="25"/>
      <c r="AV887" s="25"/>
      <c r="AW887" s="25"/>
      <c r="AX887" s="25"/>
      <c r="AY887" s="25"/>
      <c r="AZ887" s="25"/>
      <c r="BA887" s="25"/>
      <c r="BB887" s="25"/>
      <c r="BC887" s="25"/>
      <c r="BD887" s="25"/>
      <c r="BE887" s="25"/>
      <c r="BF887" s="25"/>
      <c r="BG887" s="25"/>
      <c r="BH887" s="25"/>
      <c r="BI887" s="25"/>
      <c r="BJ887" s="25"/>
      <c r="BK887" s="25"/>
      <c r="BL887" s="25"/>
      <c r="BM887" s="25"/>
      <c r="BN887" s="25"/>
      <c r="BO887" s="25"/>
      <c r="BP887" s="25"/>
      <c r="BQ887" s="25"/>
      <c r="BR887" s="25"/>
      <c r="BS887" s="25"/>
      <c r="BT887" s="25"/>
      <c r="BU887" s="25"/>
      <c r="BV887" s="25"/>
      <c r="BW887" s="25"/>
      <c r="BX887" s="25"/>
      <c r="BY887" s="25"/>
      <c r="BZ887" s="25"/>
      <c r="CA887" s="25"/>
      <c r="CB887" s="25"/>
      <c r="CC887" s="25"/>
      <c r="CD887" s="25"/>
      <c r="CE887" s="25"/>
      <c r="CF887" s="25"/>
    </row>
    <row r="888" spans="1:84" ht="15.75" customHeight="1" x14ac:dyDescent="0.2">
      <c r="A888" s="25"/>
      <c r="B888" s="25"/>
      <c r="C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  <c r="AM888" s="25"/>
      <c r="AN888" s="25"/>
      <c r="AO888" s="25"/>
      <c r="AP888" s="25"/>
      <c r="AQ888" s="25"/>
      <c r="AR888" s="25"/>
      <c r="AS888" s="25"/>
      <c r="AT888" s="25"/>
      <c r="AU888" s="25"/>
      <c r="AV888" s="25"/>
      <c r="AW888" s="25"/>
      <c r="AX888" s="25"/>
      <c r="AY888" s="25"/>
      <c r="AZ888" s="25"/>
      <c r="BA888" s="25"/>
      <c r="BB888" s="25"/>
      <c r="BC888" s="25"/>
      <c r="BD888" s="25"/>
      <c r="BE888" s="25"/>
      <c r="BF888" s="25"/>
      <c r="BG888" s="25"/>
      <c r="BH888" s="25"/>
      <c r="BI888" s="25"/>
      <c r="BJ888" s="25"/>
      <c r="BK888" s="25"/>
      <c r="BL888" s="25"/>
      <c r="BM888" s="25"/>
      <c r="BN888" s="25"/>
      <c r="BO888" s="25"/>
      <c r="BP888" s="25"/>
      <c r="BQ888" s="25"/>
      <c r="BR888" s="25"/>
      <c r="BS888" s="25"/>
      <c r="BT888" s="25"/>
      <c r="BU888" s="25"/>
      <c r="BV888" s="25"/>
      <c r="BW888" s="25"/>
      <c r="BX888" s="25"/>
      <c r="BY888" s="25"/>
      <c r="BZ888" s="25"/>
      <c r="CA888" s="25"/>
      <c r="CB888" s="25"/>
      <c r="CC888" s="25"/>
      <c r="CD888" s="25"/>
      <c r="CE888" s="25"/>
      <c r="CF888" s="25"/>
    </row>
    <row r="889" spans="1:84" ht="15.75" customHeight="1" x14ac:dyDescent="0.2">
      <c r="A889" s="25"/>
      <c r="B889" s="25"/>
      <c r="C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  <c r="AM889" s="25"/>
      <c r="AN889" s="25"/>
      <c r="AO889" s="25"/>
      <c r="AP889" s="25"/>
      <c r="AQ889" s="25"/>
      <c r="AR889" s="25"/>
      <c r="AS889" s="25"/>
      <c r="AT889" s="25"/>
      <c r="AU889" s="25"/>
      <c r="AV889" s="25"/>
      <c r="AW889" s="25"/>
      <c r="AX889" s="25"/>
      <c r="AY889" s="25"/>
      <c r="AZ889" s="25"/>
      <c r="BA889" s="25"/>
      <c r="BB889" s="25"/>
      <c r="BC889" s="25"/>
      <c r="BD889" s="25"/>
      <c r="BE889" s="25"/>
      <c r="BF889" s="25"/>
      <c r="BG889" s="25"/>
      <c r="BH889" s="25"/>
      <c r="BI889" s="25"/>
      <c r="BJ889" s="25"/>
      <c r="BK889" s="25"/>
      <c r="BL889" s="25"/>
      <c r="BM889" s="25"/>
      <c r="BN889" s="25"/>
      <c r="BO889" s="25"/>
      <c r="BP889" s="25"/>
      <c r="BQ889" s="25"/>
      <c r="BR889" s="25"/>
      <c r="BS889" s="25"/>
      <c r="BT889" s="25"/>
      <c r="BU889" s="25"/>
      <c r="BV889" s="25"/>
      <c r="BW889" s="25"/>
      <c r="BX889" s="25"/>
      <c r="BY889" s="25"/>
      <c r="BZ889" s="25"/>
      <c r="CA889" s="25"/>
      <c r="CB889" s="25"/>
      <c r="CC889" s="25"/>
      <c r="CD889" s="25"/>
      <c r="CE889" s="25"/>
      <c r="CF889" s="25"/>
    </row>
    <row r="890" spans="1:84" ht="15.75" customHeight="1" x14ac:dyDescent="0.2">
      <c r="A890" s="25"/>
      <c r="B890" s="25"/>
      <c r="C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  <c r="AM890" s="25"/>
      <c r="AN890" s="25"/>
      <c r="AO890" s="25"/>
      <c r="AP890" s="25"/>
      <c r="AQ890" s="25"/>
      <c r="AR890" s="25"/>
      <c r="AS890" s="25"/>
      <c r="AT890" s="25"/>
      <c r="AU890" s="25"/>
      <c r="AV890" s="25"/>
      <c r="AW890" s="25"/>
      <c r="AX890" s="25"/>
      <c r="AY890" s="25"/>
      <c r="AZ890" s="25"/>
      <c r="BA890" s="25"/>
      <c r="BB890" s="25"/>
      <c r="BC890" s="25"/>
      <c r="BD890" s="25"/>
      <c r="BE890" s="25"/>
      <c r="BF890" s="25"/>
      <c r="BG890" s="25"/>
      <c r="BH890" s="25"/>
      <c r="BI890" s="25"/>
      <c r="BJ890" s="25"/>
      <c r="BK890" s="25"/>
      <c r="BL890" s="25"/>
      <c r="BM890" s="25"/>
      <c r="BN890" s="25"/>
      <c r="BO890" s="25"/>
      <c r="BP890" s="25"/>
      <c r="BQ890" s="25"/>
      <c r="BR890" s="25"/>
      <c r="BS890" s="25"/>
      <c r="BT890" s="25"/>
      <c r="BU890" s="25"/>
      <c r="BV890" s="25"/>
      <c r="BW890" s="25"/>
      <c r="BX890" s="25"/>
      <c r="BY890" s="25"/>
      <c r="BZ890" s="25"/>
      <c r="CA890" s="25"/>
      <c r="CB890" s="25"/>
      <c r="CC890" s="25"/>
      <c r="CD890" s="25"/>
      <c r="CE890" s="25"/>
      <c r="CF890" s="25"/>
    </row>
    <row r="891" spans="1:84" ht="15.75" customHeight="1" x14ac:dyDescent="0.2">
      <c r="A891" s="25"/>
      <c r="B891" s="25"/>
      <c r="C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  <c r="AM891" s="25"/>
      <c r="AN891" s="25"/>
      <c r="AO891" s="25"/>
      <c r="AP891" s="25"/>
      <c r="AQ891" s="25"/>
      <c r="AR891" s="25"/>
      <c r="AS891" s="25"/>
      <c r="AT891" s="25"/>
      <c r="AU891" s="25"/>
      <c r="AV891" s="25"/>
      <c r="AW891" s="25"/>
      <c r="AX891" s="25"/>
      <c r="AY891" s="25"/>
      <c r="AZ891" s="25"/>
      <c r="BA891" s="25"/>
      <c r="BB891" s="25"/>
      <c r="BC891" s="25"/>
      <c r="BD891" s="25"/>
      <c r="BE891" s="25"/>
      <c r="BF891" s="25"/>
      <c r="BG891" s="25"/>
      <c r="BH891" s="25"/>
      <c r="BI891" s="25"/>
      <c r="BJ891" s="25"/>
      <c r="BK891" s="25"/>
      <c r="BL891" s="25"/>
      <c r="BM891" s="25"/>
      <c r="BN891" s="25"/>
      <c r="BO891" s="25"/>
      <c r="BP891" s="25"/>
      <c r="BQ891" s="25"/>
      <c r="BR891" s="25"/>
      <c r="BS891" s="25"/>
      <c r="BT891" s="25"/>
      <c r="BU891" s="25"/>
      <c r="BV891" s="25"/>
      <c r="BW891" s="25"/>
      <c r="BX891" s="25"/>
      <c r="BY891" s="25"/>
      <c r="BZ891" s="25"/>
      <c r="CA891" s="25"/>
      <c r="CB891" s="25"/>
      <c r="CC891" s="25"/>
      <c r="CD891" s="25"/>
      <c r="CE891" s="25"/>
      <c r="CF891" s="25"/>
    </row>
    <row r="892" spans="1:84" ht="15.75" customHeight="1" x14ac:dyDescent="0.2">
      <c r="A892" s="25"/>
      <c r="B892" s="25"/>
      <c r="C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  <c r="AM892" s="25"/>
      <c r="AN892" s="25"/>
      <c r="AO892" s="25"/>
      <c r="AP892" s="25"/>
      <c r="AQ892" s="25"/>
      <c r="AR892" s="25"/>
      <c r="AS892" s="25"/>
      <c r="AT892" s="25"/>
      <c r="AU892" s="25"/>
      <c r="AV892" s="25"/>
      <c r="AW892" s="25"/>
      <c r="AX892" s="25"/>
      <c r="AY892" s="25"/>
      <c r="AZ892" s="25"/>
      <c r="BA892" s="25"/>
      <c r="BB892" s="25"/>
      <c r="BC892" s="25"/>
      <c r="BD892" s="25"/>
      <c r="BE892" s="25"/>
      <c r="BF892" s="25"/>
      <c r="BG892" s="25"/>
      <c r="BH892" s="25"/>
      <c r="BI892" s="25"/>
      <c r="BJ892" s="25"/>
      <c r="BK892" s="25"/>
      <c r="BL892" s="25"/>
      <c r="BM892" s="25"/>
      <c r="BN892" s="25"/>
      <c r="BO892" s="25"/>
      <c r="BP892" s="25"/>
      <c r="BQ892" s="25"/>
      <c r="BR892" s="25"/>
      <c r="BS892" s="25"/>
      <c r="BT892" s="25"/>
      <c r="BU892" s="25"/>
      <c r="BV892" s="25"/>
      <c r="BW892" s="25"/>
      <c r="BX892" s="25"/>
      <c r="BY892" s="25"/>
      <c r="BZ892" s="25"/>
      <c r="CA892" s="25"/>
      <c r="CB892" s="25"/>
      <c r="CC892" s="25"/>
      <c r="CD892" s="25"/>
      <c r="CE892" s="25"/>
      <c r="CF892" s="25"/>
    </row>
    <row r="893" spans="1:84" ht="15.75" customHeight="1" x14ac:dyDescent="0.2">
      <c r="A893" s="25"/>
      <c r="B893" s="25"/>
      <c r="C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  <c r="AM893" s="25"/>
      <c r="AN893" s="25"/>
      <c r="AO893" s="25"/>
      <c r="AP893" s="25"/>
      <c r="AQ893" s="25"/>
      <c r="AR893" s="25"/>
      <c r="AS893" s="25"/>
      <c r="AT893" s="25"/>
      <c r="AU893" s="25"/>
      <c r="AV893" s="25"/>
      <c r="AW893" s="25"/>
      <c r="AX893" s="25"/>
      <c r="AY893" s="25"/>
      <c r="AZ893" s="25"/>
      <c r="BA893" s="25"/>
      <c r="BB893" s="25"/>
      <c r="BC893" s="25"/>
      <c r="BD893" s="25"/>
      <c r="BE893" s="25"/>
      <c r="BF893" s="25"/>
      <c r="BG893" s="25"/>
      <c r="BH893" s="25"/>
      <c r="BI893" s="25"/>
      <c r="BJ893" s="25"/>
      <c r="BK893" s="25"/>
      <c r="BL893" s="25"/>
      <c r="BM893" s="25"/>
      <c r="BN893" s="25"/>
      <c r="BO893" s="25"/>
      <c r="BP893" s="25"/>
      <c r="BQ893" s="25"/>
      <c r="BR893" s="25"/>
      <c r="BS893" s="25"/>
      <c r="BT893" s="25"/>
      <c r="BU893" s="25"/>
      <c r="BV893" s="25"/>
      <c r="BW893" s="25"/>
      <c r="BX893" s="25"/>
      <c r="BY893" s="25"/>
      <c r="BZ893" s="25"/>
      <c r="CA893" s="25"/>
      <c r="CB893" s="25"/>
      <c r="CC893" s="25"/>
      <c r="CD893" s="25"/>
      <c r="CE893" s="25"/>
      <c r="CF893" s="25"/>
    </row>
    <row r="894" spans="1:84" ht="15.75" customHeight="1" x14ac:dyDescent="0.2">
      <c r="A894" s="25"/>
      <c r="B894" s="25"/>
      <c r="C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  <c r="AM894" s="25"/>
      <c r="AN894" s="25"/>
      <c r="AO894" s="25"/>
      <c r="AP894" s="25"/>
      <c r="AQ894" s="25"/>
      <c r="AR894" s="25"/>
      <c r="AS894" s="25"/>
      <c r="AT894" s="25"/>
      <c r="AU894" s="25"/>
      <c r="AV894" s="25"/>
      <c r="AW894" s="25"/>
      <c r="AX894" s="25"/>
      <c r="AY894" s="25"/>
      <c r="AZ894" s="25"/>
      <c r="BA894" s="25"/>
      <c r="BB894" s="25"/>
      <c r="BC894" s="25"/>
      <c r="BD894" s="25"/>
      <c r="BE894" s="25"/>
      <c r="BF894" s="25"/>
      <c r="BG894" s="25"/>
      <c r="BH894" s="25"/>
      <c r="BI894" s="25"/>
      <c r="BJ894" s="25"/>
      <c r="BK894" s="25"/>
      <c r="BL894" s="25"/>
      <c r="BM894" s="25"/>
      <c r="BN894" s="25"/>
      <c r="BO894" s="25"/>
      <c r="BP894" s="25"/>
      <c r="BQ894" s="25"/>
      <c r="BR894" s="25"/>
      <c r="BS894" s="25"/>
      <c r="BT894" s="25"/>
      <c r="BU894" s="25"/>
      <c r="BV894" s="25"/>
      <c r="BW894" s="25"/>
      <c r="BX894" s="25"/>
      <c r="BY894" s="25"/>
      <c r="BZ894" s="25"/>
      <c r="CA894" s="25"/>
      <c r="CB894" s="25"/>
      <c r="CC894" s="25"/>
      <c r="CD894" s="25"/>
      <c r="CE894" s="25"/>
      <c r="CF894" s="25"/>
    </row>
    <row r="895" spans="1:84" ht="15.75" customHeight="1" x14ac:dyDescent="0.2">
      <c r="A895" s="25"/>
      <c r="B895" s="25"/>
      <c r="C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  <c r="AM895" s="25"/>
      <c r="AN895" s="25"/>
      <c r="AO895" s="25"/>
      <c r="AP895" s="25"/>
      <c r="AQ895" s="25"/>
      <c r="AR895" s="25"/>
      <c r="AS895" s="25"/>
      <c r="AT895" s="25"/>
      <c r="AU895" s="25"/>
      <c r="AV895" s="25"/>
      <c r="AW895" s="25"/>
      <c r="AX895" s="25"/>
      <c r="AY895" s="25"/>
      <c r="AZ895" s="25"/>
      <c r="BA895" s="25"/>
      <c r="BB895" s="25"/>
      <c r="BC895" s="25"/>
      <c r="BD895" s="25"/>
      <c r="BE895" s="25"/>
      <c r="BF895" s="25"/>
      <c r="BG895" s="25"/>
      <c r="BH895" s="25"/>
      <c r="BI895" s="25"/>
      <c r="BJ895" s="25"/>
      <c r="BK895" s="25"/>
      <c r="BL895" s="25"/>
      <c r="BM895" s="25"/>
      <c r="BN895" s="25"/>
      <c r="BO895" s="25"/>
      <c r="BP895" s="25"/>
      <c r="BQ895" s="25"/>
      <c r="BR895" s="25"/>
      <c r="BS895" s="25"/>
      <c r="BT895" s="25"/>
      <c r="BU895" s="25"/>
      <c r="BV895" s="25"/>
      <c r="BW895" s="25"/>
      <c r="BX895" s="25"/>
      <c r="BY895" s="25"/>
      <c r="BZ895" s="25"/>
      <c r="CA895" s="25"/>
      <c r="CB895" s="25"/>
      <c r="CC895" s="25"/>
      <c r="CD895" s="25"/>
      <c r="CE895" s="25"/>
      <c r="CF895" s="25"/>
    </row>
    <row r="896" spans="1:84" ht="15.75" customHeight="1" x14ac:dyDescent="0.2">
      <c r="A896" s="25"/>
      <c r="B896" s="25"/>
      <c r="C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  <c r="AM896" s="25"/>
      <c r="AN896" s="25"/>
      <c r="AO896" s="25"/>
      <c r="AP896" s="25"/>
      <c r="AQ896" s="25"/>
      <c r="AR896" s="25"/>
      <c r="AS896" s="25"/>
      <c r="AT896" s="25"/>
      <c r="AU896" s="25"/>
      <c r="AV896" s="25"/>
      <c r="AW896" s="25"/>
      <c r="AX896" s="25"/>
      <c r="AY896" s="25"/>
      <c r="AZ896" s="25"/>
      <c r="BA896" s="25"/>
      <c r="BB896" s="25"/>
      <c r="BC896" s="25"/>
      <c r="BD896" s="25"/>
      <c r="BE896" s="25"/>
      <c r="BF896" s="25"/>
      <c r="BG896" s="25"/>
      <c r="BH896" s="25"/>
      <c r="BI896" s="25"/>
      <c r="BJ896" s="25"/>
      <c r="BK896" s="25"/>
      <c r="BL896" s="25"/>
      <c r="BM896" s="25"/>
      <c r="BN896" s="25"/>
      <c r="BO896" s="25"/>
      <c r="BP896" s="25"/>
      <c r="BQ896" s="25"/>
      <c r="BR896" s="25"/>
      <c r="BS896" s="25"/>
      <c r="BT896" s="25"/>
      <c r="BU896" s="25"/>
      <c r="BV896" s="25"/>
      <c r="BW896" s="25"/>
      <c r="BX896" s="25"/>
      <c r="BY896" s="25"/>
      <c r="BZ896" s="25"/>
      <c r="CA896" s="25"/>
      <c r="CB896" s="25"/>
      <c r="CC896" s="25"/>
      <c r="CD896" s="25"/>
      <c r="CE896" s="25"/>
      <c r="CF896" s="25"/>
    </row>
    <row r="897" spans="1:84" ht="15.75" customHeight="1" x14ac:dyDescent="0.2">
      <c r="A897" s="25"/>
      <c r="B897" s="25"/>
      <c r="C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  <c r="AM897" s="25"/>
      <c r="AN897" s="25"/>
      <c r="AO897" s="25"/>
      <c r="AP897" s="25"/>
      <c r="AQ897" s="25"/>
      <c r="AR897" s="25"/>
      <c r="AS897" s="25"/>
      <c r="AT897" s="25"/>
      <c r="AU897" s="25"/>
      <c r="AV897" s="25"/>
      <c r="AW897" s="25"/>
      <c r="AX897" s="25"/>
      <c r="AY897" s="25"/>
      <c r="AZ897" s="25"/>
      <c r="BA897" s="25"/>
      <c r="BB897" s="25"/>
      <c r="BC897" s="25"/>
      <c r="BD897" s="25"/>
      <c r="BE897" s="25"/>
      <c r="BF897" s="25"/>
      <c r="BG897" s="25"/>
      <c r="BH897" s="25"/>
      <c r="BI897" s="25"/>
      <c r="BJ897" s="25"/>
      <c r="BK897" s="25"/>
      <c r="BL897" s="25"/>
      <c r="BM897" s="25"/>
      <c r="BN897" s="25"/>
      <c r="BO897" s="25"/>
      <c r="BP897" s="25"/>
      <c r="BQ897" s="25"/>
      <c r="BR897" s="25"/>
      <c r="BS897" s="25"/>
      <c r="BT897" s="25"/>
      <c r="BU897" s="25"/>
      <c r="BV897" s="25"/>
      <c r="BW897" s="25"/>
      <c r="BX897" s="25"/>
      <c r="BY897" s="25"/>
      <c r="BZ897" s="25"/>
      <c r="CA897" s="25"/>
      <c r="CB897" s="25"/>
      <c r="CC897" s="25"/>
      <c r="CD897" s="25"/>
      <c r="CE897" s="25"/>
      <c r="CF897" s="25"/>
    </row>
    <row r="898" spans="1:84" ht="15.75" customHeight="1" x14ac:dyDescent="0.2">
      <c r="A898" s="25"/>
      <c r="B898" s="25"/>
      <c r="C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  <c r="AM898" s="25"/>
      <c r="AN898" s="25"/>
      <c r="AO898" s="25"/>
      <c r="AP898" s="25"/>
      <c r="AQ898" s="25"/>
      <c r="AR898" s="25"/>
      <c r="AS898" s="25"/>
      <c r="AT898" s="25"/>
      <c r="AU898" s="25"/>
      <c r="AV898" s="25"/>
      <c r="AW898" s="25"/>
      <c r="AX898" s="25"/>
      <c r="AY898" s="25"/>
      <c r="AZ898" s="25"/>
      <c r="BA898" s="25"/>
      <c r="BB898" s="25"/>
      <c r="BC898" s="25"/>
      <c r="BD898" s="25"/>
      <c r="BE898" s="25"/>
      <c r="BF898" s="25"/>
      <c r="BG898" s="25"/>
      <c r="BH898" s="25"/>
      <c r="BI898" s="25"/>
      <c r="BJ898" s="25"/>
      <c r="BK898" s="25"/>
      <c r="BL898" s="25"/>
      <c r="BM898" s="25"/>
      <c r="BN898" s="25"/>
      <c r="BO898" s="25"/>
      <c r="BP898" s="25"/>
      <c r="BQ898" s="25"/>
      <c r="BR898" s="25"/>
      <c r="BS898" s="25"/>
      <c r="BT898" s="25"/>
      <c r="BU898" s="25"/>
      <c r="BV898" s="25"/>
      <c r="BW898" s="25"/>
      <c r="BX898" s="25"/>
      <c r="BY898" s="25"/>
      <c r="BZ898" s="25"/>
      <c r="CA898" s="25"/>
      <c r="CB898" s="25"/>
      <c r="CC898" s="25"/>
      <c r="CD898" s="25"/>
      <c r="CE898" s="25"/>
      <c r="CF898" s="25"/>
    </row>
    <row r="899" spans="1:84" ht="15.75" customHeight="1" x14ac:dyDescent="0.2">
      <c r="A899" s="25"/>
      <c r="B899" s="25"/>
      <c r="C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  <c r="AM899" s="25"/>
      <c r="AN899" s="25"/>
      <c r="AO899" s="25"/>
      <c r="AP899" s="25"/>
      <c r="AQ899" s="25"/>
      <c r="AR899" s="25"/>
      <c r="AS899" s="25"/>
      <c r="AT899" s="25"/>
      <c r="AU899" s="25"/>
      <c r="AV899" s="25"/>
      <c r="AW899" s="25"/>
      <c r="AX899" s="25"/>
      <c r="AY899" s="25"/>
      <c r="AZ899" s="25"/>
      <c r="BA899" s="25"/>
      <c r="BB899" s="25"/>
      <c r="BC899" s="25"/>
      <c r="BD899" s="25"/>
      <c r="BE899" s="25"/>
      <c r="BF899" s="25"/>
      <c r="BG899" s="25"/>
      <c r="BH899" s="25"/>
      <c r="BI899" s="25"/>
      <c r="BJ899" s="25"/>
      <c r="BK899" s="25"/>
      <c r="BL899" s="25"/>
      <c r="BM899" s="25"/>
      <c r="BN899" s="25"/>
      <c r="BO899" s="25"/>
      <c r="BP899" s="25"/>
      <c r="BQ899" s="25"/>
      <c r="BR899" s="25"/>
      <c r="BS899" s="25"/>
      <c r="BT899" s="25"/>
      <c r="BU899" s="25"/>
      <c r="BV899" s="25"/>
      <c r="BW899" s="25"/>
      <c r="BX899" s="25"/>
      <c r="BY899" s="25"/>
      <c r="BZ899" s="25"/>
      <c r="CA899" s="25"/>
      <c r="CB899" s="25"/>
      <c r="CC899" s="25"/>
      <c r="CD899" s="25"/>
      <c r="CE899" s="25"/>
      <c r="CF899" s="25"/>
    </row>
    <row r="900" spans="1:84" ht="15.75" customHeight="1" x14ac:dyDescent="0.2">
      <c r="A900" s="25"/>
      <c r="B900" s="25"/>
      <c r="C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  <c r="AM900" s="25"/>
      <c r="AN900" s="25"/>
      <c r="AO900" s="25"/>
      <c r="AP900" s="25"/>
      <c r="AQ900" s="25"/>
      <c r="AR900" s="25"/>
      <c r="AS900" s="25"/>
      <c r="AT900" s="25"/>
      <c r="AU900" s="25"/>
      <c r="AV900" s="25"/>
      <c r="AW900" s="25"/>
      <c r="AX900" s="25"/>
      <c r="AY900" s="25"/>
      <c r="AZ900" s="25"/>
      <c r="BA900" s="25"/>
      <c r="BB900" s="25"/>
      <c r="BC900" s="25"/>
      <c r="BD900" s="25"/>
      <c r="BE900" s="25"/>
      <c r="BF900" s="25"/>
      <c r="BG900" s="25"/>
      <c r="BH900" s="25"/>
      <c r="BI900" s="25"/>
      <c r="BJ900" s="25"/>
      <c r="BK900" s="25"/>
      <c r="BL900" s="25"/>
      <c r="BM900" s="25"/>
      <c r="BN900" s="25"/>
      <c r="BO900" s="25"/>
      <c r="BP900" s="25"/>
      <c r="BQ900" s="25"/>
      <c r="BR900" s="25"/>
      <c r="BS900" s="25"/>
      <c r="BT900" s="25"/>
      <c r="BU900" s="25"/>
      <c r="BV900" s="25"/>
      <c r="BW900" s="25"/>
      <c r="BX900" s="25"/>
      <c r="BY900" s="25"/>
      <c r="BZ900" s="25"/>
      <c r="CA900" s="25"/>
      <c r="CB900" s="25"/>
      <c r="CC900" s="25"/>
      <c r="CD900" s="25"/>
      <c r="CE900" s="25"/>
      <c r="CF900" s="25"/>
    </row>
    <row r="901" spans="1:84" ht="15.75" customHeight="1" x14ac:dyDescent="0.2">
      <c r="A901" s="25"/>
      <c r="B901" s="25"/>
      <c r="C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  <c r="AM901" s="25"/>
      <c r="AN901" s="25"/>
      <c r="AO901" s="25"/>
      <c r="AP901" s="25"/>
      <c r="AQ901" s="25"/>
      <c r="AR901" s="25"/>
      <c r="AS901" s="25"/>
      <c r="AT901" s="25"/>
      <c r="AU901" s="25"/>
      <c r="AV901" s="25"/>
      <c r="AW901" s="25"/>
      <c r="AX901" s="25"/>
      <c r="AY901" s="25"/>
      <c r="AZ901" s="25"/>
      <c r="BA901" s="25"/>
      <c r="BB901" s="25"/>
      <c r="BC901" s="25"/>
      <c r="BD901" s="25"/>
      <c r="BE901" s="25"/>
      <c r="BF901" s="25"/>
      <c r="BG901" s="25"/>
      <c r="BH901" s="25"/>
      <c r="BI901" s="25"/>
      <c r="BJ901" s="25"/>
      <c r="BK901" s="25"/>
      <c r="BL901" s="25"/>
      <c r="BM901" s="25"/>
      <c r="BN901" s="25"/>
      <c r="BO901" s="25"/>
      <c r="BP901" s="25"/>
      <c r="BQ901" s="25"/>
      <c r="BR901" s="25"/>
      <c r="BS901" s="25"/>
      <c r="BT901" s="25"/>
      <c r="BU901" s="25"/>
      <c r="BV901" s="25"/>
      <c r="BW901" s="25"/>
      <c r="BX901" s="25"/>
      <c r="BY901" s="25"/>
      <c r="BZ901" s="25"/>
      <c r="CA901" s="25"/>
      <c r="CB901" s="25"/>
      <c r="CC901" s="25"/>
      <c r="CD901" s="25"/>
      <c r="CE901" s="25"/>
      <c r="CF901" s="25"/>
    </row>
    <row r="902" spans="1:84" ht="15.75" customHeight="1" x14ac:dyDescent="0.2">
      <c r="A902" s="25"/>
      <c r="B902" s="25"/>
      <c r="C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  <c r="AM902" s="25"/>
      <c r="AN902" s="25"/>
      <c r="AO902" s="25"/>
      <c r="AP902" s="25"/>
      <c r="AQ902" s="25"/>
      <c r="AR902" s="25"/>
      <c r="AS902" s="25"/>
      <c r="AT902" s="25"/>
      <c r="AU902" s="25"/>
      <c r="AV902" s="25"/>
      <c r="AW902" s="25"/>
      <c r="AX902" s="25"/>
      <c r="AY902" s="25"/>
      <c r="AZ902" s="25"/>
      <c r="BA902" s="25"/>
      <c r="BB902" s="25"/>
      <c r="BC902" s="25"/>
      <c r="BD902" s="25"/>
      <c r="BE902" s="25"/>
      <c r="BF902" s="25"/>
      <c r="BG902" s="25"/>
      <c r="BH902" s="25"/>
      <c r="BI902" s="25"/>
      <c r="BJ902" s="25"/>
      <c r="BK902" s="25"/>
      <c r="BL902" s="25"/>
      <c r="BM902" s="25"/>
      <c r="BN902" s="25"/>
      <c r="BO902" s="25"/>
      <c r="BP902" s="25"/>
      <c r="BQ902" s="25"/>
      <c r="BR902" s="25"/>
      <c r="BS902" s="25"/>
      <c r="BT902" s="25"/>
      <c r="BU902" s="25"/>
      <c r="BV902" s="25"/>
      <c r="BW902" s="25"/>
      <c r="BX902" s="25"/>
      <c r="BY902" s="25"/>
      <c r="BZ902" s="25"/>
      <c r="CA902" s="25"/>
      <c r="CB902" s="25"/>
      <c r="CC902" s="25"/>
      <c r="CD902" s="25"/>
      <c r="CE902" s="25"/>
      <c r="CF902" s="25"/>
    </row>
    <row r="903" spans="1:84" ht="15.75" customHeight="1" x14ac:dyDescent="0.2">
      <c r="A903" s="25"/>
      <c r="B903" s="25"/>
      <c r="C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  <c r="AM903" s="25"/>
      <c r="AN903" s="25"/>
      <c r="AO903" s="25"/>
      <c r="AP903" s="25"/>
      <c r="AQ903" s="25"/>
      <c r="AR903" s="25"/>
      <c r="AS903" s="25"/>
      <c r="AT903" s="25"/>
      <c r="AU903" s="25"/>
      <c r="AV903" s="25"/>
      <c r="AW903" s="25"/>
      <c r="AX903" s="25"/>
      <c r="AY903" s="25"/>
      <c r="AZ903" s="25"/>
      <c r="BA903" s="25"/>
      <c r="BB903" s="25"/>
      <c r="BC903" s="25"/>
      <c r="BD903" s="25"/>
      <c r="BE903" s="25"/>
      <c r="BF903" s="25"/>
      <c r="BG903" s="25"/>
      <c r="BH903" s="25"/>
      <c r="BI903" s="25"/>
      <c r="BJ903" s="25"/>
      <c r="BK903" s="25"/>
      <c r="BL903" s="25"/>
      <c r="BM903" s="25"/>
      <c r="BN903" s="25"/>
      <c r="BO903" s="25"/>
      <c r="BP903" s="25"/>
      <c r="BQ903" s="25"/>
      <c r="BR903" s="25"/>
      <c r="BS903" s="25"/>
      <c r="BT903" s="25"/>
      <c r="BU903" s="25"/>
      <c r="BV903" s="25"/>
      <c r="BW903" s="25"/>
      <c r="BX903" s="25"/>
      <c r="BY903" s="25"/>
      <c r="BZ903" s="25"/>
      <c r="CA903" s="25"/>
      <c r="CB903" s="25"/>
      <c r="CC903" s="25"/>
      <c r="CD903" s="25"/>
      <c r="CE903" s="25"/>
      <c r="CF903" s="25"/>
    </row>
    <row r="904" spans="1:84" ht="15.75" customHeight="1" x14ac:dyDescent="0.2">
      <c r="A904" s="25"/>
      <c r="B904" s="25"/>
      <c r="C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  <c r="AM904" s="25"/>
      <c r="AN904" s="25"/>
      <c r="AO904" s="25"/>
      <c r="AP904" s="25"/>
      <c r="AQ904" s="25"/>
      <c r="AR904" s="25"/>
      <c r="AS904" s="25"/>
      <c r="AT904" s="25"/>
      <c r="AU904" s="25"/>
      <c r="AV904" s="25"/>
      <c r="AW904" s="25"/>
      <c r="AX904" s="25"/>
      <c r="AY904" s="25"/>
      <c r="AZ904" s="25"/>
      <c r="BA904" s="25"/>
      <c r="BB904" s="25"/>
      <c r="BC904" s="25"/>
      <c r="BD904" s="25"/>
      <c r="BE904" s="25"/>
      <c r="BF904" s="25"/>
      <c r="BG904" s="25"/>
      <c r="BH904" s="25"/>
      <c r="BI904" s="25"/>
      <c r="BJ904" s="25"/>
      <c r="BK904" s="25"/>
      <c r="BL904" s="25"/>
      <c r="BM904" s="25"/>
      <c r="BN904" s="25"/>
      <c r="BO904" s="25"/>
      <c r="BP904" s="25"/>
      <c r="BQ904" s="25"/>
      <c r="BR904" s="25"/>
      <c r="BS904" s="25"/>
      <c r="BT904" s="25"/>
      <c r="BU904" s="25"/>
      <c r="BV904" s="25"/>
      <c r="BW904" s="25"/>
      <c r="BX904" s="25"/>
      <c r="BY904" s="25"/>
      <c r="BZ904" s="25"/>
      <c r="CA904" s="25"/>
      <c r="CB904" s="25"/>
      <c r="CC904" s="25"/>
      <c r="CD904" s="25"/>
      <c r="CE904" s="25"/>
      <c r="CF904" s="25"/>
    </row>
    <row r="905" spans="1:84" ht="15.75" customHeight="1" x14ac:dyDescent="0.2">
      <c r="A905" s="25"/>
      <c r="B905" s="25"/>
      <c r="C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  <c r="AM905" s="25"/>
      <c r="AN905" s="25"/>
      <c r="AO905" s="25"/>
      <c r="AP905" s="25"/>
      <c r="AQ905" s="25"/>
      <c r="AR905" s="25"/>
      <c r="AS905" s="25"/>
      <c r="AT905" s="25"/>
      <c r="AU905" s="25"/>
      <c r="AV905" s="25"/>
      <c r="AW905" s="25"/>
      <c r="AX905" s="25"/>
      <c r="AY905" s="25"/>
      <c r="AZ905" s="25"/>
      <c r="BA905" s="25"/>
      <c r="BB905" s="25"/>
      <c r="BC905" s="25"/>
      <c r="BD905" s="25"/>
      <c r="BE905" s="25"/>
      <c r="BF905" s="25"/>
      <c r="BG905" s="25"/>
      <c r="BH905" s="25"/>
      <c r="BI905" s="25"/>
      <c r="BJ905" s="25"/>
      <c r="BK905" s="25"/>
      <c r="BL905" s="25"/>
      <c r="BM905" s="25"/>
      <c r="BN905" s="25"/>
      <c r="BO905" s="25"/>
      <c r="BP905" s="25"/>
      <c r="BQ905" s="25"/>
      <c r="BR905" s="25"/>
      <c r="BS905" s="25"/>
      <c r="BT905" s="25"/>
      <c r="BU905" s="25"/>
      <c r="BV905" s="25"/>
      <c r="BW905" s="25"/>
      <c r="BX905" s="25"/>
      <c r="BY905" s="25"/>
      <c r="BZ905" s="25"/>
      <c r="CA905" s="25"/>
      <c r="CB905" s="25"/>
      <c r="CC905" s="25"/>
      <c r="CD905" s="25"/>
      <c r="CE905" s="25"/>
      <c r="CF905" s="25"/>
    </row>
    <row r="906" spans="1:84" ht="15.75" customHeight="1" x14ac:dyDescent="0.2">
      <c r="A906" s="25"/>
      <c r="B906" s="25"/>
      <c r="C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  <c r="AM906" s="25"/>
      <c r="AN906" s="25"/>
      <c r="AO906" s="25"/>
      <c r="AP906" s="25"/>
      <c r="AQ906" s="25"/>
      <c r="AR906" s="25"/>
      <c r="AS906" s="25"/>
      <c r="AT906" s="25"/>
      <c r="AU906" s="25"/>
      <c r="AV906" s="25"/>
      <c r="AW906" s="25"/>
      <c r="AX906" s="25"/>
      <c r="AY906" s="25"/>
      <c r="AZ906" s="25"/>
      <c r="BA906" s="25"/>
      <c r="BB906" s="25"/>
      <c r="BC906" s="25"/>
      <c r="BD906" s="25"/>
      <c r="BE906" s="25"/>
      <c r="BF906" s="25"/>
      <c r="BG906" s="25"/>
      <c r="BH906" s="25"/>
      <c r="BI906" s="25"/>
      <c r="BJ906" s="25"/>
      <c r="BK906" s="25"/>
      <c r="BL906" s="25"/>
      <c r="BM906" s="25"/>
      <c r="BN906" s="25"/>
      <c r="BO906" s="25"/>
      <c r="BP906" s="25"/>
      <c r="BQ906" s="25"/>
      <c r="BR906" s="25"/>
      <c r="BS906" s="25"/>
      <c r="BT906" s="25"/>
      <c r="BU906" s="25"/>
      <c r="BV906" s="25"/>
      <c r="BW906" s="25"/>
      <c r="BX906" s="25"/>
      <c r="BY906" s="25"/>
      <c r="BZ906" s="25"/>
      <c r="CA906" s="25"/>
      <c r="CB906" s="25"/>
      <c r="CC906" s="25"/>
      <c r="CD906" s="25"/>
      <c r="CE906" s="25"/>
      <c r="CF906" s="25"/>
    </row>
    <row r="907" spans="1:84" ht="15.75" customHeight="1" x14ac:dyDescent="0.2">
      <c r="A907" s="25"/>
      <c r="B907" s="25"/>
      <c r="C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  <c r="AM907" s="25"/>
      <c r="AN907" s="25"/>
      <c r="AO907" s="25"/>
      <c r="AP907" s="25"/>
      <c r="AQ907" s="25"/>
      <c r="AR907" s="25"/>
      <c r="AS907" s="25"/>
      <c r="AT907" s="25"/>
      <c r="AU907" s="25"/>
      <c r="AV907" s="25"/>
      <c r="AW907" s="25"/>
      <c r="AX907" s="25"/>
      <c r="AY907" s="25"/>
      <c r="AZ907" s="25"/>
      <c r="BA907" s="25"/>
      <c r="BB907" s="25"/>
      <c r="BC907" s="25"/>
      <c r="BD907" s="25"/>
      <c r="BE907" s="25"/>
      <c r="BF907" s="25"/>
      <c r="BG907" s="25"/>
      <c r="BH907" s="25"/>
      <c r="BI907" s="25"/>
      <c r="BJ907" s="25"/>
      <c r="BK907" s="25"/>
      <c r="BL907" s="25"/>
      <c r="BM907" s="25"/>
      <c r="BN907" s="25"/>
      <c r="BO907" s="25"/>
      <c r="BP907" s="25"/>
      <c r="BQ907" s="25"/>
      <c r="BR907" s="25"/>
      <c r="BS907" s="25"/>
      <c r="BT907" s="25"/>
      <c r="BU907" s="25"/>
      <c r="BV907" s="25"/>
      <c r="BW907" s="25"/>
      <c r="BX907" s="25"/>
      <c r="BY907" s="25"/>
      <c r="BZ907" s="25"/>
      <c r="CA907" s="25"/>
      <c r="CB907" s="25"/>
      <c r="CC907" s="25"/>
      <c r="CD907" s="25"/>
      <c r="CE907" s="25"/>
      <c r="CF907" s="25"/>
    </row>
    <row r="908" spans="1:84" ht="15.75" customHeight="1" x14ac:dyDescent="0.2">
      <c r="A908" s="25"/>
      <c r="B908" s="25"/>
      <c r="C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  <c r="AM908" s="25"/>
      <c r="AN908" s="25"/>
      <c r="AO908" s="25"/>
      <c r="AP908" s="25"/>
      <c r="AQ908" s="25"/>
      <c r="AR908" s="25"/>
      <c r="AS908" s="25"/>
      <c r="AT908" s="25"/>
      <c r="AU908" s="25"/>
      <c r="AV908" s="25"/>
      <c r="AW908" s="25"/>
      <c r="AX908" s="25"/>
      <c r="AY908" s="25"/>
      <c r="AZ908" s="25"/>
      <c r="BA908" s="25"/>
      <c r="BB908" s="25"/>
      <c r="BC908" s="25"/>
      <c r="BD908" s="25"/>
      <c r="BE908" s="25"/>
      <c r="BF908" s="25"/>
      <c r="BG908" s="25"/>
      <c r="BH908" s="25"/>
      <c r="BI908" s="25"/>
      <c r="BJ908" s="25"/>
      <c r="BK908" s="25"/>
      <c r="BL908" s="25"/>
      <c r="BM908" s="25"/>
      <c r="BN908" s="25"/>
      <c r="BO908" s="25"/>
      <c r="BP908" s="25"/>
      <c r="BQ908" s="25"/>
      <c r="BR908" s="25"/>
      <c r="BS908" s="25"/>
      <c r="BT908" s="25"/>
      <c r="BU908" s="25"/>
      <c r="BV908" s="25"/>
      <c r="BW908" s="25"/>
      <c r="BX908" s="25"/>
      <c r="BY908" s="25"/>
      <c r="BZ908" s="25"/>
      <c r="CA908" s="25"/>
      <c r="CB908" s="25"/>
      <c r="CC908" s="25"/>
      <c r="CD908" s="25"/>
      <c r="CE908" s="25"/>
      <c r="CF908" s="25"/>
    </row>
    <row r="909" spans="1:84" ht="15.75" customHeight="1" x14ac:dyDescent="0.2">
      <c r="A909" s="25"/>
      <c r="B909" s="25"/>
      <c r="C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  <c r="AM909" s="25"/>
      <c r="AN909" s="25"/>
      <c r="AO909" s="25"/>
      <c r="AP909" s="25"/>
      <c r="AQ909" s="25"/>
      <c r="AR909" s="25"/>
      <c r="AS909" s="25"/>
      <c r="AT909" s="25"/>
      <c r="AU909" s="25"/>
      <c r="AV909" s="25"/>
      <c r="AW909" s="25"/>
      <c r="AX909" s="25"/>
      <c r="AY909" s="25"/>
      <c r="AZ909" s="25"/>
      <c r="BA909" s="25"/>
      <c r="BB909" s="25"/>
      <c r="BC909" s="25"/>
      <c r="BD909" s="25"/>
      <c r="BE909" s="25"/>
      <c r="BF909" s="25"/>
      <c r="BG909" s="25"/>
      <c r="BH909" s="25"/>
      <c r="BI909" s="25"/>
      <c r="BJ909" s="25"/>
      <c r="BK909" s="25"/>
      <c r="BL909" s="25"/>
      <c r="BM909" s="25"/>
      <c r="BN909" s="25"/>
      <c r="BO909" s="25"/>
      <c r="BP909" s="25"/>
      <c r="BQ909" s="25"/>
      <c r="BR909" s="25"/>
      <c r="BS909" s="25"/>
      <c r="BT909" s="25"/>
      <c r="BU909" s="25"/>
      <c r="BV909" s="25"/>
      <c r="BW909" s="25"/>
      <c r="BX909" s="25"/>
      <c r="BY909" s="25"/>
      <c r="BZ909" s="25"/>
      <c r="CA909" s="25"/>
      <c r="CB909" s="25"/>
      <c r="CC909" s="25"/>
      <c r="CD909" s="25"/>
      <c r="CE909" s="25"/>
      <c r="CF909" s="25"/>
    </row>
    <row r="910" spans="1:84" ht="15.75" customHeight="1" x14ac:dyDescent="0.2">
      <c r="A910" s="25"/>
      <c r="B910" s="25"/>
      <c r="C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  <c r="AM910" s="25"/>
      <c r="AN910" s="25"/>
      <c r="AO910" s="25"/>
      <c r="AP910" s="25"/>
      <c r="AQ910" s="25"/>
      <c r="AR910" s="25"/>
      <c r="AS910" s="25"/>
      <c r="AT910" s="25"/>
      <c r="AU910" s="25"/>
      <c r="AV910" s="25"/>
      <c r="AW910" s="25"/>
      <c r="AX910" s="25"/>
      <c r="AY910" s="25"/>
      <c r="AZ910" s="25"/>
      <c r="BA910" s="25"/>
      <c r="BB910" s="25"/>
      <c r="BC910" s="25"/>
      <c r="BD910" s="25"/>
      <c r="BE910" s="25"/>
      <c r="BF910" s="25"/>
      <c r="BG910" s="25"/>
      <c r="BH910" s="25"/>
      <c r="BI910" s="25"/>
      <c r="BJ910" s="25"/>
      <c r="BK910" s="25"/>
      <c r="BL910" s="25"/>
      <c r="BM910" s="25"/>
      <c r="BN910" s="25"/>
      <c r="BO910" s="25"/>
      <c r="BP910" s="25"/>
      <c r="BQ910" s="25"/>
      <c r="BR910" s="25"/>
      <c r="BS910" s="25"/>
      <c r="BT910" s="25"/>
      <c r="BU910" s="25"/>
      <c r="BV910" s="25"/>
      <c r="BW910" s="25"/>
      <c r="BX910" s="25"/>
      <c r="BY910" s="25"/>
      <c r="BZ910" s="25"/>
      <c r="CA910" s="25"/>
      <c r="CB910" s="25"/>
      <c r="CC910" s="25"/>
      <c r="CD910" s="25"/>
      <c r="CE910" s="25"/>
      <c r="CF910" s="25"/>
    </row>
    <row r="911" spans="1:84" ht="15.75" customHeight="1" x14ac:dyDescent="0.2">
      <c r="A911" s="25"/>
      <c r="B911" s="25"/>
      <c r="C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  <c r="AM911" s="25"/>
      <c r="AN911" s="25"/>
      <c r="AO911" s="25"/>
      <c r="AP911" s="25"/>
      <c r="AQ911" s="25"/>
      <c r="AR911" s="25"/>
      <c r="AS911" s="25"/>
      <c r="AT911" s="25"/>
      <c r="AU911" s="25"/>
      <c r="AV911" s="25"/>
      <c r="AW911" s="25"/>
      <c r="AX911" s="25"/>
      <c r="AY911" s="25"/>
      <c r="AZ911" s="25"/>
      <c r="BA911" s="25"/>
      <c r="BB911" s="25"/>
      <c r="BC911" s="25"/>
      <c r="BD911" s="25"/>
      <c r="BE911" s="25"/>
      <c r="BF911" s="25"/>
      <c r="BG911" s="25"/>
      <c r="BH911" s="25"/>
      <c r="BI911" s="25"/>
      <c r="BJ911" s="25"/>
      <c r="BK911" s="25"/>
      <c r="BL911" s="25"/>
      <c r="BM911" s="25"/>
      <c r="BN911" s="25"/>
      <c r="BO911" s="25"/>
      <c r="BP911" s="25"/>
      <c r="BQ911" s="25"/>
      <c r="BR911" s="25"/>
      <c r="BS911" s="25"/>
      <c r="BT911" s="25"/>
      <c r="BU911" s="25"/>
      <c r="BV911" s="25"/>
      <c r="BW911" s="25"/>
      <c r="BX911" s="25"/>
      <c r="BY911" s="25"/>
      <c r="BZ911" s="25"/>
      <c r="CA911" s="25"/>
      <c r="CB911" s="25"/>
      <c r="CC911" s="25"/>
      <c r="CD911" s="25"/>
      <c r="CE911" s="25"/>
      <c r="CF911" s="25"/>
    </row>
    <row r="912" spans="1:84" ht="15.75" customHeight="1" x14ac:dyDescent="0.2">
      <c r="A912" s="25"/>
      <c r="B912" s="25"/>
      <c r="C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  <c r="AM912" s="25"/>
      <c r="AN912" s="25"/>
      <c r="AO912" s="25"/>
      <c r="AP912" s="25"/>
      <c r="AQ912" s="25"/>
      <c r="AR912" s="25"/>
      <c r="AS912" s="25"/>
      <c r="AT912" s="25"/>
      <c r="AU912" s="25"/>
      <c r="AV912" s="25"/>
      <c r="AW912" s="25"/>
      <c r="AX912" s="25"/>
      <c r="AY912" s="25"/>
      <c r="AZ912" s="25"/>
      <c r="BA912" s="25"/>
      <c r="BB912" s="25"/>
      <c r="BC912" s="25"/>
      <c r="BD912" s="25"/>
      <c r="BE912" s="25"/>
      <c r="BF912" s="25"/>
      <c r="BG912" s="25"/>
      <c r="BH912" s="25"/>
      <c r="BI912" s="25"/>
      <c r="BJ912" s="25"/>
      <c r="BK912" s="25"/>
      <c r="BL912" s="25"/>
      <c r="BM912" s="25"/>
      <c r="BN912" s="25"/>
      <c r="BO912" s="25"/>
      <c r="BP912" s="25"/>
      <c r="BQ912" s="25"/>
      <c r="BR912" s="25"/>
      <c r="BS912" s="25"/>
      <c r="BT912" s="25"/>
      <c r="BU912" s="25"/>
      <c r="BV912" s="25"/>
      <c r="BW912" s="25"/>
      <c r="BX912" s="25"/>
      <c r="BY912" s="25"/>
      <c r="BZ912" s="25"/>
      <c r="CA912" s="25"/>
      <c r="CB912" s="25"/>
      <c r="CC912" s="25"/>
      <c r="CD912" s="25"/>
      <c r="CE912" s="25"/>
      <c r="CF912" s="25"/>
    </row>
    <row r="913" spans="1:84" ht="15.75" customHeight="1" x14ac:dyDescent="0.2">
      <c r="A913" s="25"/>
      <c r="B913" s="25"/>
      <c r="C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  <c r="AM913" s="25"/>
      <c r="AN913" s="25"/>
      <c r="AO913" s="25"/>
      <c r="AP913" s="25"/>
      <c r="AQ913" s="25"/>
      <c r="AR913" s="25"/>
      <c r="AS913" s="25"/>
      <c r="AT913" s="25"/>
      <c r="AU913" s="25"/>
      <c r="AV913" s="25"/>
      <c r="AW913" s="25"/>
      <c r="AX913" s="25"/>
      <c r="AY913" s="25"/>
      <c r="AZ913" s="25"/>
      <c r="BA913" s="25"/>
      <c r="BB913" s="25"/>
      <c r="BC913" s="25"/>
      <c r="BD913" s="25"/>
      <c r="BE913" s="25"/>
      <c r="BF913" s="25"/>
      <c r="BG913" s="25"/>
      <c r="BH913" s="25"/>
      <c r="BI913" s="25"/>
      <c r="BJ913" s="25"/>
      <c r="BK913" s="25"/>
      <c r="BL913" s="25"/>
      <c r="BM913" s="25"/>
      <c r="BN913" s="25"/>
      <c r="BO913" s="25"/>
      <c r="BP913" s="25"/>
      <c r="BQ913" s="25"/>
      <c r="BR913" s="25"/>
      <c r="BS913" s="25"/>
      <c r="BT913" s="25"/>
      <c r="BU913" s="25"/>
      <c r="BV913" s="25"/>
      <c r="BW913" s="25"/>
      <c r="BX913" s="25"/>
      <c r="BY913" s="25"/>
      <c r="BZ913" s="25"/>
      <c r="CA913" s="25"/>
      <c r="CB913" s="25"/>
      <c r="CC913" s="25"/>
      <c r="CD913" s="25"/>
      <c r="CE913" s="25"/>
      <c r="CF913" s="25"/>
    </row>
    <row r="914" spans="1:84" ht="15.75" customHeight="1" x14ac:dyDescent="0.2">
      <c r="A914" s="25"/>
      <c r="B914" s="25"/>
      <c r="C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  <c r="AM914" s="25"/>
      <c r="AN914" s="25"/>
      <c r="AO914" s="25"/>
      <c r="AP914" s="25"/>
      <c r="AQ914" s="25"/>
      <c r="AR914" s="25"/>
      <c r="AS914" s="25"/>
      <c r="AT914" s="25"/>
      <c r="AU914" s="25"/>
      <c r="AV914" s="25"/>
      <c r="AW914" s="25"/>
      <c r="AX914" s="25"/>
      <c r="AY914" s="25"/>
      <c r="AZ914" s="25"/>
      <c r="BA914" s="25"/>
      <c r="BB914" s="25"/>
      <c r="BC914" s="25"/>
      <c r="BD914" s="25"/>
      <c r="BE914" s="25"/>
      <c r="BF914" s="25"/>
      <c r="BG914" s="25"/>
      <c r="BH914" s="25"/>
      <c r="BI914" s="25"/>
      <c r="BJ914" s="25"/>
      <c r="BK914" s="25"/>
      <c r="BL914" s="25"/>
      <c r="BM914" s="25"/>
      <c r="BN914" s="25"/>
      <c r="BO914" s="25"/>
      <c r="BP914" s="25"/>
      <c r="BQ914" s="25"/>
      <c r="BR914" s="25"/>
      <c r="BS914" s="25"/>
      <c r="BT914" s="25"/>
      <c r="BU914" s="25"/>
      <c r="BV914" s="25"/>
      <c r="BW914" s="25"/>
      <c r="BX914" s="25"/>
      <c r="BY914" s="25"/>
      <c r="BZ914" s="25"/>
      <c r="CA914" s="25"/>
      <c r="CB914" s="25"/>
      <c r="CC914" s="25"/>
      <c r="CD914" s="25"/>
      <c r="CE914" s="25"/>
      <c r="CF914" s="25"/>
    </row>
    <row r="915" spans="1:84" ht="15.75" customHeight="1" x14ac:dyDescent="0.2">
      <c r="A915" s="25"/>
      <c r="B915" s="25"/>
      <c r="C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  <c r="AM915" s="25"/>
      <c r="AN915" s="25"/>
      <c r="AO915" s="25"/>
      <c r="AP915" s="25"/>
      <c r="AQ915" s="25"/>
      <c r="AR915" s="25"/>
      <c r="AS915" s="25"/>
      <c r="AT915" s="25"/>
      <c r="AU915" s="25"/>
      <c r="AV915" s="25"/>
      <c r="AW915" s="25"/>
      <c r="AX915" s="25"/>
      <c r="AY915" s="25"/>
      <c r="AZ915" s="25"/>
      <c r="BA915" s="25"/>
      <c r="BB915" s="25"/>
      <c r="BC915" s="25"/>
      <c r="BD915" s="25"/>
      <c r="BE915" s="25"/>
      <c r="BF915" s="25"/>
      <c r="BG915" s="25"/>
      <c r="BH915" s="25"/>
      <c r="BI915" s="25"/>
      <c r="BJ915" s="25"/>
      <c r="BK915" s="25"/>
      <c r="BL915" s="25"/>
      <c r="BM915" s="25"/>
      <c r="BN915" s="25"/>
      <c r="BO915" s="25"/>
      <c r="BP915" s="25"/>
      <c r="BQ915" s="25"/>
      <c r="BR915" s="25"/>
      <c r="BS915" s="25"/>
      <c r="BT915" s="25"/>
      <c r="BU915" s="25"/>
      <c r="BV915" s="25"/>
      <c r="BW915" s="25"/>
      <c r="BX915" s="25"/>
      <c r="BY915" s="25"/>
      <c r="BZ915" s="25"/>
      <c r="CA915" s="25"/>
      <c r="CB915" s="25"/>
      <c r="CC915" s="25"/>
      <c r="CD915" s="25"/>
      <c r="CE915" s="25"/>
      <c r="CF915" s="25"/>
    </row>
    <row r="916" spans="1:84" ht="15.75" customHeight="1" x14ac:dyDescent="0.2">
      <c r="A916" s="25"/>
      <c r="B916" s="25"/>
      <c r="C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  <c r="AM916" s="25"/>
      <c r="AN916" s="25"/>
      <c r="AO916" s="25"/>
      <c r="AP916" s="25"/>
      <c r="AQ916" s="25"/>
      <c r="AR916" s="25"/>
      <c r="AS916" s="25"/>
      <c r="AT916" s="25"/>
      <c r="AU916" s="25"/>
      <c r="AV916" s="25"/>
      <c r="AW916" s="25"/>
      <c r="AX916" s="25"/>
      <c r="AY916" s="25"/>
      <c r="AZ916" s="25"/>
      <c r="BA916" s="25"/>
      <c r="BB916" s="25"/>
      <c r="BC916" s="25"/>
      <c r="BD916" s="25"/>
      <c r="BE916" s="25"/>
      <c r="BF916" s="25"/>
      <c r="BG916" s="25"/>
      <c r="BH916" s="25"/>
      <c r="BI916" s="25"/>
      <c r="BJ916" s="25"/>
      <c r="BK916" s="25"/>
      <c r="BL916" s="25"/>
      <c r="BM916" s="25"/>
      <c r="BN916" s="25"/>
      <c r="BO916" s="25"/>
      <c r="BP916" s="25"/>
      <c r="BQ916" s="25"/>
      <c r="BR916" s="25"/>
      <c r="BS916" s="25"/>
      <c r="BT916" s="25"/>
      <c r="BU916" s="25"/>
      <c r="BV916" s="25"/>
      <c r="BW916" s="25"/>
      <c r="BX916" s="25"/>
      <c r="BY916" s="25"/>
      <c r="BZ916" s="25"/>
      <c r="CA916" s="25"/>
      <c r="CB916" s="25"/>
      <c r="CC916" s="25"/>
      <c r="CD916" s="25"/>
      <c r="CE916" s="25"/>
      <c r="CF916" s="25"/>
    </row>
    <row r="917" spans="1:84" ht="15.75" customHeight="1" x14ac:dyDescent="0.2">
      <c r="A917" s="25"/>
      <c r="B917" s="25"/>
      <c r="C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  <c r="AM917" s="25"/>
      <c r="AN917" s="25"/>
      <c r="AO917" s="25"/>
      <c r="AP917" s="25"/>
      <c r="AQ917" s="25"/>
      <c r="AR917" s="25"/>
      <c r="AS917" s="25"/>
      <c r="AT917" s="25"/>
      <c r="AU917" s="25"/>
      <c r="AV917" s="25"/>
      <c r="AW917" s="25"/>
      <c r="AX917" s="25"/>
      <c r="AY917" s="25"/>
      <c r="AZ917" s="25"/>
      <c r="BA917" s="25"/>
      <c r="BB917" s="25"/>
      <c r="BC917" s="25"/>
      <c r="BD917" s="25"/>
      <c r="BE917" s="25"/>
      <c r="BF917" s="25"/>
      <c r="BG917" s="25"/>
      <c r="BH917" s="25"/>
      <c r="BI917" s="25"/>
      <c r="BJ917" s="25"/>
      <c r="BK917" s="25"/>
      <c r="BL917" s="25"/>
      <c r="BM917" s="25"/>
      <c r="BN917" s="25"/>
      <c r="BO917" s="25"/>
      <c r="BP917" s="25"/>
      <c r="BQ917" s="25"/>
      <c r="BR917" s="25"/>
      <c r="BS917" s="25"/>
      <c r="BT917" s="25"/>
      <c r="BU917" s="25"/>
      <c r="BV917" s="25"/>
      <c r="BW917" s="25"/>
      <c r="BX917" s="25"/>
      <c r="BY917" s="25"/>
      <c r="BZ917" s="25"/>
      <c r="CA917" s="25"/>
      <c r="CB917" s="25"/>
      <c r="CC917" s="25"/>
      <c r="CD917" s="25"/>
      <c r="CE917" s="25"/>
      <c r="CF917" s="25"/>
    </row>
    <row r="918" spans="1:84" ht="15.75" customHeight="1" x14ac:dyDescent="0.2">
      <c r="A918" s="25"/>
      <c r="B918" s="25"/>
      <c r="C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  <c r="AM918" s="25"/>
      <c r="AN918" s="25"/>
      <c r="AO918" s="25"/>
      <c r="AP918" s="25"/>
      <c r="AQ918" s="25"/>
      <c r="AR918" s="25"/>
      <c r="AS918" s="25"/>
      <c r="AT918" s="25"/>
      <c r="AU918" s="25"/>
      <c r="AV918" s="25"/>
      <c r="AW918" s="25"/>
      <c r="AX918" s="25"/>
      <c r="AY918" s="25"/>
      <c r="AZ918" s="25"/>
      <c r="BA918" s="25"/>
      <c r="BB918" s="25"/>
      <c r="BC918" s="25"/>
      <c r="BD918" s="25"/>
      <c r="BE918" s="25"/>
      <c r="BF918" s="25"/>
      <c r="BG918" s="25"/>
      <c r="BH918" s="25"/>
      <c r="BI918" s="25"/>
      <c r="BJ918" s="25"/>
      <c r="BK918" s="25"/>
      <c r="BL918" s="25"/>
      <c r="BM918" s="25"/>
      <c r="BN918" s="25"/>
      <c r="BO918" s="25"/>
      <c r="BP918" s="25"/>
      <c r="BQ918" s="25"/>
      <c r="BR918" s="25"/>
      <c r="BS918" s="25"/>
      <c r="BT918" s="25"/>
      <c r="BU918" s="25"/>
      <c r="BV918" s="25"/>
      <c r="BW918" s="25"/>
      <c r="BX918" s="25"/>
      <c r="BY918" s="25"/>
      <c r="BZ918" s="25"/>
      <c r="CA918" s="25"/>
      <c r="CB918" s="25"/>
      <c r="CC918" s="25"/>
      <c r="CD918" s="25"/>
      <c r="CE918" s="25"/>
      <c r="CF918" s="25"/>
    </row>
    <row r="919" spans="1:84" ht="15.75" customHeight="1" x14ac:dyDescent="0.2">
      <c r="A919" s="25"/>
      <c r="B919" s="25"/>
      <c r="C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  <c r="AM919" s="25"/>
      <c r="AN919" s="25"/>
      <c r="AO919" s="25"/>
      <c r="AP919" s="25"/>
      <c r="AQ919" s="25"/>
      <c r="AR919" s="25"/>
      <c r="AS919" s="25"/>
      <c r="AT919" s="25"/>
      <c r="AU919" s="25"/>
      <c r="AV919" s="25"/>
      <c r="AW919" s="25"/>
      <c r="AX919" s="25"/>
      <c r="AY919" s="25"/>
      <c r="AZ919" s="25"/>
      <c r="BA919" s="25"/>
      <c r="BB919" s="25"/>
      <c r="BC919" s="25"/>
      <c r="BD919" s="25"/>
      <c r="BE919" s="25"/>
      <c r="BF919" s="25"/>
      <c r="BG919" s="25"/>
      <c r="BH919" s="25"/>
      <c r="BI919" s="25"/>
      <c r="BJ919" s="25"/>
      <c r="BK919" s="25"/>
      <c r="BL919" s="25"/>
      <c r="BM919" s="25"/>
      <c r="BN919" s="25"/>
      <c r="BO919" s="25"/>
      <c r="BP919" s="25"/>
      <c r="BQ919" s="25"/>
      <c r="BR919" s="25"/>
      <c r="BS919" s="25"/>
      <c r="BT919" s="25"/>
      <c r="BU919" s="25"/>
      <c r="BV919" s="25"/>
      <c r="BW919" s="25"/>
      <c r="BX919" s="25"/>
      <c r="BY919" s="25"/>
      <c r="BZ919" s="25"/>
      <c r="CA919" s="25"/>
      <c r="CB919" s="25"/>
      <c r="CC919" s="25"/>
      <c r="CD919" s="25"/>
      <c r="CE919" s="25"/>
      <c r="CF919" s="25"/>
    </row>
    <row r="920" spans="1:84" ht="15.75" customHeight="1" x14ac:dyDescent="0.2">
      <c r="A920" s="25"/>
      <c r="B920" s="25"/>
      <c r="C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  <c r="AM920" s="25"/>
      <c r="AN920" s="25"/>
      <c r="AO920" s="25"/>
      <c r="AP920" s="25"/>
      <c r="AQ920" s="25"/>
      <c r="AR920" s="25"/>
      <c r="AS920" s="25"/>
      <c r="AT920" s="25"/>
      <c r="AU920" s="25"/>
      <c r="AV920" s="25"/>
      <c r="AW920" s="25"/>
      <c r="AX920" s="25"/>
      <c r="AY920" s="25"/>
      <c r="AZ920" s="25"/>
      <c r="BA920" s="25"/>
      <c r="BB920" s="25"/>
      <c r="BC920" s="25"/>
      <c r="BD920" s="25"/>
      <c r="BE920" s="25"/>
      <c r="BF920" s="25"/>
      <c r="BG920" s="25"/>
      <c r="BH920" s="25"/>
      <c r="BI920" s="25"/>
      <c r="BJ920" s="25"/>
      <c r="BK920" s="25"/>
      <c r="BL920" s="25"/>
      <c r="BM920" s="25"/>
      <c r="BN920" s="25"/>
      <c r="BO920" s="25"/>
      <c r="BP920" s="25"/>
      <c r="BQ920" s="25"/>
      <c r="BR920" s="25"/>
      <c r="BS920" s="25"/>
      <c r="BT920" s="25"/>
      <c r="BU920" s="25"/>
      <c r="BV920" s="25"/>
      <c r="BW920" s="25"/>
      <c r="BX920" s="25"/>
      <c r="BY920" s="25"/>
      <c r="BZ920" s="25"/>
      <c r="CA920" s="25"/>
      <c r="CB920" s="25"/>
      <c r="CC920" s="25"/>
      <c r="CD920" s="25"/>
      <c r="CE920" s="25"/>
      <c r="CF920" s="25"/>
    </row>
    <row r="921" spans="1:84" ht="15.75" customHeight="1" x14ac:dyDescent="0.2">
      <c r="A921" s="25"/>
      <c r="B921" s="25"/>
      <c r="C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  <c r="AM921" s="25"/>
      <c r="AN921" s="25"/>
      <c r="AO921" s="25"/>
      <c r="AP921" s="25"/>
      <c r="AQ921" s="25"/>
      <c r="AR921" s="25"/>
      <c r="AS921" s="25"/>
      <c r="AT921" s="25"/>
      <c r="AU921" s="25"/>
      <c r="AV921" s="25"/>
      <c r="AW921" s="25"/>
      <c r="AX921" s="25"/>
      <c r="AY921" s="25"/>
      <c r="AZ921" s="25"/>
      <c r="BA921" s="25"/>
      <c r="BB921" s="25"/>
      <c r="BC921" s="25"/>
      <c r="BD921" s="25"/>
      <c r="BE921" s="25"/>
      <c r="BF921" s="25"/>
      <c r="BG921" s="25"/>
      <c r="BH921" s="25"/>
      <c r="BI921" s="25"/>
      <c r="BJ921" s="25"/>
      <c r="BK921" s="25"/>
      <c r="BL921" s="25"/>
      <c r="BM921" s="25"/>
      <c r="BN921" s="25"/>
      <c r="BO921" s="25"/>
      <c r="BP921" s="25"/>
      <c r="BQ921" s="25"/>
      <c r="BR921" s="25"/>
      <c r="BS921" s="25"/>
      <c r="BT921" s="25"/>
      <c r="BU921" s="25"/>
      <c r="BV921" s="25"/>
      <c r="BW921" s="25"/>
      <c r="BX921" s="25"/>
      <c r="BY921" s="25"/>
      <c r="BZ921" s="25"/>
      <c r="CA921" s="25"/>
      <c r="CB921" s="25"/>
      <c r="CC921" s="25"/>
      <c r="CD921" s="25"/>
      <c r="CE921" s="25"/>
      <c r="CF921" s="25"/>
    </row>
    <row r="922" spans="1:84" ht="15.75" customHeight="1" x14ac:dyDescent="0.2">
      <c r="A922" s="25"/>
      <c r="B922" s="25"/>
      <c r="C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  <c r="AM922" s="25"/>
      <c r="AN922" s="25"/>
      <c r="AO922" s="25"/>
      <c r="AP922" s="25"/>
      <c r="AQ922" s="25"/>
      <c r="AR922" s="25"/>
      <c r="AS922" s="25"/>
      <c r="AT922" s="25"/>
      <c r="AU922" s="25"/>
      <c r="AV922" s="25"/>
      <c r="AW922" s="25"/>
      <c r="AX922" s="25"/>
      <c r="AY922" s="25"/>
      <c r="AZ922" s="25"/>
      <c r="BA922" s="25"/>
      <c r="BB922" s="25"/>
      <c r="BC922" s="25"/>
      <c r="BD922" s="25"/>
      <c r="BE922" s="25"/>
      <c r="BF922" s="25"/>
      <c r="BG922" s="25"/>
      <c r="BH922" s="25"/>
      <c r="BI922" s="25"/>
      <c r="BJ922" s="25"/>
      <c r="BK922" s="25"/>
      <c r="BL922" s="25"/>
      <c r="BM922" s="25"/>
      <c r="BN922" s="25"/>
      <c r="BO922" s="25"/>
      <c r="BP922" s="25"/>
      <c r="BQ922" s="25"/>
      <c r="BR922" s="25"/>
      <c r="BS922" s="25"/>
      <c r="BT922" s="25"/>
      <c r="BU922" s="25"/>
      <c r="BV922" s="25"/>
      <c r="BW922" s="25"/>
      <c r="BX922" s="25"/>
      <c r="BY922" s="25"/>
      <c r="BZ922" s="25"/>
      <c r="CA922" s="25"/>
      <c r="CB922" s="25"/>
      <c r="CC922" s="25"/>
      <c r="CD922" s="25"/>
      <c r="CE922" s="25"/>
      <c r="CF922" s="25"/>
    </row>
    <row r="923" spans="1:84" ht="15.75" customHeight="1" x14ac:dyDescent="0.2">
      <c r="A923" s="25"/>
      <c r="B923" s="25"/>
      <c r="C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  <c r="AM923" s="25"/>
      <c r="AN923" s="25"/>
      <c r="AO923" s="25"/>
      <c r="AP923" s="25"/>
      <c r="AQ923" s="25"/>
      <c r="AR923" s="25"/>
      <c r="AS923" s="25"/>
      <c r="AT923" s="25"/>
      <c r="AU923" s="25"/>
      <c r="AV923" s="25"/>
      <c r="AW923" s="25"/>
      <c r="AX923" s="25"/>
      <c r="AY923" s="25"/>
      <c r="AZ923" s="25"/>
      <c r="BA923" s="25"/>
      <c r="BB923" s="25"/>
      <c r="BC923" s="25"/>
      <c r="BD923" s="25"/>
      <c r="BE923" s="25"/>
      <c r="BF923" s="25"/>
      <c r="BG923" s="25"/>
      <c r="BH923" s="25"/>
      <c r="BI923" s="25"/>
      <c r="BJ923" s="25"/>
      <c r="BK923" s="25"/>
      <c r="BL923" s="25"/>
      <c r="BM923" s="25"/>
      <c r="BN923" s="25"/>
      <c r="BO923" s="25"/>
      <c r="BP923" s="25"/>
      <c r="BQ923" s="25"/>
      <c r="BR923" s="25"/>
      <c r="BS923" s="25"/>
      <c r="BT923" s="25"/>
      <c r="BU923" s="25"/>
      <c r="BV923" s="25"/>
      <c r="BW923" s="25"/>
      <c r="BX923" s="25"/>
      <c r="BY923" s="25"/>
      <c r="BZ923" s="25"/>
      <c r="CA923" s="25"/>
      <c r="CB923" s="25"/>
      <c r="CC923" s="25"/>
      <c r="CD923" s="25"/>
      <c r="CE923" s="25"/>
      <c r="CF923" s="25"/>
    </row>
    <row r="924" spans="1:84" ht="15.75" customHeight="1" x14ac:dyDescent="0.2">
      <c r="A924" s="25"/>
      <c r="B924" s="25"/>
      <c r="C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  <c r="AT924" s="25"/>
      <c r="AU924" s="25"/>
      <c r="AV924" s="25"/>
      <c r="AW924" s="25"/>
      <c r="AX924" s="25"/>
      <c r="AY924" s="25"/>
      <c r="AZ924" s="25"/>
      <c r="BA924" s="25"/>
      <c r="BB924" s="25"/>
      <c r="BC924" s="25"/>
      <c r="BD924" s="25"/>
      <c r="BE924" s="25"/>
      <c r="BF924" s="25"/>
      <c r="BG924" s="25"/>
      <c r="BH924" s="25"/>
      <c r="BI924" s="25"/>
      <c r="BJ924" s="25"/>
      <c r="BK924" s="25"/>
      <c r="BL924" s="25"/>
      <c r="BM924" s="25"/>
      <c r="BN924" s="25"/>
      <c r="BO924" s="25"/>
      <c r="BP924" s="25"/>
      <c r="BQ924" s="25"/>
      <c r="BR924" s="25"/>
      <c r="BS924" s="25"/>
      <c r="BT924" s="25"/>
      <c r="BU924" s="25"/>
      <c r="BV924" s="25"/>
      <c r="BW924" s="25"/>
      <c r="BX924" s="25"/>
      <c r="BY924" s="25"/>
      <c r="BZ924" s="25"/>
      <c r="CA924" s="25"/>
      <c r="CB924" s="25"/>
      <c r="CC924" s="25"/>
      <c r="CD924" s="25"/>
      <c r="CE924" s="25"/>
      <c r="CF924" s="25"/>
    </row>
    <row r="925" spans="1:84" ht="15.75" customHeight="1" x14ac:dyDescent="0.2">
      <c r="A925" s="25"/>
      <c r="B925" s="25"/>
      <c r="C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  <c r="AM925" s="25"/>
      <c r="AN925" s="25"/>
      <c r="AO925" s="25"/>
      <c r="AP925" s="25"/>
      <c r="AQ925" s="25"/>
      <c r="AR925" s="25"/>
      <c r="AS925" s="25"/>
      <c r="AT925" s="25"/>
      <c r="AU925" s="25"/>
      <c r="AV925" s="25"/>
      <c r="AW925" s="25"/>
      <c r="AX925" s="25"/>
      <c r="AY925" s="25"/>
      <c r="AZ925" s="25"/>
      <c r="BA925" s="25"/>
      <c r="BB925" s="25"/>
      <c r="BC925" s="25"/>
      <c r="BD925" s="25"/>
      <c r="BE925" s="25"/>
      <c r="BF925" s="25"/>
      <c r="BG925" s="25"/>
      <c r="BH925" s="25"/>
      <c r="BI925" s="25"/>
      <c r="BJ925" s="25"/>
      <c r="BK925" s="25"/>
      <c r="BL925" s="25"/>
      <c r="BM925" s="25"/>
      <c r="BN925" s="25"/>
      <c r="BO925" s="25"/>
      <c r="BP925" s="25"/>
      <c r="BQ925" s="25"/>
      <c r="BR925" s="25"/>
      <c r="BS925" s="25"/>
      <c r="BT925" s="25"/>
      <c r="BU925" s="25"/>
      <c r="BV925" s="25"/>
      <c r="BW925" s="25"/>
      <c r="BX925" s="25"/>
      <c r="BY925" s="25"/>
      <c r="BZ925" s="25"/>
      <c r="CA925" s="25"/>
      <c r="CB925" s="25"/>
      <c r="CC925" s="25"/>
      <c r="CD925" s="25"/>
      <c r="CE925" s="25"/>
      <c r="CF925" s="25"/>
    </row>
    <row r="926" spans="1:84" ht="15.75" customHeight="1" x14ac:dyDescent="0.2">
      <c r="A926" s="25"/>
      <c r="B926" s="25"/>
      <c r="C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  <c r="BF926" s="25"/>
      <c r="BG926" s="25"/>
      <c r="BH926" s="25"/>
      <c r="BI926" s="25"/>
      <c r="BJ926" s="25"/>
      <c r="BK926" s="25"/>
      <c r="BL926" s="25"/>
      <c r="BM926" s="25"/>
      <c r="BN926" s="25"/>
      <c r="BO926" s="25"/>
      <c r="BP926" s="25"/>
      <c r="BQ926" s="25"/>
      <c r="BR926" s="25"/>
      <c r="BS926" s="25"/>
      <c r="BT926" s="25"/>
      <c r="BU926" s="25"/>
      <c r="BV926" s="25"/>
      <c r="BW926" s="25"/>
      <c r="BX926" s="25"/>
      <c r="BY926" s="25"/>
      <c r="BZ926" s="25"/>
      <c r="CA926" s="25"/>
      <c r="CB926" s="25"/>
      <c r="CC926" s="25"/>
      <c r="CD926" s="25"/>
      <c r="CE926" s="25"/>
      <c r="CF926" s="25"/>
    </row>
    <row r="927" spans="1:84" ht="15.75" customHeight="1" x14ac:dyDescent="0.2">
      <c r="A927" s="25"/>
      <c r="B927" s="25"/>
      <c r="C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  <c r="AM927" s="25"/>
      <c r="AN927" s="25"/>
      <c r="AO927" s="25"/>
      <c r="AP927" s="25"/>
      <c r="AQ927" s="25"/>
      <c r="AR927" s="25"/>
      <c r="AS927" s="25"/>
      <c r="AT927" s="25"/>
      <c r="AU927" s="25"/>
      <c r="AV927" s="25"/>
      <c r="AW927" s="25"/>
      <c r="AX927" s="25"/>
      <c r="AY927" s="25"/>
      <c r="AZ927" s="25"/>
      <c r="BA927" s="25"/>
      <c r="BB927" s="25"/>
      <c r="BC927" s="25"/>
      <c r="BD927" s="25"/>
      <c r="BE927" s="25"/>
      <c r="BF927" s="25"/>
      <c r="BG927" s="25"/>
      <c r="BH927" s="25"/>
      <c r="BI927" s="25"/>
      <c r="BJ927" s="25"/>
      <c r="BK927" s="25"/>
      <c r="BL927" s="25"/>
      <c r="BM927" s="25"/>
      <c r="BN927" s="25"/>
      <c r="BO927" s="25"/>
      <c r="BP927" s="25"/>
      <c r="BQ927" s="25"/>
      <c r="BR927" s="25"/>
      <c r="BS927" s="25"/>
      <c r="BT927" s="25"/>
      <c r="BU927" s="25"/>
      <c r="BV927" s="25"/>
      <c r="BW927" s="25"/>
      <c r="BX927" s="25"/>
      <c r="BY927" s="25"/>
      <c r="BZ927" s="25"/>
      <c r="CA927" s="25"/>
      <c r="CB927" s="25"/>
      <c r="CC927" s="25"/>
      <c r="CD927" s="25"/>
      <c r="CE927" s="25"/>
      <c r="CF927" s="25"/>
    </row>
    <row r="928" spans="1:84" ht="15.75" customHeight="1" x14ac:dyDescent="0.2">
      <c r="A928" s="25"/>
      <c r="B928" s="25"/>
      <c r="C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  <c r="AM928" s="25"/>
      <c r="AN928" s="25"/>
      <c r="AO928" s="25"/>
      <c r="AP928" s="25"/>
      <c r="AQ928" s="25"/>
      <c r="AR928" s="25"/>
      <c r="AS928" s="25"/>
      <c r="AT928" s="25"/>
      <c r="AU928" s="25"/>
      <c r="AV928" s="25"/>
      <c r="AW928" s="25"/>
      <c r="AX928" s="25"/>
      <c r="AY928" s="25"/>
      <c r="AZ928" s="25"/>
      <c r="BA928" s="25"/>
      <c r="BB928" s="25"/>
      <c r="BC928" s="25"/>
      <c r="BD928" s="25"/>
      <c r="BE928" s="25"/>
      <c r="BF928" s="25"/>
      <c r="BG928" s="25"/>
      <c r="BH928" s="25"/>
      <c r="BI928" s="25"/>
      <c r="BJ928" s="25"/>
      <c r="BK928" s="25"/>
      <c r="BL928" s="25"/>
      <c r="BM928" s="25"/>
      <c r="BN928" s="25"/>
      <c r="BO928" s="25"/>
      <c r="BP928" s="25"/>
      <c r="BQ928" s="25"/>
      <c r="BR928" s="25"/>
      <c r="BS928" s="25"/>
      <c r="BT928" s="25"/>
      <c r="BU928" s="25"/>
      <c r="BV928" s="25"/>
      <c r="BW928" s="25"/>
      <c r="BX928" s="25"/>
      <c r="BY928" s="25"/>
      <c r="BZ928" s="25"/>
      <c r="CA928" s="25"/>
      <c r="CB928" s="25"/>
      <c r="CC928" s="25"/>
      <c r="CD928" s="25"/>
      <c r="CE928" s="25"/>
      <c r="CF928" s="25"/>
    </row>
    <row r="929" spans="1:84" ht="15.75" customHeight="1" x14ac:dyDescent="0.2">
      <c r="A929" s="25"/>
      <c r="B929" s="25"/>
      <c r="C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  <c r="AM929" s="25"/>
      <c r="AN929" s="25"/>
      <c r="AO929" s="25"/>
      <c r="AP929" s="25"/>
      <c r="AQ929" s="25"/>
      <c r="AR929" s="25"/>
      <c r="AS929" s="25"/>
      <c r="AT929" s="25"/>
      <c r="AU929" s="25"/>
      <c r="AV929" s="25"/>
      <c r="AW929" s="25"/>
      <c r="AX929" s="25"/>
      <c r="AY929" s="25"/>
      <c r="AZ929" s="25"/>
      <c r="BA929" s="25"/>
      <c r="BB929" s="25"/>
      <c r="BC929" s="25"/>
      <c r="BD929" s="25"/>
      <c r="BE929" s="25"/>
      <c r="BF929" s="25"/>
      <c r="BG929" s="25"/>
      <c r="BH929" s="25"/>
      <c r="BI929" s="25"/>
      <c r="BJ929" s="25"/>
      <c r="BK929" s="25"/>
      <c r="BL929" s="25"/>
      <c r="BM929" s="25"/>
      <c r="BN929" s="25"/>
      <c r="BO929" s="25"/>
      <c r="BP929" s="25"/>
      <c r="BQ929" s="25"/>
      <c r="BR929" s="25"/>
      <c r="BS929" s="25"/>
      <c r="BT929" s="25"/>
      <c r="BU929" s="25"/>
      <c r="BV929" s="25"/>
      <c r="BW929" s="25"/>
      <c r="BX929" s="25"/>
      <c r="BY929" s="25"/>
      <c r="BZ929" s="25"/>
      <c r="CA929" s="25"/>
      <c r="CB929" s="25"/>
      <c r="CC929" s="25"/>
      <c r="CD929" s="25"/>
      <c r="CE929" s="25"/>
      <c r="CF929" s="25"/>
    </row>
    <row r="930" spans="1:84" ht="15.75" customHeight="1" x14ac:dyDescent="0.2">
      <c r="A930" s="25"/>
      <c r="B930" s="25"/>
      <c r="C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  <c r="AM930" s="25"/>
      <c r="AN930" s="25"/>
      <c r="AO930" s="25"/>
      <c r="AP930" s="25"/>
      <c r="AQ930" s="25"/>
      <c r="AR930" s="25"/>
      <c r="AS930" s="25"/>
      <c r="AT930" s="25"/>
      <c r="AU930" s="25"/>
      <c r="AV930" s="25"/>
      <c r="AW930" s="25"/>
      <c r="AX930" s="25"/>
      <c r="AY930" s="25"/>
      <c r="AZ930" s="25"/>
      <c r="BA930" s="25"/>
      <c r="BB930" s="25"/>
      <c r="BC930" s="25"/>
      <c r="BD930" s="25"/>
      <c r="BE930" s="25"/>
      <c r="BF930" s="25"/>
      <c r="BG930" s="25"/>
      <c r="BH930" s="25"/>
      <c r="BI930" s="25"/>
      <c r="BJ930" s="25"/>
      <c r="BK930" s="25"/>
      <c r="BL930" s="25"/>
      <c r="BM930" s="25"/>
      <c r="BN930" s="25"/>
      <c r="BO930" s="25"/>
      <c r="BP930" s="25"/>
      <c r="BQ930" s="25"/>
      <c r="BR930" s="25"/>
      <c r="BS930" s="25"/>
      <c r="BT930" s="25"/>
      <c r="BU930" s="25"/>
      <c r="BV930" s="25"/>
      <c r="BW930" s="25"/>
      <c r="BX930" s="25"/>
      <c r="BY930" s="25"/>
      <c r="BZ930" s="25"/>
      <c r="CA930" s="25"/>
      <c r="CB930" s="25"/>
      <c r="CC930" s="25"/>
      <c r="CD930" s="25"/>
      <c r="CE930" s="25"/>
      <c r="CF930" s="25"/>
    </row>
    <row r="931" spans="1:84" ht="15.75" customHeight="1" x14ac:dyDescent="0.2">
      <c r="A931" s="25"/>
      <c r="B931" s="25"/>
      <c r="C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  <c r="AM931" s="25"/>
      <c r="AN931" s="25"/>
      <c r="AO931" s="25"/>
      <c r="AP931" s="25"/>
      <c r="AQ931" s="25"/>
      <c r="AR931" s="25"/>
      <c r="AS931" s="25"/>
      <c r="AT931" s="25"/>
      <c r="AU931" s="25"/>
      <c r="AV931" s="25"/>
      <c r="AW931" s="25"/>
      <c r="AX931" s="25"/>
      <c r="AY931" s="25"/>
      <c r="AZ931" s="25"/>
      <c r="BA931" s="25"/>
      <c r="BB931" s="25"/>
      <c r="BC931" s="25"/>
      <c r="BD931" s="25"/>
      <c r="BE931" s="25"/>
      <c r="BF931" s="25"/>
      <c r="BG931" s="25"/>
      <c r="BH931" s="25"/>
      <c r="BI931" s="25"/>
      <c r="BJ931" s="25"/>
      <c r="BK931" s="25"/>
      <c r="BL931" s="25"/>
      <c r="BM931" s="25"/>
      <c r="BN931" s="25"/>
      <c r="BO931" s="25"/>
      <c r="BP931" s="25"/>
      <c r="BQ931" s="25"/>
      <c r="BR931" s="25"/>
      <c r="BS931" s="25"/>
      <c r="BT931" s="25"/>
      <c r="BU931" s="25"/>
      <c r="BV931" s="25"/>
      <c r="BW931" s="25"/>
      <c r="BX931" s="25"/>
      <c r="BY931" s="25"/>
      <c r="BZ931" s="25"/>
      <c r="CA931" s="25"/>
      <c r="CB931" s="25"/>
      <c r="CC931" s="25"/>
      <c r="CD931" s="25"/>
      <c r="CE931" s="25"/>
      <c r="CF931" s="25"/>
    </row>
    <row r="932" spans="1:84" ht="15.75" customHeight="1" x14ac:dyDescent="0.2">
      <c r="A932" s="25"/>
      <c r="B932" s="25"/>
      <c r="C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  <c r="AM932" s="25"/>
      <c r="AN932" s="25"/>
      <c r="AO932" s="25"/>
      <c r="AP932" s="25"/>
      <c r="AQ932" s="25"/>
      <c r="AR932" s="25"/>
      <c r="AS932" s="25"/>
      <c r="AT932" s="25"/>
      <c r="AU932" s="25"/>
      <c r="AV932" s="25"/>
      <c r="AW932" s="25"/>
      <c r="AX932" s="25"/>
      <c r="AY932" s="25"/>
      <c r="AZ932" s="25"/>
      <c r="BA932" s="25"/>
      <c r="BB932" s="25"/>
      <c r="BC932" s="25"/>
      <c r="BD932" s="25"/>
      <c r="BE932" s="25"/>
      <c r="BF932" s="25"/>
      <c r="BG932" s="25"/>
      <c r="BH932" s="25"/>
      <c r="BI932" s="25"/>
      <c r="BJ932" s="25"/>
      <c r="BK932" s="25"/>
      <c r="BL932" s="25"/>
      <c r="BM932" s="25"/>
      <c r="BN932" s="25"/>
      <c r="BO932" s="25"/>
      <c r="BP932" s="25"/>
      <c r="BQ932" s="25"/>
      <c r="BR932" s="25"/>
      <c r="BS932" s="25"/>
      <c r="BT932" s="25"/>
      <c r="BU932" s="25"/>
      <c r="BV932" s="25"/>
      <c r="BW932" s="25"/>
      <c r="BX932" s="25"/>
      <c r="BY932" s="25"/>
      <c r="BZ932" s="25"/>
      <c r="CA932" s="25"/>
      <c r="CB932" s="25"/>
      <c r="CC932" s="25"/>
      <c r="CD932" s="25"/>
      <c r="CE932" s="25"/>
      <c r="CF932" s="25"/>
    </row>
    <row r="933" spans="1:84" ht="15.75" customHeight="1" x14ac:dyDescent="0.2">
      <c r="A933" s="25"/>
      <c r="B933" s="25"/>
      <c r="C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  <c r="AM933" s="25"/>
      <c r="AN933" s="25"/>
      <c r="AO933" s="25"/>
      <c r="AP933" s="25"/>
      <c r="AQ933" s="25"/>
      <c r="AR933" s="25"/>
      <c r="AS933" s="25"/>
      <c r="AT933" s="25"/>
      <c r="AU933" s="25"/>
      <c r="AV933" s="25"/>
      <c r="AW933" s="25"/>
      <c r="AX933" s="25"/>
      <c r="AY933" s="25"/>
      <c r="AZ933" s="25"/>
      <c r="BA933" s="25"/>
      <c r="BB933" s="25"/>
      <c r="BC933" s="25"/>
      <c r="BD933" s="25"/>
      <c r="BE933" s="25"/>
      <c r="BF933" s="25"/>
      <c r="BG933" s="25"/>
      <c r="BH933" s="25"/>
      <c r="BI933" s="25"/>
      <c r="BJ933" s="25"/>
      <c r="BK933" s="25"/>
      <c r="BL933" s="25"/>
      <c r="BM933" s="25"/>
      <c r="BN933" s="25"/>
      <c r="BO933" s="25"/>
      <c r="BP933" s="25"/>
      <c r="BQ933" s="25"/>
      <c r="BR933" s="25"/>
      <c r="BS933" s="25"/>
      <c r="BT933" s="25"/>
      <c r="BU933" s="25"/>
      <c r="BV933" s="25"/>
      <c r="BW933" s="25"/>
      <c r="BX933" s="25"/>
      <c r="BY933" s="25"/>
      <c r="BZ933" s="25"/>
      <c r="CA933" s="25"/>
      <c r="CB933" s="25"/>
      <c r="CC933" s="25"/>
      <c r="CD933" s="25"/>
      <c r="CE933" s="25"/>
      <c r="CF933" s="25"/>
    </row>
    <row r="934" spans="1:84" ht="15.75" customHeight="1" x14ac:dyDescent="0.2">
      <c r="A934" s="25"/>
      <c r="B934" s="25"/>
      <c r="C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  <c r="AM934" s="25"/>
      <c r="AN934" s="25"/>
      <c r="AO934" s="25"/>
      <c r="AP934" s="25"/>
      <c r="AQ934" s="25"/>
      <c r="AR934" s="25"/>
      <c r="AS934" s="25"/>
      <c r="AT934" s="25"/>
      <c r="AU934" s="25"/>
      <c r="AV934" s="25"/>
      <c r="AW934" s="25"/>
      <c r="AX934" s="25"/>
      <c r="AY934" s="25"/>
      <c r="AZ934" s="25"/>
      <c r="BA934" s="25"/>
      <c r="BB934" s="25"/>
      <c r="BC934" s="25"/>
      <c r="BD934" s="25"/>
      <c r="BE934" s="25"/>
      <c r="BF934" s="25"/>
      <c r="BG934" s="25"/>
      <c r="BH934" s="25"/>
      <c r="BI934" s="25"/>
      <c r="BJ934" s="25"/>
      <c r="BK934" s="25"/>
      <c r="BL934" s="25"/>
      <c r="BM934" s="25"/>
      <c r="BN934" s="25"/>
      <c r="BO934" s="25"/>
      <c r="BP934" s="25"/>
      <c r="BQ934" s="25"/>
      <c r="BR934" s="25"/>
      <c r="BS934" s="25"/>
      <c r="BT934" s="25"/>
      <c r="BU934" s="25"/>
      <c r="BV934" s="25"/>
      <c r="BW934" s="25"/>
      <c r="BX934" s="25"/>
      <c r="BY934" s="25"/>
      <c r="BZ934" s="25"/>
      <c r="CA934" s="25"/>
      <c r="CB934" s="25"/>
      <c r="CC934" s="25"/>
      <c r="CD934" s="25"/>
      <c r="CE934" s="25"/>
      <c r="CF934" s="25"/>
    </row>
    <row r="935" spans="1:84" ht="15.75" customHeight="1" x14ac:dyDescent="0.2">
      <c r="A935" s="25"/>
      <c r="B935" s="25"/>
      <c r="C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  <c r="AM935" s="25"/>
      <c r="AN935" s="25"/>
      <c r="AO935" s="25"/>
      <c r="AP935" s="25"/>
      <c r="AQ935" s="25"/>
      <c r="AR935" s="25"/>
      <c r="AS935" s="25"/>
      <c r="AT935" s="25"/>
      <c r="AU935" s="25"/>
      <c r="AV935" s="25"/>
      <c r="AW935" s="25"/>
      <c r="AX935" s="25"/>
      <c r="AY935" s="25"/>
      <c r="AZ935" s="25"/>
      <c r="BA935" s="25"/>
      <c r="BB935" s="25"/>
      <c r="BC935" s="25"/>
      <c r="BD935" s="25"/>
      <c r="BE935" s="25"/>
      <c r="BF935" s="25"/>
      <c r="BG935" s="25"/>
      <c r="BH935" s="25"/>
      <c r="BI935" s="25"/>
      <c r="BJ935" s="25"/>
      <c r="BK935" s="25"/>
      <c r="BL935" s="25"/>
      <c r="BM935" s="25"/>
      <c r="BN935" s="25"/>
      <c r="BO935" s="25"/>
      <c r="BP935" s="25"/>
      <c r="BQ935" s="25"/>
      <c r="BR935" s="25"/>
      <c r="BS935" s="25"/>
      <c r="BT935" s="25"/>
      <c r="BU935" s="25"/>
      <c r="BV935" s="25"/>
      <c r="BW935" s="25"/>
      <c r="BX935" s="25"/>
      <c r="BY935" s="25"/>
      <c r="BZ935" s="25"/>
      <c r="CA935" s="25"/>
      <c r="CB935" s="25"/>
      <c r="CC935" s="25"/>
      <c r="CD935" s="25"/>
      <c r="CE935" s="25"/>
      <c r="CF935" s="25"/>
    </row>
    <row r="936" spans="1:84" ht="15.75" customHeight="1" x14ac:dyDescent="0.2">
      <c r="A936" s="25"/>
      <c r="B936" s="25"/>
      <c r="C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  <c r="AM936" s="25"/>
      <c r="AN936" s="25"/>
      <c r="AO936" s="25"/>
      <c r="AP936" s="25"/>
      <c r="AQ936" s="25"/>
      <c r="AR936" s="25"/>
      <c r="AS936" s="25"/>
      <c r="AT936" s="25"/>
      <c r="AU936" s="25"/>
      <c r="AV936" s="25"/>
      <c r="AW936" s="25"/>
      <c r="AX936" s="25"/>
      <c r="AY936" s="25"/>
      <c r="AZ936" s="25"/>
      <c r="BA936" s="25"/>
      <c r="BB936" s="25"/>
      <c r="BC936" s="25"/>
      <c r="BD936" s="25"/>
      <c r="BE936" s="25"/>
      <c r="BF936" s="25"/>
      <c r="BG936" s="25"/>
      <c r="BH936" s="25"/>
      <c r="BI936" s="25"/>
      <c r="BJ936" s="25"/>
      <c r="BK936" s="25"/>
      <c r="BL936" s="25"/>
      <c r="BM936" s="25"/>
      <c r="BN936" s="25"/>
      <c r="BO936" s="25"/>
      <c r="BP936" s="25"/>
      <c r="BQ936" s="25"/>
      <c r="BR936" s="25"/>
      <c r="BS936" s="25"/>
      <c r="BT936" s="25"/>
      <c r="BU936" s="25"/>
      <c r="BV936" s="25"/>
      <c r="BW936" s="25"/>
      <c r="BX936" s="25"/>
      <c r="BY936" s="25"/>
      <c r="BZ936" s="25"/>
      <c r="CA936" s="25"/>
      <c r="CB936" s="25"/>
      <c r="CC936" s="25"/>
      <c r="CD936" s="25"/>
      <c r="CE936" s="25"/>
      <c r="CF936" s="25"/>
    </row>
    <row r="937" spans="1:84" ht="15.75" customHeight="1" x14ac:dyDescent="0.2">
      <c r="A937" s="25"/>
      <c r="B937" s="25"/>
      <c r="C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  <c r="AM937" s="25"/>
      <c r="AN937" s="25"/>
      <c r="AO937" s="25"/>
      <c r="AP937" s="25"/>
      <c r="AQ937" s="25"/>
      <c r="AR937" s="25"/>
      <c r="AS937" s="25"/>
      <c r="AT937" s="25"/>
      <c r="AU937" s="25"/>
      <c r="AV937" s="25"/>
      <c r="AW937" s="25"/>
      <c r="AX937" s="25"/>
      <c r="AY937" s="25"/>
      <c r="AZ937" s="25"/>
      <c r="BA937" s="25"/>
      <c r="BB937" s="25"/>
      <c r="BC937" s="25"/>
      <c r="BD937" s="25"/>
      <c r="BE937" s="25"/>
      <c r="BF937" s="25"/>
      <c r="BG937" s="25"/>
      <c r="BH937" s="25"/>
      <c r="BI937" s="25"/>
      <c r="BJ937" s="25"/>
      <c r="BK937" s="25"/>
      <c r="BL937" s="25"/>
      <c r="BM937" s="25"/>
      <c r="BN937" s="25"/>
      <c r="BO937" s="25"/>
      <c r="BP937" s="25"/>
      <c r="BQ937" s="25"/>
      <c r="BR937" s="25"/>
      <c r="BS937" s="25"/>
      <c r="BT937" s="25"/>
      <c r="BU937" s="25"/>
      <c r="BV937" s="25"/>
      <c r="BW937" s="25"/>
      <c r="BX937" s="25"/>
      <c r="BY937" s="25"/>
      <c r="BZ937" s="25"/>
      <c r="CA937" s="25"/>
      <c r="CB937" s="25"/>
      <c r="CC937" s="25"/>
      <c r="CD937" s="25"/>
      <c r="CE937" s="25"/>
      <c r="CF937" s="25"/>
    </row>
    <row r="938" spans="1:84" ht="15.75" customHeight="1" x14ac:dyDescent="0.2">
      <c r="A938" s="25"/>
      <c r="B938" s="25"/>
      <c r="C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  <c r="AM938" s="25"/>
      <c r="AN938" s="25"/>
      <c r="AO938" s="25"/>
      <c r="AP938" s="25"/>
      <c r="AQ938" s="25"/>
      <c r="AR938" s="25"/>
      <c r="AS938" s="25"/>
      <c r="AT938" s="25"/>
      <c r="AU938" s="25"/>
      <c r="AV938" s="25"/>
      <c r="AW938" s="25"/>
      <c r="AX938" s="25"/>
      <c r="AY938" s="25"/>
      <c r="AZ938" s="25"/>
      <c r="BA938" s="25"/>
      <c r="BB938" s="25"/>
      <c r="BC938" s="25"/>
      <c r="BD938" s="25"/>
      <c r="BE938" s="25"/>
      <c r="BF938" s="25"/>
      <c r="BG938" s="25"/>
      <c r="BH938" s="25"/>
      <c r="BI938" s="25"/>
      <c r="BJ938" s="25"/>
      <c r="BK938" s="25"/>
      <c r="BL938" s="25"/>
      <c r="BM938" s="25"/>
      <c r="BN938" s="25"/>
      <c r="BO938" s="25"/>
      <c r="BP938" s="25"/>
      <c r="BQ938" s="25"/>
      <c r="BR938" s="25"/>
      <c r="BS938" s="25"/>
      <c r="BT938" s="25"/>
      <c r="BU938" s="25"/>
      <c r="BV938" s="25"/>
      <c r="BW938" s="25"/>
      <c r="BX938" s="25"/>
      <c r="BY938" s="25"/>
      <c r="BZ938" s="25"/>
      <c r="CA938" s="25"/>
      <c r="CB938" s="25"/>
      <c r="CC938" s="25"/>
      <c r="CD938" s="25"/>
      <c r="CE938" s="25"/>
      <c r="CF938" s="25"/>
    </row>
    <row r="939" spans="1:84" ht="15.75" customHeight="1" x14ac:dyDescent="0.2">
      <c r="A939" s="25"/>
      <c r="B939" s="25"/>
      <c r="C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  <c r="AM939" s="25"/>
      <c r="AN939" s="25"/>
      <c r="AO939" s="25"/>
      <c r="AP939" s="25"/>
      <c r="AQ939" s="25"/>
      <c r="AR939" s="25"/>
      <c r="AS939" s="25"/>
      <c r="AT939" s="25"/>
      <c r="AU939" s="25"/>
      <c r="AV939" s="25"/>
      <c r="AW939" s="25"/>
      <c r="AX939" s="25"/>
      <c r="AY939" s="25"/>
      <c r="AZ939" s="25"/>
      <c r="BA939" s="25"/>
      <c r="BB939" s="25"/>
      <c r="BC939" s="25"/>
      <c r="BD939" s="25"/>
      <c r="BE939" s="25"/>
      <c r="BF939" s="25"/>
      <c r="BG939" s="25"/>
      <c r="BH939" s="25"/>
      <c r="BI939" s="25"/>
      <c r="BJ939" s="25"/>
      <c r="BK939" s="25"/>
      <c r="BL939" s="25"/>
      <c r="BM939" s="25"/>
      <c r="BN939" s="25"/>
      <c r="BO939" s="25"/>
      <c r="BP939" s="25"/>
      <c r="BQ939" s="25"/>
      <c r="BR939" s="25"/>
      <c r="BS939" s="25"/>
      <c r="BT939" s="25"/>
      <c r="BU939" s="25"/>
      <c r="BV939" s="25"/>
      <c r="BW939" s="25"/>
      <c r="BX939" s="25"/>
      <c r="BY939" s="25"/>
      <c r="BZ939" s="25"/>
      <c r="CA939" s="25"/>
      <c r="CB939" s="25"/>
      <c r="CC939" s="25"/>
      <c r="CD939" s="25"/>
      <c r="CE939" s="25"/>
      <c r="CF939" s="25"/>
    </row>
    <row r="940" spans="1:84" ht="15.75" customHeight="1" x14ac:dyDescent="0.2">
      <c r="A940" s="25"/>
      <c r="B940" s="25"/>
      <c r="C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  <c r="AM940" s="25"/>
      <c r="AN940" s="25"/>
      <c r="AO940" s="25"/>
      <c r="AP940" s="25"/>
      <c r="AQ940" s="25"/>
      <c r="AR940" s="25"/>
      <c r="AS940" s="25"/>
      <c r="AT940" s="25"/>
      <c r="AU940" s="25"/>
      <c r="AV940" s="25"/>
      <c r="AW940" s="25"/>
      <c r="AX940" s="25"/>
      <c r="AY940" s="25"/>
      <c r="AZ940" s="25"/>
      <c r="BA940" s="25"/>
      <c r="BB940" s="25"/>
      <c r="BC940" s="25"/>
      <c r="BD940" s="25"/>
      <c r="BE940" s="25"/>
      <c r="BF940" s="25"/>
      <c r="BG940" s="25"/>
      <c r="BH940" s="25"/>
      <c r="BI940" s="25"/>
      <c r="BJ940" s="25"/>
      <c r="BK940" s="25"/>
      <c r="BL940" s="25"/>
      <c r="BM940" s="25"/>
      <c r="BN940" s="25"/>
      <c r="BO940" s="25"/>
      <c r="BP940" s="25"/>
      <c r="BQ940" s="25"/>
      <c r="BR940" s="25"/>
      <c r="BS940" s="25"/>
      <c r="BT940" s="25"/>
      <c r="BU940" s="25"/>
      <c r="BV940" s="25"/>
      <c r="BW940" s="25"/>
      <c r="BX940" s="25"/>
      <c r="BY940" s="25"/>
      <c r="BZ940" s="25"/>
      <c r="CA940" s="25"/>
      <c r="CB940" s="25"/>
      <c r="CC940" s="25"/>
      <c r="CD940" s="25"/>
      <c r="CE940" s="25"/>
      <c r="CF940" s="25"/>
    </row>
    <row r="941" spans="1:84" ht="15.75" customHeight="1" x14ac:dyDescent="0.2">
      <c r="A941" s="25"/>
      <c r="B941" s="25"/>
      <c r="C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  <c r="AM941" s="25"/>
      <c r="AN941" s="25"/>
      <c r="AO941" s="25"/>
      <c r="AP941" s="25"/>
      <c r="AQ941" s="25"/>
      <c r="AR941" s="25"/>
      <c r="AS941" s="25"/>
      <c r="AT941" s="25"/>
      <c r="AU941" s="25"/>
      <c r="AV941" s="25"/>
      <c r="AW941" s="25"/>
      <c r="AX941" s="25"/>
      <c r="AY941" s="25"/>
      <c r="AZ941" s="25"/>
      <c r="BA941" s="25"/>
      <c r="BB941" s="25"/>
      <c r="BC941" s="25"/>
      <c r="BD941" s="25"/>
      <c r="BE941" s="25"/>
      <c r="BF941" s="25"/>
      <c r="BG941" s="25"/>
      <c r="BH941" s="25"/>
      <c r="BI941" s="25"/>
      <c r="BJ941" s="25"/>
      <c r="BK941" s="25"/>
      <c r="BL941" s="25"/>
      <c r="BM941" s="25"/>
      <c r="BN941" s="25"/>
      <c r="BO941" s="25"/>
      <c r="BP941" s="25"/>
      <c r="BQ941" s="25"/>
      <c r="BR941" s="25"/>
      <c r="BS941" s="25"/>
      <c r="BT941" s="25"/>
      <c r="BU941" s="25"/>
      <c r="BV941" s="25"/>
      <c r="BW941" s="25"/>
      <c r="BX941" s="25"/>
      <c r="BY941" s="25"/>
      <c r="BZ941" s="25"/>
      <c r="CA941" s="25"/>
      <c r="CB941" s="25"/>
      <c r="CC941" s="25"/>
      <c r="CD941" s="25"/>
      <c r="CE941" s="25"/>
      <c r="CF941" s="25"/>
    </row>
    <row r="942" spans="1:84" ht="15.75" customHeight="1" x14ac:dyDescent="0.2">
      <c r="A942" s="25"/>
      <c r="B942" s="25"/>
      <c r="C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  <c r="AM942" s="25"/>
      <c r="AN942" s="25"/>
      <c r="AO942" s="25"/>
      <c r="AP942" s="25"/>
      <c r="AQ942" s="25"/>
      <c r="AR942" s="25"/>
      <c r="AS942" s="25"/>
      <c r="AT942" s="25"/>
      <c r="AU942" s="25"/>
      <c r="AV942" s="25"/>
      <c r="AW942" s="25"/>
      <c r="AX942" s="25"/>
      <c r="AY942" s="25"/>
      <c r="AZ942" s="25"/>
      <c r="BA942" s="25"/>
      <c r="BB942" s="25"/>
      <c r="BC942" s="25"/>
      <c r="BD942" s="25"/>
      <c r="BE942" s="25"/>
      <c r="BF942" s="25"/>
      <c r="BG942" s="25"/>
      <c r="BH942" s="25"/>
      <c r="BI942" s="25"/>
      <c r="BJ942" s="25"/>
      <c r="BK942" s="25"/>
      <c r="BL942" s="25"/>
      <c r="BM942" s="25"/>
      <c r="BN942" s="25"/>
      <c r="BO942" s="25"/>
      <c r="BP942" s="25"/>
      <c r="BQ942" s="25"/>
      <c r="BR942" s="25"/>
      <c r="BS942" s="25"/>
      <c r="BT942" s="25"/>
      <c r="BU942" s="25"/>
      <c r="BV942" s="25"/>
      <c r="BW942" s="25"/>
      <c r="BX942" s="25"/>
      <c r="BY942" s="25"/>
      <c r="BZ942" s="25"/>
      <c r="CA942" s="25"/>
      <c r="CB942" s="25"/>
      <c r="CC942" s="25"/>
      <c r="CD942" s="25"/>
      <c r="CE942" s="25"/>
      <c r="CF942" s="25"/>
    </row>
    <row r="943" spans="1:84" ht="15.75" customHeight="1" x14ac:dyDescent="0.2">
      <c r="A943" s="25"/>
      <c r="B943" s="25"/>
      <c r="C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  <c r="AM943" s="25"/>
      <c r="AN943" s="25"/>
      <c r="AO943" s="25"/>
      <c r="AP943" s="25"/>
      <c r="AQ943" s="25"/>
      <c r="AR943" s="25"/>
      <c r="AS943" s="25"/>
      <c r="AT943" s="25"/>
      <c r="AU943" s="25"/>
      <c r="AV943" s="25"/>
      <c r="AW943" s="25"/>
      <c r="AX943" s="25"/>
      <c r="AY943" s="25"/>
      <c r="AZ943" s="25"/>
      <c r="BA943" s="25"/>
      <c r="BB943" s="25"/>
      <c r="BC943" s="25"/>
      <c r="BD943" s="25"/>
      <c r="BE943" s="25"/>
      <c r="BF943" s="25"/>
      <c r="BG943" s="25"/>
      <c r="BH943" s="25"/>
      <c r="BI943" s="25"/>
      <c r="BJ943" s="25"/>
      <c r="BK943" s="25"/>
      <c r="BL943" s="25"/>
      <c r="BM943" s="25"/>
      <c r="BN943" s="25"/>
      <c r="BO943" s="25"/>
      <c r="BP943" s="25"/>
      <c r="BQ943" s="25"/>
      <c r="BR943" s="25"/>
      <c r="BS943" s="25"/>
      <c r="BT943" s="25"/>
      <c r="BU943" s="25"/>
      <c r="BV943" s="25"/>
      <c r="BW943" s="25"/>
      <c r="BX943" s="25"/>
      <c r="BY943" s="25"/>
      <c r="BZ943" s="25"/>
      <c r="CA943" s="25"/>
      <c r="CB943" s="25"/>
      <c r="CC943" s="25"/>
      <c r="CD943" s="25"/>
      <c r="CE943" s="25"/>
      <c r="CF943" s="25"/>
    </row>
    <row r="944" spans="1:84" ht="15.75" customHeight="1" x14ac:dyDescent="0.2">
      <c r="A944" s="25"/>
      <c r="B944" s="25"/>
      <c r="C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  <c r="AM944" s="25"/>
      <c r="AN944" s="25"/>
      <c r="AO944" s="25"/>
      <c r="AP944" s="25"/>
      <c r="AQ944" s="25"/>
      <c r="AR944" s="25"/>
      <c r="AS944" s="25"/>
      <c r="AT944" s="25"/>
      <c r="AU944" s="25"/>
      <c r="AV944" s="25"/>
      <c r="AW944" s="25"/>
      <c r="AX944" s="25"/>
      <c r="AY944" s="25"/>
      <c r="AZ944" s="25"/>
      <c r="BA944" s="25"/>
      <c r="BB944" s="25"/>
      <c r="BC944" s="25"/>
      <c r="BD944" s="25"/>
      <c r="BE944" s="25"/>
      <c r="BF944" s="25"/>
      <c r="BG944" s="25"/>
      <c r="BH944" s="25"/>
      <c r="BI944" s="25"/>
      <c r="BJ944" s="25"/>
      <c r="BK944" s="25"/>
      <c r="BL944" s="25"/>
      <c r="BM944" s="25"/>
      <c r="BN944" s="25"/>
      <c r="BO944" s="25"/>
      <c r="BP944" s="25"/>
      <c r="BQ944" s="25"/>
      <c r="BR944" s="25"/>
      <c r="BS944" s="25"/>
      <c r="BT944" s="25"/>
      <c r="BU944" s="25"/>
      <c r="BV944" s="25"/>
      <c r="BW944" s="25"/>
      <c r="BX944" s="25"/>
      <c r="BY944" s="25"/>
      <c r="BZ944" s="25"/>
      <c r="CA944" s="25"/>
      <c r="CB944" s="25"/>
      <c r="CC944" s="25"/>
      <c r="CD944" s="25"/>
      <c r="CE944" s="25"/>
      <c r="CF944" s="25"/>
    </row>
    <row r="945" spans="1:84" ht="15.75" customHeight="1" x14ac:dyDescent="0.2">
      <c r="A945" s="25"/>
      <c r="B945" s="25"/>
      <c r="C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  <c r="AM945" s="25"/>
      <c r="AN945" s="25"/>
      <c r="AO945" s="25"/>
      <c r="AP945" s="25"/>
      <c r="AQ945" s="25"/>
      <c r="AR945" s="25"/>
      <c r="AS945" s="25"/>
      <c r="AT945" s="25"/>
      <c r="AU945" s="25"/>
      <c r="AV945" s="25"/>
      <c r="AW945" s="25"/>
      <c r="AX945" s="25"/>
      <c r="AY945" s="25"/>
      <c r="AZ945" s="25"/>
      <c r="BA945" s="25"/>
      <c r="BB945" s="25"/>
      <c r="BC945" s="25"/>
      <c r="BD945" s="25"/>
      <c r="BE945" s="25"/>
      <c r="BF945" s="25"/>
      <c r="BG945" s="25"/>
      <c r="BH945" s="25"/>
      <c r="BI945" s="25"/>
      <c r="BJ945" s="25"/>
      <c r="BK945" s="25"/>
      <c r="BL945" s="25"/>
      <c r="BM945" s="25"/>
      <c r="BN945" s="25"/>
      <c r="BO945" s="25"/>
      <c r="BP945" s="25"/>
      <c r="BQ945" s="25"/>
      <c r="BR945" s="25"/>
      <c r="BS945" s="25"/>
      <c r="BT945" s="25"/>
      <c r="BU945" s="25"/>
      <c r="BV945" s="25"/>
      <c r="BW945" s="25"/>
      <c r="BX945" s="25"/>
      <c r="BY945" s="25"/>
      <c r="BZ945" s="25"/>
      <c r="CA945" s="25"/>
      <c r="CB945" s="25"/>
      <c r="CC945" s="25"/>
      <c r="CD945" s="25"/>
      <c r="CE945" s="25"/>
      <c r="CF945" s="25"/>
    </row>
    <row r="946" spans="1:84" ht="15.75" customHeight="1" x14ac:dyDescent="0.2">
      <c r="A946" s="25"/>
      <c r="B946" s="25"/>
      <c r="C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  <c r="AM946" s="25"/>
      <c r="AN946" s="25"/>
      <c r="AO946" s="25"/>
      <c r="AP946" s="25"/>
      <c r="AQ946" s="25"/>
      <c r="AR946" s="25"/>
      <c r="AS946" s="25"/>
      <c r="AT946" s="25"/>
      <c r="AU946" s="25"/>
      <c r="AV946" s="25"/>
      <c r="AW946" s="25"/>
      <c r="AX946" s="25"/>
      <c r="AY946" s="25"/>
      <c r="AZ946" s="25"/>
      <c r="BA946" s="25"/>
      <c r="BB946" s="25"/>
      <c r="BC946" s="25"/>
      <c r="BD946" s="25"/>
      <c r="BE946" s="25"/>
      <c r="BF946" s="25"/>
      <c r="BG946" s="25"/>
      <c r="BH946" s="25"/>
      <c r="BI946" s="25"/>
      <c r="BJ946" s="25"/>
      <c r="BK946" s="25"/>
      <c r="BL946" s="25"/>
      <c r="BM946" s="25"/>
      <c r="BN946" s="25"/>
      <c r="BO946" s="25"/>
      <c r="BP946" s="25"/>
      <c r="BQ946" s="25"/>
      <c r="BR946" s="25"/>
      <c r="BS946" s="25"/>
      <c r="BT946" s="25"/>
      <c r="BU946" s="25"/>
      <c r="BV946" s="25"/>
      <c r="BW946" s="25"/>
      <c r="BX946" s="25"/>
      <c r="BY946" s="25"/>
      <c r="BZ946" s="25"/>
      <c r="CA946" s="25"/>
      <c r="CB946" s="25"/>
      <c r="CC946" s="25"/>
      <c r="CD946" s="25"/>
      <c r="CE946" s="25"/>
      <c r="CF946" s="25"/>
    </row>
    <row r="947" spans="1:84" ht="15.75" customHeight="1" x14ac:dyDescent="0.2">
      <c r="A947" s="25"/>
      <c r="B947" s="25"/>
      <c r="C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  <c r="AM947" s="25"/>
      <c r="AN947" s="25"/>
      <c r="AO947" s="25"/>
      <c r="AP947" s="25"/>
      <c r="AQ947" s="25"/>
      <c r="AR947" s="25"/>
      <c r="AS947" s="25"/>
      <c r="AT947" s="25"/>
      <c r="AU947" s="25"/>
      <c r="AV947" s="25"/>
      <c r="AW947" s="25"/>
      <c r="AX947" s="25"/>
      <c r="AY947" s="25"/>
      <c r="AZ947" s="25"/>
      <c r="BA947" s="25"/>
      <c r="BB947" s="25"/>
      <c r="BC947" s="25"/>
      <c r="BD947" s="25"/>
      <c r="BE947" s="25"/>
      <c r="BF947" s="25"/>
      <c r="BG947" s="25"/>
      <c r="BH947" s="25"/>
      <c r="BI947" s="25"/>
      <c r="BJ947" s="25"/>
      <c r="BK947" s="25"/>
      <c r="BL947" s="25"/>
      <c r="BM947" s="25"/>
      <c r="BN947" s="25"/>
      <c r="BO947" s="25"/>
      <c r="BP947" s="25"/>
      <c r="BQ947" s="25"/>
      <c r="BR947" s="25"/>
      <c r="BS947" s="25"/>
      <c r="BT947" s="25"/>
      <c r="BU947" s="25"/>
      <c r="BV947" s="25"/>
      <c r="BW947" s="25"/>
      <c r="BX947" s="25"/>
      <c r="BY947" s="25"/>
      <c r="BZ947" s="25"/>
      <c r="CA947" s="25"/>
      <c r="CB947" s="25"/>
      <c r="CC947" s="25"/>
      <c r="CD947" s="25"/>
      <c r="CE947" s="25"/>
      <c r="CF947" s="25"/>
    </row>
    <row r="948" spans="1:84" ht="15.75" customHeight="1" x14ac:dyDescent="0.2">
      <c r="A948" s="25"/>
      <c r="B948" s="25"/>
      <c r="C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  <c r="AM948" s="25"/>
      <c r="AN948" s="25"/>
      <c r="AO948" s="25"/>
      <c r="AP948" s="25"/>
      <c r="AQ948" s="25"/>
      <c r="AR948" s="25"/>
      <c r="AS948" s="25"/>
      <c r="AT948" s="25"/>
      <c r="AU948" s="25"/>
      <c r="AV948" s="25"/>
      <c r="AW948" s="25"/>
      <c r="AX948" s="25"/>
      <c r="AY948" s="25"/>
      <c r="AZ948" s="25"/>
      <c r="BA948" s="25"/>
      <c r="BB948" s="25"/>
      <c r="BC948" s="25"/>
      <c r="BD948" s="25"/>
      <c r="BE948" s="25"/>
      <c r="BF948" s="25"/>
      <c r="BG948" s="25"/>
      <c r="BH948" s="25"/>
      <c r="BI948" s="25"/>
      <c r="BJ948" s="25"/>
      <c r="BK948" s="25"/>
      <c r="BL948" s="25"/>
      <c r="BM948" s="25"/>
      <c r="BN948" s="25"/>
      <c r="BO948" s="25"/>
      <c r="BP948" s="25"/>
      <c r="BQ948" s="25"/>
      <c r="BR948" s="25"/>
      <c r="BS948" s="25"/>
      <c r="BT948" s="25"/>
      <c r="BU948" s="25"/>
      <c r="BV948" s="25"/>
      <c r="BW948" s="25"/>
      <c r="BX948" s="25"/>
      <c r="BY948" s="25"/>
      <c r="BZ948" s="25"/>
      <c r="CA948" s="25"/>
      <c r="CB948" s="25"/>
      <c r="CC948" s="25"/>
      <c r="CD948" s="25"/>
      <c r="CE948" s="25"/>
      <c r="CF948" s="25"/>
    </row>
    <row r="949" spans="1:84" ht="15.75" customHeight="1" x14ac:dyDescent="0.2">
      <c r="A949" s="25"/>
      <c r="B949" s="25"/>
      <c r="C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  <c r="AM949" s="25"/>
      <c r="AN949" s="25"/>
      <c r="AO949" s="25"/>
      <c r="AP949" s="25"/>
      <c r="AQ949" s="25"/>
      <c r="AR949" s="25"/>
      <c r="AS949" s="25"/>
      <c r="AT949" s="25"/>
      <c r="AU949" s="25"/>
      <c r="AV949" s="25"/>
      <c r="AW949" s="25"/>
      <c r="AX949" s="25"/>
      <c r="AY949" s="25"/>
      <c r="AZ949" s="25"/>
      <c r="BA949" s="25"/>
      <c r="BB949" s="25"/>
      <c r="BC949" s="25"/>
      <c r="BD949" s="25"/>
      <c r="BE949" s="25"/>
      <c r="BF949" s="25"/>
      <c r="BG949" s="25"/>
      <c r="BH949" s="25"/>
      <c r="BI949" s="25"/>
      <c r="BJ949" s="25"/>
      <c r="BK949" s="25"/>
      <c r="BL949" s="25"/>
      <c r="BM949" s="25"/>
      <c r="BN949" s="25"/>
      <c r="BO949" s="25"/>
      <c r="BP949" s="25"/>
      <c r="BQ949" s="25"/>
      <c r="BR949" s="25"/>
      <c r="BS949" s="25"/>
      <c r="BT949" s="25"/>
      <c r="BU949" s="25"/>
      <c r="BV949" s="25"/>
      <c r="BW949" s="25"/>
      <c r="BX949" s="25"/>
      <c r="BY949" s="25"/>
      <c r="BZ949" s="25"/>
      <c r="CA949" s="25"/>
      <c r="CB949" s="25"/>
      <c r="CC949" s="25"/>
      <c r="CD949" s="25"/>
      <c r="CE949" s="25"/>
      <c r="CF949" s="25"/>
    </row>
    <row r="950" spans="1:84" ht="15.75" customHeight="1" x14ac:dyDescent="0.2">
      <c r="A950" s="25"/>
      <c r="B950" s="25"/>
      <c r="C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  <c r="AM950" s="25"/>
      <c r="AN950" s="25"/>
      <c r="AO950" s="25"/>
      <c r="AP950" s="25"/>
      <c r="AQ950" s="25"/>
      <c r="AR950" s="25"/>
      <c r="AS950" s="25"/>
      <c r="AT950" s="25"/>
      <c r="AU950" s="25"/>
      <c r="AV950" s="25"/>
      <c r="AW950" s="25"/>
      <c r="AX950" s="25"/>
      <c r="AY950" s="25"/>
      <c r="AZ950" s="25"/>
      <c r="BA950" s="25"/>
      <c r="BB950" s="25"/>
      <c r="BC950" s="25"/>
      <c r="BD950" s="25"/>
      <c r="BE950" s="25"/>
      <c r="BF950" s="25"/>
      <c r="BG950" s="25"/>
      <c r="BH950" s="25"/>
      <c r="BI950" s="25"/>
      <c r="BJ950" s="25"/>
      <c r="BK950" s="25"/>
      <c r="BL950" s="25"/>
      <c r="BM950" s="25"/>
      <c r="BN950" s="25"/>
      <c r="BO950" s="25"/>
      <c r="BP950" s="25"/>
      <c r="BQ950" s="25"/>
      <c r="BR950" s="25"/>
      <c r="BS950" s="25"/>
      <c r="BT950" s="25"/>
      <c r="BU950" s="25"/>
      <c r="BV950" s="25"/>
      <c r="BW950" s="25"/>
      <c r="BX950" s="25"/>
      <c r="BY950" s="25"/>
      <c r="BZ950" s="25"/>
      <c r="CA950" s="25"/>
      <c r="CB950" s="25"/>
      <c r="CC950" s="25"/>
      <c r="CD950" s="25"/>
      <c r="CE950" s="25"/>
      <c r="CF950" s="25"/>
    </row>
    <row r="951" spans="1:84" ht="15.75" customHeight="1" x14ac:dyDescent="0.2">
      <c r="A951" s="25"/>
      <c r="B951" s="25"/>
      <c r="C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  <c r="AM951" s="25"/>
      <c r="AN951" s="25"/>
      <c r="AO951" s="25"/>
      <c r="AP951" s="25"/>
      <c r="AQ951" s="25"/>
      <c r="AR951" s="25"/>
      <c r="AS951" s="25"/>
      <c r="AT951" s="25"/>
      <c r="AU951" s="25"/>
      <c r="AV951" s="25"/>
      <c r="AW951" s="25"/>
      <c r="AX951" s="25"/>
      <c r="AY951" s="25"/>
      <c r="AZ951" s="25"/>
      <c r="BA951" s="25"/>
      <c r="BB951" s="25"/>
      <c r="BC951" s="25"/>
      <c r="BD951" s="25"/>
      <c r="BE951" s="25"/>
      <c r="BF951" s="25"/>
      <c r="BG951" s="25"/>
      <c r="BH951" s="25"/>
      <c r="BI951" s="25"/>
      <c r="BJ951" s="25"/>
      <c r="BK951" s="25"/>
      <c r="BL951" s="25"/>
      <c r="BM951" s="25"/>
      <c r="BN951" s="25"/>
      <c r="BO951" s="25"/>
      <c r="BP951" s="25"/>
      <c r="BQ951" s="25"/>
      <c r="BR951" s="25"/>
      <c r="BS951" s="25"/>
      <c r="BT951" s="25"/>
      <c r="BU951" s="25"/>
      <c r="BV951" s="25"/>
      <c r="BW951" s="25"/>
      <c r="BX951" s="25"/>
      <c r="BY951" s="25"/>
      <c r="BZ951" s="25"/>
      <c r="CA951" s="25"/>
      <c r="CB951" s="25"/>
      <c r="CC951" s="25"/>
      <c r="CD951" s="25"/>
      <c r="CE951" s="25"/>
      <c r="CF951" s="25"/>
    </row>
    <row r="952" spans="1:84" ht="15.75" customHeight="1" x14ac:dyDescent="0.2">
      <c r="A952" s="25"/>
      <c r="B952" s="25"/>
      <c r="C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  <c r="AM952" s="25"/>
      <c r="AN952" s="25"/>
      <c r="AO952" s="25"/>
      <c r="AP952" s="25"/>
      <c r="AQ952" s="25"/>
      <c r="AR952" s="25"/>
      <c r="AS952" s="25"/>
      <c r="AT952" s="25"/>
      <c r="AU952" s="25"/>
      <c r="AV952" s="25"/>
      <c r="AW952" s="25"/>
      <c r="AX952" s="25"/>
      <c r="AY952" s="25"/>
      <c r="AZ952" s="25"/>
      <c r="BA952" s="25"/>
      <c r="BB952" s="25"/>
      <c r="BC952" s="25"/>
      <c r="BD952" s="25"/>
      <c r="BE952" s="25"/>
      <c r="BF952" s="25"/>
      <c r="BG952" s="25"/>
      <c r="BH952" s="25"/>
      <c r="BI952" s="25"/>
      <c r="BJ952" s="25"/>
      <c r="BK952" s="25"/>
      <c r="BL952" s="25"/>
      <c r="BM952" s="25"/>
      <c r="BN952" s="25"/>
      <c r="BO952" s="25"/>
      <c r="BP952" s="25"/>
      <c r="BQ952" s="25"/>
      <c r="BR952" s="25"/>
      <c r="BS952" s="25"/>
      <c r="BT952" s="25"/>
      <c r="BU952" s="25"/>
      <c r="BV952" s="25"/>
      <c r="BW952" s="25"/>
      <c r="BX952" s="25"/>
      <c r="BY952" s="25"/>
      <c r="BZ952" s="25"/>
      <c r="CA952" s="25"/>
      <c r="CB952" s="25"/>
      <c r="CC952" s="25"/>
      <c r="CD952" s="25"/>
      <c r="CE952" s="25"/>
      <c r="CF952" s="25"/>
    </row>
    <row r="953" spans="1:84" ht="15.75" customHeight="1" x14ac:dyDescent="0.2">
      <c r="A953" s="25"/>
      <c r="B953" s="25"/>
      <c r="C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  <c r="AM953" s="25"/>
      <c r="AN953" s="25"/>
      <c r="AO953" s="25"/>
      <c r="AP953" s="25"/>
      <c r="AQ953" s="25"/>
      <c r="AR953" s="25"/>
      <c r="AS953" s="25"/>
      <c r="AT953" s="25"/>
      <c r="AU953" s="25"/>
      <c r="AV953" s="25"/>
      <c r="AW953" s="25"/>
      <c r="AX953" s="25"/>
      <c r="AY953" s="25"/>
      <c r="AZ953" s="25"/>
      <c r="BA953" s="25"/>
      <c r="BB953" s="25"/>
      <c r="BC953" s="25"/>
      <c r="BD953" s="25"/>
      <c r="BE953" s="25"/>
      <c r="BF953" s="25"/>
      <c r="BG953" s="25"/>
      <c r="BH953" s="25"/>
      <c r="BI953" s="25"/>
      <c r="BJ953" s="25"/>
      <c r="BK953" s="25"/>
      <c r="BL953" s="25"/>
      <c r="BM953" s="25"/>
      <c r="BN953" s="25"/>
      <c r="BO953" s="25"/>
      <c r="BP953" s="25"/>
      <c r="BQ953" s="25"/>
      <c r="BR953" s="25"/>
      <c r="BS953" s="25"/>
      <c r="BT953" s="25"/>
      <c r="BU953" s="25"/>
      <c r="BV953" s="25"/>
      <c r="BW953" s="25"/>
      <c r="BX953" s="25"/>
      <c r="BY953" s="25"/>
      <c r="BZ953" s="25"/>
      <c r="CA953" s="25"/>
      <c r="CB953" s="25"/>
      <c r="CC953" s="25"/>
      <c r="CD953" s="25"/>
      <c r="CE953" s="25"/>
      <c r="CF953" s="25"/>
    </row>
    <row r="954" spans="1:84" ht="15.75" customHeight="1" x14ac:dyDescent="0.2">
      <c r="A954" s="25"/>
      <c r="B954" s="25"/>
      <c r="C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  <c r="AM954" s="25"/>
      <c r="AN954" s="25"/>
      <c r="AO954" s="25"/>
      <c r="AP954" s="25"/>
      <c r="AQ954" s="25"/>
      <c r="AR954" s="25"/>
      <c r="AS954" s="25"/>
      <c r="AT954" s="25"/>
      <c r="AU954" s="25"/>
      <c r="AV954" s="25"/>
      <c r="AW954" s="25"/>
      <c r="AX954" s="25"/>
      <c r="AY954" s="25"/>
      <c r="AZ954" s="25"/>
      <c r="BA954" s="25"/>
      <c r="BB954" s="25"/>
      <c r="BC954" s="25"/>
      <c r="BD954" s="25"/>
      <c r="BE954" s="25"/>
      <c r="BF954" s="25"/>
      <c r="BG954" s="25"/>
      <c r="BH954" s="25"/>
      <c r="BI954" s="25"/>
      <c r="BJ954" s="25"/>
      <c r="BK954" s="25"/>
      <c r="BL954" s="25"/>
      <c r="BM954" s="25"/>
      <c r="BN954" s="25"/>
      <c r="BO954" s="25"/>
      <c r="BP954" s="25"/>
      <c r="BQ954" s="25"/>
      <c r="BR954" s="25"/>
      <c r="BS954" s="25"/>
      <c r="BT954" s="25"/>
      <c r="BU954" s="25"/>
      <c r="BV954" s="25"/>
      <c r="BW954" s="25"/>
      <c r="BX954" s="25"/>
      <c r="BY954" s="25"/>
      <c r="BZ954" s="25"/>
      <c r="CA954" s="25"/>
      <c r="CB954" s="25"/>
      <c r="CC954" s="25"/>
      <c r="CD954" s="25"/>
      <c r="CE954" s="25"/>
      <c r="CF954" s="25"/>
    </row>
    <row r="955" spans="1:84" ht="15.75" customHeight="1" x14ac:dyDescent="0.2">
      <c r="A955" s="25"/>
      <c r="B955" s="25"/>
      <c r="C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  <c r="AM955" s="25"/>
      <c r="AN955" s="25"/>
      <c r="AO955" s="25"/>
      <c r="AP955" s="25"/>
      <c r="AQ955" s="25"/>
      <c r="AR955" s="25"/>
      <c r="AS955" s="25"/>
      <c r="AT955" s="25"/>
      <c r="AU955" s="25"/>
      <c r="AV955" s="25"/>
      <c r="AW955" s="25"/>
      <c r="AX955" s="25"/>
      <c r="AY955" s="25"/>
      <c r="AZ955" s="25"/>
      <c r="BA955" s="25"/>
      <c r="BB955" s="25"/>
      <c r="BC955" s="25"/>
      <c r="BD955" s="25"/>
      <c r="BE955" s="25"/>
      <c r="BF955" s="25"/>
      <c r="BG955" s="25"/>
      <c r="BH955" s="25"/>
      <c r="BI955" s="25"/>
      <c r="BJ955" s="25"/>
      <c r="BK955" s="25"/>
      <c r="BL955" s="25"/>
      <c r="BM955" s="25"/>
      <c r="BN955" s="25"/>
      <c r="BO955" s="25"/>
      <c r="BP955" s="25"/>
      <c r="BQ955" s="25"/>
      <c r="BR955" s="25"/>
      <c r="BS955" s="25"/>
      <c r="BT955" s="25"/>
      <c r="BU955" s="25"/>
      <c r="BV955" s="25"/>
      <c r="BW955" s="25"/>
      <c r="BX955" s="25"/>
      <c r="BY955" s="25"/>
      <c r="BZ955" s="25"/>
      <c r="CA955" s="25"/>
      <c r="CB955" s="25"/>
      <c r="CC955" s="25"/>
      <c r="CD955" s="25"/>
      <c r="CE955" s="25"/>
      <c r="CF955" s="25"/>
    </row>
    <row r="956" spans="1:84" ht="15.75" customHeight="1" x14ac:dyDescent="0.2">
      <c r="A956" s="25"/>
      <c r="B956" s="25"/>
      <c r="C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  <c r="AM956" s="25"/>
      <c r="AN956" s="25"/>
      <c r="AO956" s="25"/>
      <c r="AP956" s="25"/>
      <c r="AQ956" s="25"/>
      <c r="AR956" s="25"/>
      <c r="AS956" s="25"/>
      <c r="AT956" s="25"/>
      <c r="AU956" s="25"/>
      <c r="AV956" s="25"/>
      <c r="AW956" s="25"/>
      <c r="AX956" s="25"/>
      <c r="AY956" s="25"/>
      <c r="AZ956" s="25"/>
      <c r="BA956" s="25"/>
      <c r="BB956" s="25"/>
      <c r="BC956" s="25"/>
      <c r="BD956" s="25"/>
      <c r="BE956" s="25"/>
      <c r="BF956" s="25"/>
      <c r="BG956" s="25"/>
      <c r="BH956" s="25"/>
      <c r="BI956" s="25"/>
      <c r="BJ956" s="25"/>
      <c r="BK956" s="25"/>
      <c r="BL956" s="25"/>
      <c r="BM956" s="25"/>
      <c r="BN956" s="25"/>
      <c r="BO956" s="25"/>
      <c r="BP956" s="25"/>
      <c r="BQ956" s="25"/>
      <c r="BR956" s="25"/>
      <c r="BS956" s="25"/>
      <c r="BT956" s="25"/>
      <c r="BU956" s="25"/>
      <c r="BV956" s="25"/>
      <c r="BW956" s="25"/>
      <c r="BX956" s="25"/>
      <c r="BY956" s="25"/>
      <c r="BZ956" s="25"/>
      <c r="CA956" s="25"/>
      <c r="CB956" s="25"/>
      <c r="CC956" s="25"/>
      <c r="CD956" s="25"/>
      <c r="CE956" s="25"/>
      <c r="CF956" s="25"/>
    </row>
    <row r="957" spans="1:84" ht="15.75" customHeight="1" x14ac:dyDescent="0.2">
      <c r="A957" s="25"/>
      <c r="B957" s="25"/>
      <c r="C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  <c r="AM957" s="25"/>
      <c r="AN957" s="25"/>
      <c r="AO957" s="25"/>
      <c r="AP957" s="25"/>
      <c r="AQ957" s="25"/>
      <c r="AR957" s="25"/>
      <c r="AS957" s="25"/>
      <c r="AT957" s="25"/>
      <c r="AU957" s="25"/>
      <c r="AV957" s="25"/>
      <c r="AW957" s="25"/>
      <c r="AX957" s="25"/>
      <c r="AY957" s="25"/>
      <c r="AZ957" s="25"/>
      <c r="BA957" s="25"/>
      <c r="BB957" s="25"/>
      <c r="BC957" s="25"/>
      <c r="BD957" s="25"/>
      <c r="BE957" s="25"/>
      <c r="BF957" s="25"/>
      <c r="BG957" s="25"/>
      <c r="BH957" s="25"/>
      <c r="BI957" s="25"/>
      <c r="BJ957" s="25"/>
      <c r="BK957" s="25"/>
      <c r="BL957" s="25"/>
      <c r="BM957" s="25"/>
      <c r="BN957" s="25"/>
      <c r="BO957" s="25"/>
      <c r="BP957" s="25"/>
      <c r="BQ957" s="25"/>
      <c r="BR957" s="25"/>
      <c r="BS957" s="25"/>
      <c r="BT957" s="25"/>
      <c r="BU957" s="25"/>
      <c r="BV957" s="25"/>
      <c r="BW957" s="25"/>
      <c r="BX957" s="25"/>
      <c r="BY957" s="25"/>
      <c r="BZ957" s="25"/>
      <c r="CA957" s="25"/>
      <c r="CB957" s="25"/>
      <c r="CC957" s="25"/>
      <c r="CD957" s="25"/>
      <c r="CE957" s="25"/>
      <c r="CF957" s="25"/>
    </row>
    <row r="958" spans="1:84" ht="15.75" customHeight="1" x14ac:dyDescent="0.2">
      <c r="A958" s="25"/>
      <c r="B958" s="25"/>
      <c r="C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  <c r="AM958" s="25"/>
      <c r="AN958" s="25"/>
      <c r="AO958" s="25"/>
      <c r="AP958" s="25"/>
      <c r="AQ958" s="25"/>
      <c r="AR958" s="25"/>
      <c r="AS958" s="25"/>
      <c r="AT958" s="25"/>
      <c r="AU958" s="25"/>
      <c r="AV958" s="25"/>
      <c r="AW958" s="25"/>
      <c r="AX958" s="25"/>
      <c r="AY958" s="25"/>
      <c r="AZ958" s="25"/>
      <c r="BA958" s="25"/>
      <c r="BB958" s="25"/>
      <c r="BC958" s="25"/>
      <c r="BD958" s="25"/>
      <c r="BE958" s="25"/>
      <c r="BF958" s="25"/>
      <c r="BG958" s="25"/>
      <c r="BH958" s="25"/>
      <c r="BI958" s="25"/>
      <c r="BJ958" s="25"/>
      <c r="BK958" s="25"/>
      <c r="BL958" s="25"/>
      <c r="BM958" s="25"/>
      <c r="BN958" s="25"/>
      <c r="BO958" s="25"/>
      <c r="BP958" s="25"/>
      <c r="BQ958" s="25"/>
      <c r="BR958" s="25"/>
      <c r="BS958" s="25"/>
      <c r="BT958" s="25"/>
      <c r="BU958" s="25"/>
      <c r="BV958" s="25"/>
      <c r="BW958" s="25"/>
      <c r="BX958" s="25"/>
      <c r="BY958" s="25"/>
      <c r="BZ958" s="25"/>
      <c r="CA958" s="25"/>
      <c r="CB958" s="25"/>
      <c r="CC958" s="25"/>
      <c r="CD958" s="25"/>
      <c r="CE958" s="25"/>
      <c r="CF958" s="25"/>
    </row>
    <row r="959" spans="1:84" ht="15.75" customHeight="1" x14ac:dyDescent="0.2">
      <c r="A959" s="25"/>
      <c r="B959" s="25"/>
      <c r="C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  <c r="AM959" s="25"/>
      <c r="AN959" s="25"/>
      <c r="AO959" s="25"/>
      <c r="AP959" s="25"/>
      <c r="AQ959" s="25"/>
      <c r="AR959" s="25"/>
      <c r="AS959" s="25"/>
      <c r="AT959" s="25"/>
      <c r="AU959" s="25"/>
      <c r="AV959" s="25"/>
      <c r="AW959" s="25"/>
      <c r="AX959" s="25"/>
      <c r="AY959" s="25"/>
      <c r="AZ959" s="25"/>
      <c r="BA959" s="25"/>
      <c r="BB959" s="25"/>
      <c r="BC959" s="25"/>
      <c r="BD959" s="25"/>
      <c r="BE959" s="25"/>
      <c r="BF959" s="25"/>
      <c r="BG959" s="25"/>
      <c r="BH959" s="25"/>
      <c r="BI959" s="25"/>
      <c r="BJ959" s="25"/>
      <c r="BK959" s="25"/>
      <c r="BL959" s="25"/>
      <c r="BM959" s="25"/>
      <c r="BN959" s="25"/>
      <c r="BO959" s="25"/>
      <c r="BP959" s="25"/>
      <c r="BQ959" s="25"/>
      <c r="BR959" s="25"/>
      <c r="BS959" s="25"/>
      <c r="BT959" s="25"/>
      <c r="BU959" s="25"/>
      <c r="BV959" s="25"/>
      <c r="BW959" s="25"/>
      <c r="BX959" s="25"/>
      <c r="BY959" s="25"/>
      <c r="BZ959" s="25"/>
      <c r="CA959" s="25"/>
      <c r="CB959" s="25"/>
      <c r="CC959" s="25"/>
      <c r="CD959" s="25"/>
      <c r="CE959" s="25"/>
      <c r="CF959" s="25"/>
    </row>
    <row r="960" spans="1:84" ht="15.75" customHeight="1" x14ac:dyDescent="0.2">
      <c r="A960" s="25"/>
      <c r="B960" s="25"/>
      <c r="C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  <c r="AM960" s="25"/>
      <c r="AN960" s="25"/>
      <c r="AO960" s="25"/>
      <c r="AP960" s="25"/>
      <c r="AQ960" s="25"/>
      <c r="AR960" s="25"/>
      <c r="AS960" s="25"/>
      <c r="AT960" s="25"/>
      <c r="AU960" s="25"/>
      <c r="AV960" s="25"/>
      <c r="AW960" s="25"/>
      <c r="AX960" s="25"/>
      <c r="AY960" s="25"/>
      <c r="AZ960" s="25"/>
      <c r="BA960" s="25"/>
      <c r="BB960" s="25"/>
      <c r="BC960" s="25"/>
      <c r="BD960" s="25"/>
      <c r="BE960" s="25"/>
      <c r="BF960" s="25"/>
      <c r="BG960" s="25"/>
      <c r="BH960" s="25"/>
      <c r="BI960" s="25"/>
      <c r="BJ960" s="25"/>
      <c r="BK960" s="25"/>
      <c r="BL960" s="25"/>
      <c r="BM960" s="25"/>
      <c r="BN960" s="25"/>
      <c r="BO960" s="25"/>
      <c r="BP960" s="25"/>
      <c r="BQ960" s="25"/>
      <c r="BR960" s="25"/>
      <c r="BS960" s="25"/>
      <c r="BT960" s="25"/>
      <c r="BU960" s="25"/>
      <c r="BV960" s="25"/>
      <c r="BW960" s="25"/>
      <c r="BX960" s="25"/>
      <c r="BY960" s="25"/>
      <c r="BZ960" s="25"/>
      <c r="CA960" s="25"/>
      <c r="CB960" s="25"/>
      <c r="CC960" s="25"/>
      <c r="CD960" s="25"/>
      <c r="CE960" s="25"/>
      <c r="CF960" s="25"/>
    </row>
    <row r="961" spans="1:84" ht="15.75" customHeight="1" x14ac:dyDescent="0.2">
      <c r="A961" s="25"/>
      <c r="B961" s="25"/>
      <c r="C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  <c r="AM961" s="25"/>
      <c r="AN961" s="25"/>
      <c r="AO961" s="25"/>
      <c r="AP961" s="25"/>
      <c r="AQ961" s="25"/>
      <c r="AR961" s="25"/>
      <c r="AS961" s="25"/>
      <c r="AT961" s="25"/>
      <c r="AU961" s="25"/>
      <c r="AV961" s="25"/>
      <c r="AW961" s="25"/>
      <c r="AX961" s="25"/>
      <c r="AY961" s="25"/>
      <c r="AZ961" s="25"/>
      <c r="BA961" s="25"/>
      <c r="BB961" s="25"/>
      <c r="BC961" s="25"/>
      <c r="BD961" s="25"/>
      <c r="BE961" s="25"/>
      <c r="BF961" s="25"/>
      <c r="BG961" s="25"/>
      <c r="BH961" s="25"/>
      <c r="BI961" s="25"/>
      <c r="BJ961" s="25"/>
      <c r="BK961" s="25"/>
      <c r="BL961" s="25"/>
      <c r="BM961" s="25"/>
      <c r="BN961" s="25"/>
      <c r="BO961" s="25"/>
      <c r="BP961" s="25"/>
      <c r="BQ961" s="25"/>
      <c r="BR961" s="25"/>
      <c r="BS961" s="25"/>
      <c r="BT961" s="25"/>
      <c r="BU961" s="25"/>
      <c r="BV961" s="25"/>
      <c r="BW961" s="25"/>
      <c r="BX961" s="25"/>
      <c r="BY961" s="25"/>
      <c r="BZ961" s="25"/>
      <c r="CA961" s="25"/>
      <c r="CB961" s="25"/>
      <c r="CC961" s="25"/>
      <c r="CD961" s="25"/>
      <c r="CE961" s="25"/>
      <c r="CF961" s="25"/>
    </row>
    <row r="962" spans="1:84" ht="15.75" customHeight="1" x14ac:dyDescent="0.2">
      <c r="A962" s="25"/>
      <c r="B962" s="25"/>
      <c r="C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  <c r="AM962" s="25"/>
      <c r="AN962" s="25"/>
      <c r="AO962" s="25"/>
      <c r="AP962" s="25"/>
      <c r="AQ962" s="25"/>
      <c r="AR962" s="25"/>
      <c r="AS962" s="25"/>
      <c r="AT962" s="25"/>
      <c r="AU962" s="25"/>
      <c r="AV962" s="25"/>
      <c r="AW962" s="25"/>
      <c r="AX962" s="25"/>
      <c r="AY962" s="25"/>
      <c r="AZ962" s="25"/>
      <c r="BA962" s="25"/>
      <c r="BB962" s="25"/>
      <c r="BC962" s="25"/>
      <c r="BD962" s="25"/>
      <c r="BE962" s="25"/>
      <c r="BF962" s="25"/>
      <c r="BG962" s="25"/>
      <c r="BH962" s="25"/>
      <c r="BI962" s="25"/>
      <c r="BJ962" s="25"/>
      <c r="BK962" s="25"/>
      <c r="BL962" s="25"/>
      <c r="BM962" s="25"/>
      <c r="BN962" s="25"/>
      <c r="BO962" s="25"/>
      <c r="BP962" s="25"/>
      <c r="BQ962" s="25"/>
      <c r="BR962" s="25"/>
      <c r="BS962" s="25"/>
      <c r="BT962" s="25"/>
      <c r="BU962" s="25"/>
      <c r="BV962" s="25"/>
      <c r="BW962" s="25"/>
      <c r="BX962" s="25"/>
      <c r="BY962" s="25"/>
      <c r="BZ962" s="25"/>
      <c r="CA962" s="25"/>
      <c r="CB962" s="25"/>
      <c r="CC962" s="25"/>
      <c r="CD962" s="25"/>
      <c r="CE962" s="25"/>
      <c r="CF962" s="25"/>
    </row>
    <row r="963" spans="1:84" ht="15.75" customHeight="1" x14ac:dyDescent="0.2">
      <c r="A963" s="25"/>
      <c r="B963" s="25"/>
      <c r="C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  <c r="AM963" s="25"/>
      <c r="AN963" s="25"/>
      <c r="AO963" s="25"/>
      <c r="AP963" s="25"/>
      <c r="AQ963" s="25"/>
      <c r="AR963" s="25"/>
      <c r="AS963" s="25"/>
      <c r="AT963" s="25"/>
      <c r="AU963" s="25"/>
      <c r="AV963" s="25"/>
      <c r="AW963" s="25"/>
      <c r="AX963" s="25"/>
      <c r="AY963" s="25"/>
      <c r="AZ963" s="25"/>
      <c r="BA963" s="25"/>
      <c r="BB963" s="25"/>
      <c r="BC963" s="25"/>
      <c r="BD963" s="25"/>
      <c r="BE963" s="25"/>
      <c r="BF963" s="25"/>
      <c r="BG963" s="25"/>
      <c r="BH963" s="25"/>
      <c r="BI963" s="25"/>
      <c r="BJ963" s="25"/>
      <c r="BK963" s="25"/>
      <c r="BL963" s="25"/>
      <c r="BM963" s="25"/>
      <c r="BN963" s="25"/>
      <c r="BO963" s="25"/>
      <c r="BP963" s="25"/>
      <c r="BQ963" s="25"/>
      <c r="BR963" s="25"/>
      <c r="BS963" s="25"/>
      <c r="BT963" s="25"/>
      <c r="BU963" s="25"/>
      <c r="BV963" s="25"/>
      <c r="BW963" s="25"/>
      <c r="BX963" s="25"/>
      <c r="BY963" s="25"/>
      <c r="BZ963" s="25"/>
      <c r="CA963" s="25"/>
      <c r="CB963" s="25"/>
      <c r="CC963" s="25"/>
      <c r="CD963" s="25"/>
      <c r="CE963" s="25"/>
      <c r="CF963" s="25"/>
    </row>
    <row r="964" spans="1:84" ht="15.75" customHeight="1" x14ac:dyDescent="0.2">
      <c r="A964" s="25"/>
      <c r="B964" s="25"/>
      <c r="C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  <c r="AM964" s="25"/>
      <c r="AN964" s="25"/>
      <c r="AO964" s="25"/>
      <c r="AP964" s="25"/>
      <c r="AQ964" s="25"/>
      <c r="AR964" s="25"/>
      <c r="AS964" s="25"/>
      <c r="AT964" s="25"/>
      <c r="AU964" s="25"/>
      <c r="AV964" s="25"/>
      <c r="AW964" s="25"/>
      <c r="AX964" s="25"/>
      <c r="AY964" s="25"/>
      <c r="AZ964" s="25"/>
      <c r="BA964" s="25"/>
      <c r="BB964" s="25"/>
      <c r="BC964" s="25"/>
      <c r="BD964" s="25"/>
      <c r="BE964" s="25"/>
      <c r="BF964" s="25"/>
      <c r="BG964" s="25"/>
      <c r="BH964" s="25"/>
      <c r="BI964" s="25"/>
      <c r="BJ964" s="25"/>
      <c r="BK964" s="25"/>
      <c r="BL964" s="25"/>
      <c r="BM964" s="25"/>
      <c r="BN964" s="25"/>
      <c r="BO964" s="25"/>
      <c r="BP964" s="25"/>
      <c r="BQ964" s="25"/>
      <c r="BR964" s="25"/>
      <c r="BS964" s="25"/>
      <c r="BT964" s="25"/>
      <c r="BU964" s="25"/>
      <c r="BV964" s="25"/>
      <c r="BW964" s="25"/>
      <c r="BX964" s="25"/>
      <c r="BY964" s="25"/>
      <c r="BZ964" s="25"/>
      <c r="CA964" s="25"/>
      <c r="CB964" s="25"/>
      <c r="CC964" s="25"/>
      <c r="CD964" s="25"/>
      <c r="CE964" s="25"/>
      <c r="CF964" s="25"/>
    </row>
    <row r="965" spans="1:84" ht="15.75" customHeight="1" x14ac:dyDescent="0.2">
      <c r="A965" s="25"/>
      <c r="B965" s="25"/>
      <c r="C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  <c r="AM965" s="25"/>
      <c r="AN965" s="25"/>
      <c r="AO965" s="25"/>
      <c r="AP965" s="25"/>
      <c r="AQ965" s="25"/>
      <c r="AR965" s="25"/>
      <c r="AS965" s="25"/>
      <c r="AT965" s="25"/>
      <c r="AU965" s="25"/>
      <c r="AV965" s="25"/>
      <c r="AW965" s="25"/>
      <c r="AX965" s="25"/>
      <c r="AY965" s="25"/>
      <c r="AZ965" s="25"/>
      <c r="BA965" s="25"/>
      <c r="BB965" s="25"/>
      <c r="BC965" s="25"/>
      <c r="BD965" s="25"/>
      <c r="BE965" s="25"/>
      <c r="BF965" s="25"/>
      <c r="BG965" s="25"/>
      <c r="BH965" s="25"/>
      <c r="BI965" s="25"/>
      <c r="BJ965" s="25"/>
      <c r="BK965" s="25"/>
      <c r="BL965" s="25"/>
      <c r="BM965" s="25"/>
      <c r="BN965" s="25"/>
      <c r="BO965" s="25"/>
      <c r="BP965" s="25"/>
      <c r="BQ965" s="25"/>
      <c r="BR965" s="25"/>
      <c r="BS965" s="25"/>
      <c r="BT965" s="25"/>
      <c r="BU965" s="25"/>
      <c r="BV965" s="25"/>
      <c r="BW965" s="25"/>
      <c r="BX965" s="25"/>
      <c r="BY965" s="25"/>
      <c r="BZ965" s="25"/>
      <c r="CA965" s="25"/>
      <c r="CB965" s="25"/>
      <c r="CC965" s="25"/>
      <c r="CD965" s="25"/>
      <c r="CE965" s="25"/>
      <c r="CF965" s="25"/>
    </row>
    <row r="966" spans="1:84" ht="15.75" customHeight="1" x14ac:dyDescent="0.2">
      <c r="A966" s="25"/>
      <c r="B966" s="25"/>
      <c r="C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  <c r="AM966" s="25"/>
      <c r="AN966" s="25"/>
      <c r="AO966" s="25"/>
      <c r="AP966" s="25"/>
      <c r="AQ966" s="25"/>
      <c r="AR966" s="25"/>
      <c r="AS966" s="25"/>
      <c r="AT966" s="25"/>
      <c r="AU966" s="25"/>
      <c r="AV966" s="25"/>
      <c r="AW966" s="25"/>
      <c r="AX966" s="25"/>
      <c r="AY966" s="25"/>
      <c r="AZ966" s="25"/>
      <c r="BA966" s="25"/>
      <c r="BB966" s="25"/>
      <c r="BC966" s="25"/>
      <c r="BD966" s="25"/>
      <c r="BE966" s="25"/>
      <c r="BF966" s="25"/>
      <c r="BG966" s="25"/>
      <c r="BH966" s="25"/>
      <c r="BI966" s="25"/>
      <c r="BJ966" s="25"/>
      <c r="BK966" s="25"/>
      <c r="BL966" s="25"/>
      <c r="BM966" s="25"/>
      <c r="BN966" s="25"/>
      <c r="BO966" s="25"/>
      <c r="BP966" s="25"/>
      <c r="BQ966" s="25"/>
      <c r="BR966" s="25"/>
      <c r="BS966" s="25"/>
      <c r="BT966" s="25"/>
      <c r="BU966" s="25"/>
      <c r="BV966" s="25"/>
      <c r="BW966" s="25"/>
      <c r="BX966" s="25"/>
      <c r="BY966" s="25"/>
      <c r="BZ966" s="25"/>
      <c r="CA966" s="25"/>
      <c r="CB966" s="25"/>
      <c r="CC966" s="25"/>
      <c r="CD966" s="25"/>
      <c r="CE966" s="25"/>
      <c r="CF966" s="25"/>
    </row>
    <row r="967" spans="1:84" ht="15.75" customHeight="1" x14ac:dyDescent="0.2">
      <c r="A967" s="25"/>
      <c r="B967" s="25"/>
      <c r="C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  <c r="AM967" s="25"/>
      <c r="AN967" s="25"/>
      <c r="AO967" s="25"/>
      <c r="AP967" s="25"/>
      <c r="AQ967" s="25"/>
      <c r="AR967" s="25"/>
      <c r="AS967" s="25"/>
      <c r="AT967" s="25"/>
      <c r="AU967" s="25"/>
      <c r="AV967" s="25"/>
      <c r="AW967" s="25"/>
      <c r="AX967" s="25"/>
      <c r="AY967" s="25"/>
      <c r="AZ967" s="25"/>
      <c r="BA967" s="25"/>
      <c r="BB967" s="25"/>
      <c r="BC967" s="25"/>
      <c r="BD967" s="25"/>
      <c r="BE967" s="25"/>
      <c r="BF967" s="25"/>
      <c r="BG967" s="25"/>
      <c r="BH967" s="25"/>
      <c r="BI967" s="25"/>
      <c r="BJ967" s="25"/>
      <c r="BK967" s="25"/>
      <c r="BL967" s="25"/>
      <c r="BM967" s="25"/>
      <c r="BN967" s="25"/>
      <c r="BO967" s="25"/>
      <c r="BP967" s="25"/>
      <c r="BQ967" s="25"/>
      <c r="BR967" s="25"/>
      <c r="BS967" s="25"/>
      <c r="BT967" s="25"/>
      <c r="BU967" s="25"/>
      <c r="BV967" s="25"/>
      <c r="BW967" s="25"/>
      <c r="BX967" s="25"/>
      <c r="BY967" s="25"/>
      <c r="BZ967" s="25"/>
      <c r="CA967" s="25"/>
      <c r="CB967" s="25"/>
      <c r="CC967" s="25"/>
      <c r="CD967" s="25"/>
      <c r="CE967" s="25"/>
      <c r="CF967" s="25"/>
    </row>
    <row r="968" spans="1:84" ht="15.75" customHeight="1" x14ac:dyDescent="0.2">
      <c r="A968" s="25"/>
      <c r="B968" s="25"/>
      <c r="C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  <c r="AM968" s="25"/>
      <c r="AN968" s="25"/>
      <c r="AO968" s="25"/>
      <c r="AP968" s="25"/>
      <c r="AQ968" s="25"/>
      <c r="AR968" s="25"/>
      <c r="AS968" s="25"/>
      <c r="AT968" s="25"/>
      <c r="AU968" s="25"/>
      <c r="AV968" s="25"/>
      <c r="AW968" s="25"/>
      <c r="AX968" s="25"/>
      <c r="AY968" s="25"/>
      <c r="AZ968" s="25"/>
      <c r="BA968" s="25"/>
      <c r="BB968" s="25"/>
      <c r="BC968" s="25"/>
      <c r="BD968" s="25"/>
      <c r="BE968" s="25"/>
      <c r="BF968" s="25"/>
      <c r="BG968" s="25"/>
      <c r="BH968" s="25"/>
      <c r="BI968" s="25"/>
      <c r="BJ968" s="25"/>
      <c r="BK968" s="25"/>
      <c r="BL968" s="25"/>
      <c r="BM968" s="25"/>
      <c r="BN968" s="25"/>
      <c r="BO968" s="25"/>
      <c r="BP968" s="25"/>
      <c r="BQ968" s="25"/>
      <c r="BR968" s="25"/>
      <c r="BS968" s="25"/>
      <c r="BT968" s="25"/>
      <c r="BU968" s="25"/>
      <c r="BV968" s="25"/>
      <c r="BW968" s="25"/>
      <c r="BX968" s="25"/>
      <c r="BY968" s="25"/>
      <c r="BZ968" s="25"/>
      <c r="CA968" s="25"/>
      <c r="CB968" s="25"/>
      <c r="CC968" s="25"/>
      <c r="CD968" s="25"/>
      <c r="CE968" s="25"/>
      <c r="CF968" s="25"/>
    </row>
    <row r="969" spans="1:84" ht="15.75" customHeight="1" x14ac:dyDescent="0.2">
      <c r="A969" s="25"/>
      <c r="B969" s="25"/>
      <c r="C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  <c r="AM969" s="25"/>
      <c r="AN969" s="25"/>
      <c r="AO969" s="25"/>
      <c r="AP969" s="25"/>
      <c r="AQ969" s="25"/>
      <c r="AR969" s="25"/>
      <c r="AS969" s="25"/>
      <c r="AT969" s="25"/>
      <c r="AU969" s="25"/>
      <c r="AV969" s="25"/>
      <c r="AW969" s="25"/>
      <c r="AX969" s="25"/>
      <c r="AY969" s="25"/>
      <c r="AZ969" s="25"/>
      <c r="BA969" s="25"/>
      <c r="BB969" s="25"/>
      <c r="BC969" s="25"/>
      <c r="BD969" s="25"/>
      <c r="BE969" s="25"/>
      <c r="BF969" s="25"/>
      <c r="BG969" s="25"/>
      <c r="BH969" s="25"/>
      <c r="BI969" s="25"/>
      <c r="BJ969" s="25"/>
      <c r="BK969" s="25"/>
      <c r="BL969" s="25"/>
      <c r="BM969" s="25"/>
      <c r="BN969" s="25"/>
      <c r="BO969" s="25"/>
      <c r="BP969" s="25"/>
      <c r="BQ969" s="25"/>
      <c r="BR969" s="25"/>
      <c r="BS969" s="25"/>
      <c r="BT969" s="25"/>
      <c r="BU969" s="25"/>
      <c r="BV969" s="25"/>
      <c r="BW969" s="25"/>
      <c r="BX969" s="25"/>
      <c r="BY969" s="25"/>
      <c r="BZ969" s="25"/>
      <c r="CA969" s="25"/>
      <c r="CB969" s="25"/>
      <c r="CC969" s="25"/>
      <c r="CD969" s="25"/>
      <c r="CE969" s="25"/>
      <c r="CF969" s="25"/>
    </row>
    <row r="970" spans="1:84" ht="15.75" customHeight="1" x14ac:dyDescent="0.2">
      <c r="A970" s="25"/>
      <c r="B970" s="25"/>
      <c r="C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  <c r="AM970" s="25"/>
      <c r="AN970" s="25"/>
      <c r="AO970" s="25"/>
      <c r="AP970" s="25"/>
      <c r="AQ970" s="25"/>
      <c r="AR970" s="25"/>
      <c r="AS970" s="25"/>
      <c r="AT970" s="25"/>
      <c r="AU970" s="25"/>
      <c r="AV970" s="25"/>
      <c r="AW970" s="25"/>
      <c r="AX970" s="25"/>
      <c r="AY970" s="25"/>
      <c r="AZ970" s="25"/>
      <c r="BA970" s="25"/>
      <c r="BB970" s="25"/>
      <c r="BC970" s="25"/>
      <c r="BD970" s="25"/>
      <c r="BE970" s="25"/>
      <c r="BF970" s="25"/>
      <c r="BG970" s="25"/>
      <c r="BH970" s="25"/>
      <c r="BI970" s="25"/>
      <c r="BJ970" s="25"/>
      <c r="BK970" s="25"/>
      <c r="BL970" s="25"/>
      <c r="BM970" s="25"/>
      <c r="BN970" s="25"/>
      <c r="BO970" s="25"/>
      <c r="BP970" s="25"/>
      <c r="BQ970" s="25"/>
      <c r="BR970" s="25"/>
      <c r="BS970" s="25"/>
      <c r="BT970" s="25"/>
      <c r="BU970" s="25"/>
      <c r="BV970" s="25"/>
      <c r="BW970" s="25"/>
      <c r="BX970" s="25"/>
      <c r="BY970" s="25"/>
      <c r="BZ970" s="25"/>
      <c r="CA970" s="25"/>
      <c r="CB970" s="25"/>
      <c r="CC970" s="25"/>
      <c r="CD970" s="25"/>
      <c r="CE970" s="25"/>
      <c r="CF970" s="25"/>
    </row>
    <row r="971" spans="1:84" ht="15.75" customHeight="1" x14ac:dyDescent="0.2">
      <c r="A971" s="25"/>
      <c r="B971" s="25"/>
      <c r="C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  <c r="AM971" s="25"/>
      <c r="AN971" s="25"/>
      <c r="AO971" s="25"/>
      <c r="AP971" s="25"/>
      <c r="AQ971" s="25"/>
      <c r="AR971" s="25"/>
      <c r="AS971" s="25"/>
      <c r="AT971" s="25"/>
      <c r="AU971" s="25"/>
      <c r="AV971" s="25"/>
      <c r="AW971" s="25"/>
      <c r="AX971" s="25"/>
      <c r="AY971" s="25"/>
      <c r="AZ971" s="25"/>
      <c r="BA971" s="25"/>
      <c r="BB971" s="25"/>
      <c r="BC971" s="25"/>
      <c r="BD971" s="25"/>
      <c r="BE971" s="25"/>
      <c r="BF971" s="25"/>
      <c r="BG971" s="25"/>
      <c r="BH971" s="25"/>
      <c r="BI971" s="25"/>
      <c r="BJ971" s="25"/>
      <c r="BK971" s="25"/>
      <c r="BL971" s="25"/>
      <c r="BM971" s="25"/>
      <c r="BN971" s="25"/>
      <c r="BO971" s="25"/>
      <c r="BP971" s="25"/>
      <c r="BQ971" s="25"/>
      <c r="BR971" s="25"/>
      <c r="BS971" s="25"/>
      <c r="BT971" s="25"/>
      <c r="BU971" s="25"/>
      <c r="BV971" s="25"/>
      <c r="BW971" s="25"/>
      <c r="BX971" s="25"/>
      <c r="BY971" s="25"/>
      <c r="BZ971" s="25"/>
      <c r="CA971" s="25"/>
      <c r="CB971" s="25"/>
      <c r="CC971" s="25"/>
      <c r="CD971" s="25"/>
      <c r="CE971" s="25"/>
      <c r="CF971" s="25"/>
    </row>
    <row r="972" spans="1:84" ht="15.75" customHeight="1" x14ac:dyDescent="0.2">
      <c r="A972" s="25"/>
      <c r="B972" s="25"/>
      <c r="C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  <c r="AM972" s="25"/>
      <c r="AN972" s="25"/>
      <c r="AO972" s="25"/>
      <c r="AP972" s="25"/>
      <c r="AQ972" s="25"/>
      <c r="AR972" s="25"/>
      <c r="AS972" s="25"/>
      <c r="AT972" s="25"/>
      <c r="AU972" s="25"/>
      <c r="AV972" s="25"/>
      <c r="AW972" s="25"/>
      <c r="AX972" s="25"/>
      <c r="AY972" s="25"/>
      <c r="AZ972" s="25"/>
      <c r="BA972" s="25"/>
      <c r="BB972" s="25"/>
      <c r="BC972" s="25"/>
      <c r="BD972" s="25"/>
      <c r="BE972" s="25"/>
      <c r="BF972" s="25"/>
      <c r="BG972" s="25"/>
      <c r="BH972" s="25"/>
      <c r="BI972" s="25"/>
      <c r="BJ972" s="25"/>
      <c r="BK972" s="25"/>
      <c r="BL972" s="25"/>
      <c r="BM972" s="25"/>
      <c r="BN972" s="25"/>
      <c r="BO972" s="25"/>
      <c r="BP972" s="25"/>
      <c r="BQ972" s="25"/>
      <c r="BR972" s="25"/>
      <c r="BS972" s="25"/>
      <c r="BT972" s="25"/>
      <c r="BU972" s="25"/>
      <c r="BV972" s="25"/>
      <c r="BW972" s="25"/>
      <c r="BX972" s="25"/>
      <c r="BY972" s="25"/>
      <c r="BZ972" s="25"/>
      <c r="CA972" s="25"/>
      <c r="CB972" s="25"/>
      <c r="CC972" s="25"/>
      <c r="CD972" s="25"/>
      <c r="CE972" s="25"/>
      <c r="CF972" s="25"/>
    </row>
    <row r="973" spans="1:84" ht="15.75" customHeight="1" x14ac:dyDescent="0.2">
      <c r="A973" s="25"/>
      <c r="B973" s="25"/>
      <c r="C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  <c r="AM973" s="25"/>
      <c r="AN973" s="25"/>
      <c r="AO973" s="25"/>
      <c r="AP973" s="25"/>
      <c r="AQ973" s="25"/>
      <c r="AR973" s="25"/>
      <c r="AS973" s="25"/>
      <c r="AT973" s="25"/>
      <c r="AU973" s="25"/>
      <c r="AV973" s="25"/>
      <c r="AW973" s="25"/>
      <c r="AX973" s="25"/>
      <c r="AY973" s="25"/>
      <c r="AZ973" s="25"/>
      <c r="BA973" s="25"/>
      <c r="BB973" s="25"/>
      <c r="BC973" s="25"/>
      <c r="BD973" s="25"/>
      <c r="BE973" s="25"/>
      <c r="BF973" s="25"/>
      <c r="BG973" s="25"/>
      <c r="BH973" s="25"/>
      <c r="BI973" s="25"/>
      <c r="BJ973" s="25"/>
      <c r="BK973" s="25"/>
      <c r="BL973" s="25"/>
      <c r="BM973" s="25"/>
      <c r="BN973" s="25"/>
      <c r="BO973" s="25"/>
      <c r="BP973" s="25"/>
      <c r="BQ973" s="25"/>
      <c r="BR973" s="25"/>
      <c r="BS973" s="25"/>
      <c r="BT973" s="25"/>
      <c r="BU973" s="25"/>
      <c r="BV973" s="25"/>
      <c r="BW973" s="25"/>
      <c r="BX973" s="25"/>
      <c r="BY973" s="25"/>
      <c r="BZ973" s="25"/>
      <c r="CA973" s="25"/>
      <c r="CB973" s="25"/>
      <c r="CC973" s="25"/>
      <c r="CD973" s="25"/>
      <c r="CE973" s="25"/>
      <c r="CF973" s="25"/>
    </row>
    <row r="974" spans="1:84" ht="15.75" customHeight="1" x14ac:dyDescent="0.2">
      <c r="A974" s="25"/>
      <c r="B974" s="25"/>
      <c r="C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  <c r="AM974" s="25"/>
      <c r="AN974" s="25"/>
      <c r="AO974" s="25"/>
      <c r="AP974" s="25"/>
      <c r="AQ974" s="25"/>
      <c r="AR974" s="25"/>
      <c r="AS974" s="25"/>
      <c r="AT974" s="25"/>
      <c r="AU974" s="25"/>
      <c r="AV974" s="25"/>
      <c r="AW974" s="25"/>
      <c r="AX974" s="25"/>
      <c r="AY974" s="25"/>
      <c r="AZ974" s="25"/>
      <c r="BA974" s="25"/>
      <c r="BB974" s="25"/>
      <c r="BC974" s="25"/>
      <c r="BD974" s="25"/>
      <c r="BE974" s="25"/>
      <c r="BF974" s="25"/>
      <c r="BG974" s="25"/>
      <c r="BH974" s="25"/>
      <c r="BI974" s="25"/>
      <c r="BJ974" s="25"/>
      <c r="BK974" s="25"/>
      <c r="BL974" s="25"/>
      <c r="BM974" s="25"/>
      <c r="BN974" s="25"/>
      <c r="BO974" s="25"/>
      <c r="BP974" s="25"/>
      <c r="BQ974" s="25"/>
      <c r="BR974" s="25"/>
      <c r="BS974" s="25"/>
      <c r="BT974" s="25"/>
      <c r="BU974" s="25"/>
      <c r="BV974" s="25"/>
      <c r="BW974" s="25"/>
      <c r="BX974" s="25"/>
      <c r="BY974" s="25"/>
      <c r="BZ974" s="25"/>
      <c r="CA974" s="25"/>
      <c r="CB974" s="25"/>
      <c r="CC974" s="25"/>
      <c r="CD974" s="25"/>
      <c r="CE974" s="25"/>
      <c r="CF974" s="25"/>
    </row>
    <row r="975" spans="1:84" ht="15.75" customHeight="1" x14ac:dyDescent="0.2">
      <c r="A975" s="25"/>
      <c r="B975" s="25"/>
      <c r="C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  <c r="AM975" s="25"/>
      <c r="AN975" s="25"/>
      <c r="AO975" s="25"/>
      <c r="AP975" s="25"/>
      <c r="AQ975" s="25"/>
      <c r="AR975" s="25"/>
      <c r="AS975" s="25"/>
      <c r="AT975" s="25"/>
      <c r="AU975" s="25"/>
      <c r="AV975" s="25"/>
      <c r="AW975" s="25"/>
      <c r="AX975" s="25"/>
      <c r="AY975" s="25"/>
      <c r="AZ975" s="25"/>
      <c r="BA975" s="25"/>
      <c r="BB975" s="25"/>
      <c r="BC975" s="25"/>
      <c r="BD975" s="25"/>
      <c r="BE975" s="25"/>
      <c r="BF975" s="25"/>
      <c r="BG975" s="25"/>
      <c r="BH975" s="25"/>
      <c r="BI975" s="25"/>
      <c r="BJ975" s="25"/>
      <c r="BK975" s="25"/>
      <c r="BL975" s="25"/>
      <c r="BM975" s="25"/>
      <c r="BN975" s="25"/>
      <c r="BO975" s="25"/>
      <c r="BP975" s="25"/>
      <c r="BQ975" s="25"/>
      <c r="BR975" s="25"/>
      <c r="BS975" s="25"/>
      <c r="BT975" s="25"/>
      <c r="BU975" s="25"/>
      <c r="BV975" s="25"/>
      <c r="BW975" s="25"/>
      <c r="BX975" s="25"/>
      <c r="BY975" s="25"/>
      <c r="BZ975" s="25"/>
      <c r="CA975" s="25"/>
      <c r="CB975" s="25"/>
      <c r="CC975" s="25"/>
      <c r="CD975" s="25"/>
      <c r="CE975" s="25"/>
      <c r="CF975" s="25"/>
    </row>
    <row r="976" spans="1:84" ht="15.75" customHeight="1" x14ac:dyDescent="0.2">
      <c r="A976" s="25"/>
      <c r="B976" s="25"/>
      <c r="C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  <c r="AM976" s="25"/>
      <c r="AN976" s="25"/>
      <c r="AO976" s="25"/>
      <c r="AP976" s="25"/>
      <c r="AQ976" s="25"/>
      <c r="AR976" s="25"/>
      <c r="AS976" s="25"/>
      <c r="AT976" s="25"/>
      <c r="AU976" s="25"/>
      <c r="AV976" s="25"/>
      <c r="AW976" s="25"/>
      <c r="AX976" s="25"/>
      <c r="AY976" s="25"/>
      <c r="AZ976" s="25"/>
      <c r="BA976" s="25"/>
      <c r="BB976" s="25"/>
      <c r="BC976" s="25"/>
      <c r="BD976" s="25"/>
      <c r="BE976" s="25"/>
      <c r="BF976" s="25"/>
      <c r="BG976" s="25"/>
      <c r="BH976" s="25"/>
      <c r="BI976" s="25"/>
      <c r="BJ976" s="25"/>
      <c r="BK976" s="25"/>
      <c r="BL976" s="25"/>
      <c r="BM976" s="25"/>
      <c r="BN976" s="25"/>
      <c r="BO976" s="25"/>
      <c r="BP976" s="25"/>
      <c r="BQ976" s="25"/>
      <c r="BR976" s="25"/>
      <c r="BS976" s="25"/>
      <c r="BT976" s="25"/>
      <c r="BU976" s="25"/>
      <c r="BV976" s="25"/>
      <c r="BW976" s="25"/>
      <c r="BX976" s="25"/>
      <c r="BY976" s="25"/>
      <c r="BZ976" s="25"/>
      <c r="CA976" s="25"/>
      <c r="CB976" s="25"/>
      <c r="CC976" s="25"/>
      <c r="CD976" s="25"/>
      <c r="CE976" s="25"/>
      <c r="CF976" s="25"/>
    </row>
    <row r="977" spans="1:84" ht="15.75" customHeight="1" x14ac:dyDescent="0.2">
      <c r="A977" s="25"/>
      <c r="B977" s="25"/>
      <c r="C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  <c r="AM977" s="25"/>
      <c r="AN977" s="25"/>
      <c r="AO977" s="25"/>
      <c r="AP977" s="25"/>
      <c r="AQ977" s="25"/>
      <c r="AR977" s="25"/>
      <c r="AS977" s="25"/>
      <c r="AT977" s="25"/>
      <c r="AU977" s="25"/>
      <c r="AV977" s="25"/>
      <c r="AW977" s="25"/>
      <c r="AX977" s="25"/>
      <c r="AY977" s="25"/>
      <c r="AZ977" s="25"/>
      <c r="BA977" s="25"/>
      <c r="BB977" s="25"/>
      <c r="BC977" s="25"/>
      <c r="BD977" s="25"/>
      <c r="BE977" s="25"/>
      <c r="BF977" s="25"/>
      <c r="BG977" s="25"/>
      <c r="BH977" s="25"/>
      <c r="BI977" s="25"/>
      <c r="BJ977" s="25"/>
      <c r="BK977" s="25"/>
      <c r="BL977" s="25"/>
      <c r="BM977" s="25"/>
      <c r="BN977" s="25"/>
      <c r="BO977" s="25"/>
      <c r="BP977" s="25"/>
      <c r="BQ977" s="25"/>
      <c r="BR977" s="25"/>
      <c r="BS977" s="25"/>
      <c r="BT977" s="25"/>
      <c r="BU977" s="25"/>
      <c r="BV977" s="25"/>
      <c r="BW977" s="25"/>
      <c r="BX977" s="25"/>
      <c r="BY977" s="25"/>
      <c r="BZ977" s="25"/>
      <c r="CA977" s="25"/>
      <c r="CB977" s="25"/>
      <c r="CC977" s="25"/>
      <c r="CD977" s="25"/>
      <c r="CE977" s="25"/>
      <c r="CF977" s="25"/>
    </row>
    <row r="978" spans="1:84" ht="15.75" customHeight="1" x14ac:dyDescent="0.2">
      <c r="A978" s="25"/>
      <c r="B978" s="25"/>
      <c r="C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  <c r="AM978" s="25"/>
      <c r="AN978" s="25"/>
      <c r="AO978" s="25"/>
      <c r="AP978" s="25"/>
      <c r="AQ978" s="25"/>
      <c r="AR978" s="25"/>
      <c r="AS978" s="25"/>
      <c r="AT978" s="25"/>
      <c r="AU978" s="25"/>
      <c r="AV978" s="25"/>
      <c r="AW978" s="25"/>
      <c r="AX978" s="25"/>
      <c r="AY978" s="25"/>
      <c r="AZ978" s="25"/>
      <c r="BA978" s="25"/>
      <c r="BB978" s="25"/>
      <c r="BC978" s="25"/>
      <c r="BD978" s="25"/>
      <c r="BE978" s="25"/>
      <c r="BF978" s="25"/>
      <c r="BG978" s="25"/>
      <c r="BH978" s="25"/>
      <c r="BI978" s="25"/>
      <c r="BJ978" s="25"/>
      <c r="BK978" s="25"/>
      <c r="BL978" s="25"/>
      <c r="BM978" s="25"/>
      <c r="BN978" s="25"/>
      <c r="BO978" s="25"/>
      <c r="BP978" s="25"/>
      <c r="BQ978" s="25"/>
      <c r="BR978" s="25"/>
      <c r="BS978" s="25"/>
      <c r="BT978" s="25"/>
      <c r="BU978" s="25"/>
      <c r="BV978" s="25"/>
      <c r="BW978" s="25"/>
      <c r="BX978" s="25"/>
      <c r="BY978" s="25"/>
      <c r="BZ978" s="25"/>
      <c r="CA978" s="25"/>
      <c r="CB978" s="25"/>
      <c r="CC978" s="25"/>
      <c r="CD978" s="25"/>
      <c r="CE978" s="25"/>
      <c r="CF978" s="25"/>
    </row>
    <row r="979" spans="1:84" ht="15.75" customHeight="1" x14ac:dyDescent="0.2">
      <c r="A979" s="25"/>
      <c r="B979" s="25"/>
      <c r="C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  <c r="AM979" s="25"/>
      <c r="AN979" s="25"/>
      <c r="AO979" s="25"/>
      <c r="AP979" s="25"/>
      <c r="AQ979" s="25"/>
      <c r="AR979" s="25"/>
      <c r="AS979" s="25"/>
      <c r="AT979" s="25"/>
      <c r="AU979" s="25"/>
      <c r="AV979" s="25"/>
      <c r="AW979" s="25"/>
      <c r="AX979" s="25"/>
      <c r="AY979" s="25"/>
      <c r="AZ979" s="25"/>
      <c r="BA979" s="25"/>
      <c r="BB979" s="25"/>
      <c r="BC979" s="25"/>
      <c r="BD979" s="25"/>
      <c r="BE979" s="25"/>
      <c r="BF979" s="25"/>
      <c r="BG979" s="25"/>
      <c r="BH979" s="25"/>
      <c r="BI979" s="25"/>
      <c r="BJ979" s="25"/>
      <c r="BK979" s="25"/>
      <c r="BL979" s="25"/>
      <c r="BM979" s="25"/>
      <c r="BN979" s="25"/>
      <c r="BO979" s="25"/>
      <c r="BP979" s="25"/>
      <c r="BQ979" s="25"/>
      <c r="BR979" s="25"/>
      <c r="BS979" s="25"/>
      <c r="BT979" s="25"/>
      <c r="BU979" s="25"/>
      <c r="BV979" s="25"/>
      <c r="BW979" s="25"/>
      <c r="BX979" s="25"/>
      <c r="BY979" s="25"/>
      <c r="BZ979" s="25"/>
      <c r="CA979" s="25"/>
      <c r="CB979" s="25"/>
      <c r="CC979" s="25"/>
      <c r="CD979" s="25"/>
      <c r="CE979" s="25"/>
      <c r="CF979" s="25"/>
    </row>
    <row r="980" spans="1:84" ht="15.75" customHeight="1" x14ac:dyDescent="0.2">
      <c r="A980" s="25"/>
      <c r="B980" s="25"/>
      <c r="C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  <c r="AM980" s="25"/>
      <c r="AN980" s="25"/>
      <c r="AO980" s="25"/>
      <c r="AP980" s="25"/>
      <c r="AQ980" s="25"/>
      <c r="AR980" s="25"/>
      <c r="AS980" s="25"/>
      <c r="AT980" s="25"/>
      <c r="AU980" s="25"/>
      <c r="AV980" s="25"/>
      <c r="AW980" s="25"/>
      <c r="AX980" s="25"/>
      <c r="AY980" s="25"/>
      <c r="AZ980" s="25"/>
      <c r="BA980" s="25"/>
      <c r="BB980" s="25"/>
      <c r="BC980" s="25"/>
      <c r="BD980" s="25"/>
      <c r="BE980" s="25"/>
      <c r="BF980" s="25"/>
      <c r="BG980" s="25"/>
      <c r="BH980" s="25"/>
      <c r="BI980" s="25"/>
      <c r="BJ980" s="25"/>
      <c r="BK980" s="25"/>
      <c r="BL980" s="25"/>
      <c r="BM980" s="25"/>
      <c r="BN980" s="25"/>
      <c r="BO980" s="25"/>
      <c r="BP980" s="25"/>
      <c r="BQ980" s="25"/>
      <c r="BR980" s="25"/>
      <c r="BS980" s="25"/>
      <c r="BT980" s="25"/>
      <c r="BU980" s="25"/>
      <c r="BV980" s="25"/>
      <c r="BW980" s="25"/>
      <c r="BX980" s="25"/>
      <c r="BY980" s="25"/>
      <c r="BZ980" s="25"/>
      <c r="CA980" s="25"/>
      <c r="CB980" s="25"/>
      <c r="CC980" s="25"/>
      <c r="CD980" s="25"/>
      <c r="CE980" s="25"/>
      <c r="CF980" s="25"/>
    </row>
    <row r="981" spans="1:84" ht="15.75" customHeight="1" x14ac:dyDescent="0.2">
      <c r="A981" s="25"/>
      <c r="B981" s="25"/>
      <c r="C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  <c r="AM981" s="25"/>
      <c r="AN981" s="25"/>
      <c r="AO981" s="25"/>
      <c r="AP981" s="25"/>
      <c r="AQ981" s="25"/>
      <c r="AR981" s="25"/>
      <c r="AS981" s="25"/>
      <c r="AT981" s="25"/>
      <c r="AU981" s="25"/>
      <c r="AV981" s="25"/>
      <c r="AW981" s="25"/>
      <c r="AX981" s="25"/>
      <c r="AY981" s="25"/>
      <c r="AZ981" s="25"/>
      <c r="BA981" s="25"/>
      <c r="BB981" s="25"/>
      <c r="BC981" s="25"/>
      <c r="BD981" s="25"/>
      <c r="BE981" s="25"/>
      <c r="BF981" s="25"/>
      <c r="BG981" s="25"/>
      <c r="BH981" s="25"/>
      <c r="BI981" s="25"/>
      <c r="BJ981" s="25"/>
      <c r="BK981" s="25"/>
      <c r="BL981" s="25"/>
      <c r="BM981" s="25"/>
      <c r="BN981" s="25"/>
      <c r="BO981" s="25"/>
      <c r="BP981" s="25"/>
      <c r="BQ981" s="25"/>
      <c r="BR981" s="25"/>
      <c r="BS981" s="25"/>
      <c r="BT981" s="25"/>
      <c r="BU981" s="25"/>
      <c r="BV981" s="25"/>
      <c r="BW981" s="25"/>
      <c r="BX981" s="25"/>
      <c r="BY981" s="25"/>
      <c r="BZ981" s="25"/>
      <c r="CA981" s="25"/>
      <c r="CB981" s="25"/>
      <c r="CC981" s="25"/>
      <c r="CD981" s="25"/>
      <c r="CE981" s="25"/>
      <c r="CF981" s="25"/>
    </row>
    <row r="982" spans="1:84" ht="15.75" customHeight="1" x14ac:dyDescent="0.2">
      <c r="A982" s="25"/>
      <c r="B982" s="25"/>
      <c r="C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  <c r="AM982" s="25"/>
      <c r="AN982" s="25"/>
      <c r="AO982" s="25"/>
      <c r="AP982" s="25"/>
      <c r="AQ982" s="25"/>
      <c r="AR982" s="25"/>
      <c r="AS982" s="25"/>
      <c r="AT982" s="25"/>
      <c r="AU982" s="25"/>
      <c r="AV982" s="25"/>
      <c r="AW982" s="25"/>
      <c r="AX982" s="25"/>
      <c r="AY982" s="25"/>
      <c r="AZ982" s="25"/>
      <c r="BA982" s="25"/>
      <c r="BB982" s="25"/>
      <c r="BC982" s="25"/>
      <c r="BD982" s="25"/>
      <c r="BE982" s="25"/>
      <c r="BF982" s="25"/>
      <c r="BG982" s="25"/>
      <c r="BH982" s="25"/>
      <c r="BI982" s="25"/>
      <c r="BJ982" s="25"/>
      <c r="BK982" s="25"/>
      <c r="BL982" s="25"/>
      <c r="BM982" s="25"/>
      <c r="BN982" s="25"/>
      <c r="BO982" s="25"/>
      <c r="BP982" s="25"/>
      <c r="BQ982" s="25"/>
      <c r="BR982" s="25"/>
      <c r="BS982" s="25"/>
      <c r="BT982" s="25"/>
      <c r="BU982" s="25"/>
      <c r="BV982" s="25"/>
      <c r="BW982" s="25"/>
      <c r="BX982" s="25"/>
      <c r="BY982" s="25"/>
      <c r="BZ982" s="25"/>
      <c r="CA982" s="25"/>
      <c r="CB982" s="25"/>
      <c r="CC982" s="25"/>
      <c r="CD982" s="25"/>
      <c r="CE982" s="25"/>
      <c r="CF982" s="25"/>
    </row>
    <row r="983" spans="1:84" ht="15.75" customHeight="1" x14ac:dyDescent="0.2">
      <c r="A983" s="25"/>
      <c r="B983" s="25"/>
      <c r="C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  <c r="AM983" s="25"/>
      <c r="AN983" s="25"/>
      <c r="AO983" s="25"/>
      <c r="AP983" s="25"/>
      <c r="AQ983" s="25"/>
      <c r="AR983" s="25"/>
      <c r="AS983" s="25"/>
      <c r="AT983" s="25"/>
      <c r="AU983" s="25"/>
      <c r="AV983" s="25"/>
      <c r="AW983" s="25"/>
      <c r="AX983" s="25"/>
      <c r="AY983" s="25"/>
      <c r="AZ983" s="25"/>
      <c r="BA983" s="25"/>
      <c r="BB983" s="25"/>
      <c r="BC983" s="25"/>
      <c r="BD983" s="25"/>
      <c r="BE983" s="25"/>
      <c r="BF983" s="25"/>
      <c r="BG983" s="25"/>
      <c r="BH983" s="25"/>
      <c r="BI983" s="25"/>
      <c r="BJ983" s="25"/>
      <c r="BK983" s="25"/>
      <c r="BL983" s="25"/>
      <c r="BM983" s="25"/>
      <c r="BN983" s="25"/>
      <c r="BO983" s="25"/>
      <c r="BP983" s="25"/>
      <c r="BQ983" s="25"/>
      <c r="BR983" s="25"/>
      <c r="BS983" s="25"/>
      <c r="BT983" s="25"/>
      <c r="BU983" s="25"/>
      <c r="BV983" s="25"/>
      <c r="BW983" s="25"/>
      <c r="BX983" s="25"/>
      <c r="BY983" s="25"/>
      <c r="BZ983" s="25"/>
      <c r="CA983" s="25"/>
      <c r="CB983" s="25"/>
      <c r="CC983" s="25"/>
      <c r="CD983" s="25"/>
      <c r="CE983" s="25"/>
      <c r="CF983" s="25"/>
    </row>
    <row r="984" spans="1:84" ht="15.75" customHeight="1" x14ac:dyDescent="0.2">
      <c r="A984" s="25"/>
      <c r="B984" s="25"/>
      <c r="C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  <c r="AM984" s="25"/>
      <c r="AN984" s="25"/>
      <c r="AO984" s="25"/>
      <c r="AP984" s="25"/>
      <c r="AQ984" s="25"/>
      <c r="AR984" s="25"/>
      <c r="AS984" s="25"/>
      <c r="AT984" s="25"/>
      <c r="AU984" s="25"/>
      <c r="AV984" s="25"/>
      <c r="AW984" s="25"/>
      <c r="AX984" s="25"/>
      <c r="AY984" s="25"/>
      <c r="AZ984" s="25"/>
      <c r="BA984" s="25"/>
      <c r="BB984" s="25"/>
      <c r="BC984" s="25"/>
      <c r="BD984" s="25"/>
      <c r="BE984" s="25"/>
      <c r="BF984" s="25"/>
      <c r="BG984" s="25"/>
      <c r="BH984" s="25"/>
      <c r="BI984" s="25"/>
      <c r="BJ984" s="25"/>
      <c r="BK984" s="25"/>
      <c r="BL984" s="25"/>
      <c r="BM984" s="25"/>
      <c r="BN984" s="25"/>
      <c r="BO984" s="25"/>
      <c r="BP984" s="25"/>
      <c r="BQ984" s="25"/>
      <c r="BR984" s="25"/>
      <c r="BS984" s="25"/>
      <c r="BT984" s="25"/>
      <c r="BU984" s="25"/>
      <c r="BV984" s="25"/>
      <c r="BW984" s="25"/>
      <c r="BX984" s="25"/>
      <c r="BY984" s="25"/>
      <c r="BZ984" s="25"/>
      <c r="CA984" s="25"/>
      <c r="CB984" s="25"/>
      <c r="CC984" s="25"/>
      <c r="CD984" s="25"/>
      <c r="CE984" s="25"/>
      <c r="CF984" s="25"/>
    </row>
    <row r="985" spans="1:84" ht="15.75" customHeight="1" x14ac:dyDescent="0.2">
      <c r="A985" s="25"/>
      <c r="B985" s="25"/>
      <c r="C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  <c r="AM985" s="25"/>
      <c r="AN985" s="25"/>
      <c r="AO985" s="25"/>
      <c r="AP985" s="25"/>
      <c r="AQ985" s="25"/>
      <c r="AR985" s="25"/>
      <c r="AS985" s="25"/>
      <c r="AT985" s="25"/>
      <c r="AU985" s="25"/>
      <c r="AV985" s="25"/>
      <c r="AW985" s="25"/>
      <c r="AX985" s="25"/>
      <c r="AY985" s="25"/>
      <c r="AZ985" s="25"/>
      <c r="BA985" s="25"/>
      <c r="BB985" s="25"/>
      <c r="BC985" s="25"/>
      <c r="BD985" s="25"/>
      <c r="BE985" s="25"/>
      <c r="BF985" s="25"/>
      <c r="BG985" s="25"/>
      <c r="BH985" s="25"/>
      <c r="BI985" s="25"/>
      <c r="BJ985" s="25"/>
      <c r="BK985" s="25"/>
      <c r="BL985" s="25"/>
      <c r="BM985" s="25"/>
      <c r="BN985" s="25"/>
      <c r="BO985" s="25"/>
      <c r="BP985" s="25"/>
      <c r="BQ985" s="25"/>
      <c r="BR985" s="25"/>
      <c r="BS985" s="25"/>
      <c r="BT985" s="25"/>
      <c r="BU985" s="25"/>
      <c r="BV985" s="25"/>
      <c r="BW985" s="25"/>
      <c r="BX985" s="25"/>
      <c r="BY985" s="25"/>
      <c r="BZ985" s="25"/>
      <c r="CA985" s="25"/>
      <c r="CB985" s="25"/>
      <c r="CC985" s="25"/>
      <c r="CD985" s="25"/>
      <c r="CE985" s="25"/>
      <c r="CF985" s="25"/>
    </row>
    <row r="986" spans="1:84" ht="15.75" customHeight="1" x14ac:dyDescent="0.2">
      <c r="A986" s="25"/>
      <c r="B986" s="25"/>
      <c r="C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  <c r="AM986" s="25"/>
      <c r="AN986" s="25"/>
      <c r="AO986" s="25"/>
      <c r="AP986" s="25"/>
      <c r="AQ986" s="25"/>
      <c r="AR986" s="25"/>
      <c r="AS986" s="25"/>
      <c r="AT986" s="25"/>
      <c r="AU986" s="25"/>
      <c r="AV986" s="25"/>
      <c r="AW986" s="25"/>
      <c r="AX986" s="25"/>
      <c r="AY986" s="25"/>
      <c r="AZ986" s="25"/>
      <c r="BA986" s="25"/>
      <c r="BB986" s="25"/>
      <c r="BC986" s="25"/>
      <c r="BD986" s="25"/>
      <c r="BE986" s="25"/>
      <c r="BF986" s="25"/>
      <c r="BG986" s="25"/>
      <c r="BH986" s="25"/>
      <c r="BI986" s="25"/>
      <c r="BJ986" s="25"/>
      <c r="BK986" s="25"/>
      <c r="BL986" s="25"/>
      <c r="BM986" s="25"/>
      <c r="BN986" s="25"/>
      <c r="BO986" s="25"/>
      <c r="BP986" s="25"/>
      <c r="BQ986" s="25"/>
      <c r="BR986" s="25"/>
      <c r="BS986" s="25"/>
      <c r="BT986" s="25"/>
      <c r="BU986" s="25"/>
      <c r="BV986" s="25"/>
      <c r="BW986" s="25"/>
      <c r="BX986" s="25"/>
      <c r="BY986" s="25"/>
      <c r="BZ986" s="25"/>
      <c r="CA986" s="25"/>
      <c r="CB986" s="25"/>
      <c r="CC986" s="25"/>
      <c r="CD986" s="25"/>
      <c r="CE986" s="25"/>
      <c r="CF986" s="25"/>
    </row>
    <row r="987" spans="1:84" ht="15.75" customHeight="1" x14ac:dyDescent="0.2">
      <c r="A987" s="25"/>
      <c r="B987" s="25"/>
      <c r="C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  <c r="AM987" s="25"/>
      <c r="AN987" s="25"/>
      <c r="AO987" s="25"/>
      <c r="AP987" s="25"/>
      <c r="AQ987" s="25"/>
      <c r="AR987" s="25"/>
      <c r="AS987" s="25"/>
      <c r="AT987" s="25"/>
      <c r="AU987" s="25"/>
      <c r="AV987" s="25"/>
      <c r="AW987" s="25"/>
      <c r="AX987" s="25"/>
      <c r="AY987" s="25"/>
      <c r="AZ987" s="25"/>
      <c r="BA987" s="25"/>
      <c r="BB987" s="25"/>
      <c r="BC987" s="25"/>
      <c r="BD987" s="25"/>
      <c r="BE987" s="25"/>
      <c r="BF987" s="25"/>
      <c r="BG987" s="25"/>
      <c r="BH987" s="25"/>
      <c r="BI987" s="25"/>
      <c r="BJ987" s="25"/>
      <c r="BK987" s="25"/>
      <c r="BL987" s="25"/>
      <c r="BM987" s="25"/>
      <c r="BN987" s="25"/>
      <c r="BO987" s="25"/>
      <c r="BP987" s="25"/>
      <c r="BQ987" s="25"/>
      <c r="BR987" s="25"/>
      <c r="BS987" s="25"/>
      <c r="BT987" s="25"/>
      <c r="BU987" s="25"/>
      <c r="BV987" s="25"/>
      <c r="BW987" s="25"/>
      <c r="BX987" s="25"/>
      <c r="BY987" s="25"/>
      <c r="BZ987" s="25"/>
      <c r="CA987" s="25"/>
      <c r="CB987" s="25"/>
      <c r="CC987" s="25"/>
      <c r="CD987" s="25"/>
      <c r="CE987" s="25"/>
      <c r="CF987" s="25"/>
    </row>
    <row r="988" spans="1:84" ht="15.75" customHeight="1" x14ac:dyDescent="0.2">
      <c r="A988" s="25"/>
      <c r="B988" s="25"/>
      <c r="C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  <c r="AM988" s="25"/>
      <c r="AN988" s="25"/>
      <c r="AO988" s="25"/>
      <c r="AP988" s="25"/>
      <c r="AQ988" s="25"/>
      <c r="AR988" s="25"/>
      <c r="AS988" s="25"/>
      <c r="AT988" s="25"/>
      <c r="AU988" s="25"/>
      <c r="AV988" s="25"/>
      <c r="AW988" s="25"/>
      <c r="AX988" s="25"/>
      <c r="AY988" s="25"/>
      <c r="AZ988" s="25"/>
      <c r="BA988" s="25"/>
      <c r="BB988" s="25"/>
      <c r="BC988" s="25"/>
      <c r="BD988" s="25"/>
      <c r="BE988" s="25"/>
      <c r="BF988" s="25"/>
      <c r="BG988" s="25"/>
      <c r="BH988" s="25"/>
      <c r="BI988" s="25"/>
      <c r="BJ988" s="25"/>
      <c r="BK988" s="25"/>
      <c r="BL988" s="25"/>
      <c r="BM988" s="25"/>
      <c r="BN988" s="25"/>
      <c r="BO988" s="25"/>
      <c r="BP988" s="25"/>
      <c r="BQ988" s="25"/>
      <c r="BR988" s="25"/>
      <c r="BS988" s="25"/>
      <c r="BT988" s="25"/>
      <c r="BU988" s="25"/>
      <c r="BV988" s="25"/>
      <c r="BW988" s="25"/>
      <c r="BX988" s="25"/>
      <c r="BY988" s="25"/>
      <c r="BZ988" s="25"/>
      <c r="CA988" s="25"/>
      <c r="CB988" s="25"/>
      <c r="CC988" s="25"/>
      <c r="CD988" s="25"/>
      <c r="CE988" s="25"/>
      <c r="CF988" s="25"/>
    </row>
    <row r="989" spans="1:84" ht="15.75" customHeight="1" x14ac:dyDescent="0.2">
      <c r="A989" s="25"/>
      <c r="B989" s="25"/>
      <c r="C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  <c r="AG989" s="25"/>
      <c r="AH989" s="25"/>
      <c r="AI989" s="25"/>
      <c r="AJ989" s="25"/>
      <c r="AK989" s="25"/>
      <c r="AL989" s="25"/>
      <c r="AM989" s="25"/>
      <c r="AN989" s="25"/>
      <c r="AO989" s="25"/>
      <c r="AP989" s="25"/>
      <c r="AQ989" s="25"/>
      <c r="AR989" s="25"/>
      <c r="AS989" s="25"/>
      <c r="AT989" s="25"/>
      <c r="AU989" s="25"/>
      <c r="AV989" s="25"/>
      <c r="AW989" s="25"/>
      <c r="AX989" s="25"/>
      <c r="AY989" s="25"/>
      <c r="AZ989" s="25"/>
      <c r="BA989" s="25"/>
      <c r="BB989" s="25"/>
      <c r="BC989" s="25"/>
      <c r="BD989" s="25"/>
      <c r="BE989" s="25"/>
      <c r="BF989" s="25"/>
      <c r="BG989" s="25"/>
      <c r="BH989" s="25"/>
      <c r="BI989" s="25"/>
      <c r="BJ989" s="25"/>
      <c r="BK989" s="25"/>
      <c r="BL989" s="25"/>
      <c r="BM989" s="25"/>
      <c r="BN989" s="25"/>
      <c r="BO989" s="25"/>
      <c r="BP989" s="25"/>
      <c r="BQ989" s="25"/>
      <c r="BR989" s="25"/>
      <c r="BS989" s="25"/>
      <c r="BT989" s="25"/>
      <c r="BU989" s="25"/>
      <c r="BV989" s="25"/>
      <c r="BW989" s="25"/>
      <c r="BX989" s="25"/>
      <c r="BY989" s="25"/>
      <c r="BZ989" s="25"/>
      <c r="CA989" s="25"/>
      <c r="CB989" s="25"/>
      <c r="CC989" s="25"/>
      <c r="CD989" s="25"/>
      <c r="CE989" s="25"/>
      <c r="CF989" s="25"/>
    </row>
    <row r="990" spans="1:84" ht="15.75" customHeight="1" x14ac:dyDescent="0.2">
      <c r="A990" s="25"/>
      <c r="B990" s="25"/>
      <c r="C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  <c r="AF990" s="25"/>
      <c r="AG990" s="25"/>
      <c r="AH990" s="25"/>
      <c r="AI990" s="25"/>
      <c r="AJ990" s="25"/>
      <c r="AK990" s="25"/>
      <c r="AL990" s="25"/>
      <c r="AM990" s="25"/>
      <c r="AN990" s="25"/>
      <c r="AO990" s="25"/>
      <c r="AP990" s="25"/>
      <c r="AQ990" s="25"/>
      <c r="AR990" s="25"/>
      <c r="AS990" s="25"/>
      <c r="AT990" s="25"/>
      <c r="AU990" s="25"/>
      <c r="AV990" s="25"/>
      <c r="AW990" s="25"/>
      <c r="AX990" s="25"/>
      <c r="AY990" s="25"/>
      <c r="AZ990" s="25"/>
      <c r="BA990" s="25"/>
      <c r="BB990" s="25"/>
      <c r="BC990" s="25"/>
      <c r="BD990" s="25"/>
      <c r="BE990" s="25"/>
      <c r="BF990" s="25"/>
      <c r="BG990" s="25"/>
      <c r="BH990" s="25"/>
      <c r="BI990" s="25"/>
      <c r="BJ990" s="25"/>
      <c r="BK990" s="25"/>
      <c r="BL990" s="25"/>
      <c r="BM990" s="25"/>
      <c r="BN990" s="25"/>
      <c r="BO990" s="25"/>
      <c r="BP990" s="25"/>
      <c r="BQ990" s="25"/>
      <c r="BR990" s="25"/>
      <c r="BS990" s="25"/>
      <c r="BT990" s="25"/>
      <c r="BU990" s="25"/>
      <c r="BV990" s="25"/>
      <c r="BW990" s="25"/>
      <c r="BX990" s="25"/>
      <c r="BY990" s="25"/>
      <c r="BZ990" s="25"/>
      <c r="CA990" s="25"/>
      <c r="CB990" s="25"/>
      <c r="CC990" s="25"/>
      <c r="CD990" s="25"/>
      <c r="CE990" s="25"/>
      <c r="CF990" s="25"/>
    </row>
    <row r="991" spans="1:84" ht="15.75" customHeight="1" x14ac:dyDescent="0.2">
      <c r="A991" s="25"/>
      <c r="B991" s="25"/>
      <c r="C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  <c r="AF991" s="25"/>
      <c r="AG991" s="25"/>
      <c r="AH991" s="25"/>
      <c r="AI991" s="25"/>
      <c r="AJ991" s="25"/>
      <c r="AK991" s="25"/>
      <c r="AL991" s="25"/>
      <c r="AM991" s="25"/>
      <c r="AN991" s="25"/>
      <c r="AO991" s="25"/>
      <c r="AP991" s="25"/>
      <c r="AQ991" s="25"/>
      <c r="AR991" s="25"/>
      <c r="AS991" s="25"/>
      <c r="AT991" s="25"/>
      <c r="AU991" s="25"/>
      <c r="AV991" s="25"/>
      <c r="AW991" s="25"/>
      <c r="AX991" s="25"/>
      <c r="AY991" s="25"/>
      <c r="AZ991" s="25"/>
      <c r="BA991" s="25"/>
      <c r="BB991" s="25"/>
      <c r="BC991" s="25"/>
      <c r="BD991" s="25"/>
      <c r="BE991" s="25"/>
      <c r="BF991" s="25"/>
      <c r="BG991" s="25"/>
      <c r="BH991" s="25"/>
      <c r="BI991" s="25"/>
      <c r="BJ991" s="25"/>
      <c r="BK991" s="25"/>
      <c r="BL991" s="25"/>
      <c r="BM991" s="25"/>
      <c r="BN991" s="25"/>
      <c r="BO991" s="25"/>
      <c r="BP991" s="25"/>
      <c r="BQ991" s="25"/>
      <c r="BR991" s="25"/>
      <c r="BS991" s="25"/>
      <c r="BT991" s="25"/>
      <c r="BU991" s="25"/>
      <c r="BV991" s="25"/>
      <c r="BW991" s="25"/>
      <c r="BX991" s="25"/>
      <c r="BY991" s="25"/>
      <c r="BZ991" s="25"/>
      <c r="CA991" s="25"/>
      <c r="CB991" s="25"/>
      <c r="CC991" s="25"/>
      <c r="CD991" s="25"/>
      <c r="CE991" s="25"/>
      <c r="CF991" s="25"/>
    </row>
    <row r="992" spans="1:84" ht="15.75" customHeight="1" x14ac:dyDescent="0.2">
      <c r="A992" s="25"/>
      <c r="B992" s="25"/>
      <c r="C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B992" s="25"/>
      <c r="AC992" s="25"/>
      <c r="AD992" s="25"/>
      <c r="AE992" s="25"/>
      <c r="AF992" s="25"/>
      <c r="AG992" s="25"/>
      <c r="AH992" s="25"/>
      <c r="AI992" s="25"/>
      <c r="AJ992" s="25"/>
      <c r="AK992" s="25"/>
      <c r="AL992" s="25"/>
      <c r="AM992" s="25"/>
      <c r="AN992" s="25"/>
      <c r="AO992" s="25"/>
      <c r="AP992" s="25"/>
      <c r="AQ992" s="25"/>
      <c r="AR992" s="25"/>
      <c r="AS992" s="25"/>
      <c r="AT992" s="25"/>
      <c r="AU992" s="25"/>
      <c r="AV992" s="25"/>
      <c r="AW992" s="25"/>
      <c r="AX992" s="25"/>
      <c r="AY992" s="25"/>
      <c r="AZ992" s="25"/>
      <c r="BA992" s="25"/>
      <c r="BB992" s="25"/>
      <c r="BC992" s="25"/>
      <c r="BD992" s="25"/>
      <c r="BE992" s="25"/>
      <c r="BF992" s="25"/>
      <c r="BG992" s="25"/>
      <c r="BH992" s="25"/>
      <c r="BI992" s="25"/>
      <c r="BJ992" s="25"/>
      <c r="BK992" s="25"/>
      <c r="BL992" s="25"/>
      <c r="BM992" s="25"/>
      <c r="BN992" s="25"/>
      <c r="BO992" s="25"/>
      <c r="BP992" s="25"/>
      <c r="BQ992" s="25"/>
      <c r="BR992" s="25"/>
      <c r="BS992" s="25"/>
      <c r="BT992" s="25"/>
      <c r="BU992" s="25"/>
      <c r="BV992" s="25"/>
      <c r="BW992" s="25"/>
      <c r="BX992" s="25"/>
      <c r="BY992" s="25"/>
      <c r="BZ992" s="25"/>
      <c r="CA992" s="25"/>
      <c r="CB992" s="25"/>
      <c r="CC992" s="25"/>
      <c r="CD992" s="25"/>
      <c r="CE992" s="25"/>
      <c r="CF992" s="25"/>
    </row>
    <row r="993" spans="1:84" ht="15.75" customHeight="1" x14ac:dyDescent="0.2">
      <c r="A993" s="25"/>
      <c r="B993" s="25"/>
      <c r="C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  <c r="AA993" s="25"/>
      <c r="AB993" s="25"/>
      <c r="AC993" s="25"/>
      <c r="AD993" s="25"/>
      <c r="AE993" s="25"/>
      <c r="AF993" s="25"/>
      <c r="AG993" s="25"/>
      <c r="AH993" s="25"/>
      <c r="AI993" s="25"/>
      <c r="AJ993" s="25"/>
      <c r="AK993" s="25"/>
      <c r="AL993" s="25"/>
      <c r="AM993" s="25"/>
      <c r="AN993" s="25"/>
      <c r="AO993" s="25"/>
      <c r="AP993" s="25"/>
      <c r="AQ993" s="25"/>
      <c r="AR993" s="25"/>
      <c r="AS993" s="25"/>
      <c r="AT993" s="25"/>
      <c r="AU993" s="25"/>
      <c r="AV993" s="25"/>
      <c r="AW993" s="25"/>
      <c r="AX993" s="25"/>
      <c r="AY993" s="25"/>
      <c r="AZ993" s="25"/>
      <c r="BA993" s="25"/>
      <c r="BB993" s="25"/>
      <c r="BC993" s="25"/>
      <c r="BD993" s="25"/>
      <c r="BE993" s="25"/>
      <c r="BF993" s="25"/>
      <c r="BG993" s="25"/>
      <c r="BH993" s="25"/>
      <c r="BI993" s="25"/>
      <c r="BJ993" s="25"/>
      <c r="BK993" s="25"/>
      <c r="BL993" s="25"/>
      <c r="BM993" s="25"/>
      <c r="BN993" s="25"/>
      <c r="BO993" s="25"/>
      <c r="BP993" s="25"/>
      <c r="BQ993" s="25"/>
      <c r="BR993" s="25"/>
      <c r="BS993" s="25"/>
      <c r="BT993" s="25"/>
      <c r="BU993" s="25"/>
      <c r="BV993" s="25"/>
      <c r="BW993" s="25"/>
      <c r="BX993" s="25"/>
      <c r="BY993" s="25"/>
      <c r="BZ993" s="25"/>
      <c r="CA993" s="25"/>
      <c r="CB993" s="25"/>
      <c r="CC993" s="25"/>
      <c r="CD993" s="25"/>
      <c r="CE993" s="25"/>
      <c r="CF993" s="25"/>
    </row>
    <row r="994" spans="1:84" ht="15.75" customHeight="1" x14ac:dyDescent="0.2">
      <c r="A994" s="25"/>
      <c r="B994" s="25"/>
      <c r="C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  <c r="AA994" s="25"/>
      <c r="AB994" s="25"/>
      <c r="AC994" s="25"/>
      <c r="AD994" s="25"/>
      <c r="AE994" s="25"/>
      <c r="AF994" s="25"/>
      <c r="AG994" s="25"/>
      <c r="AH994" s="25"/>
      <c r="AI994" s="25"/>
      <c r="AJ994" s="25"/>
      <c r="AK994" s="25"/>
      <c r="AL994" s="25"/>
      <c r="AM994" s="25"/>
      <c r="AN994" s="25"/>
      <c r="AO994" s="25"/>
      <c r="AP994" s="25"/>
      <c r="AQ994" s="25"/>
      <c r="AR994" s="25"/>
      <c r="AS994" s="25"/>
      <c r="AT994" s="25"/>
      <c r="AU994" s="25"/>
      <c r="AV994" s="25"/>
      <c r="AW994" s="25"/>
      <c r="AX994" s="25"/>
      <c r="AY994" s="25"/>
      <c r="AZ994" s="25"/>
      <c r="BA994" s="25"/>
      <c r="BB994" s="25"/>
      <c r="BC994" s="25"/>
      <c r="BD994" s="25"/>
      <c r="BE994" s="25"/>
      <c r="BF994" s="25"/>
      <c r="BG994" s="25"/>
      <c r="BH994" s="25"/>
      <c r="BI994" s="25"/>
      <c r="BJ994" s="25"/>
      <c r="BK994" s="25"/>
      <c r="BL994" s="25"/>
      <c r="BM994" s="25"/>
      <c r="BN994" s="25"/>
      <c r="BO994" s="25"/>
      <c r="BP994" s="25"/>
      <c r="BQ994" s="25"/>
      <c r="BR994" s="25"/>
      <c r="BS994" s="25"/>
      <c r="BT994" s="25"/>
      <c r="BU994" s="25"/>
      <c r="BV994" s="25"/>
      <c r="BW994" s="25"/>
      <c r="BX994" s="25"/>
      <c r="BY994" s="25"/>
      <c r="BZ994" s="25"/>
      <c r="CA994" s="25"/>
      <c r="CB994" s="25"/>
      <c r="CC994" s="25"/>
      <c r="CD994" s="25"/>
      <c r="CE994" s="25"/>
      <c r="CF994" s="25"/>
    </row>
    <row r="995" spans="1:84" ht="15.75" customHeight="1" x14ac:dyDescent="0.2">
      <c r="A995" s="25"/>
      <c r="B995" s="25"/>
      <c r="C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  <c r="AA995" s="25"/>
      <c r="AB995" s="25"/>
      <c r="AC995" s="25"/>
      <c r="AD995" s="25"/>
      <c r="AE995" s="25"/>
      <c r="AF995" s="25"/>
      <c r="AG995" s="25"/>
      <c r="AH995" s="25"/>
      <c r="AI995" s="25"/>
      <c r="AJ995" s="25"/>
      <c r="AK995" s="25"/>
      <c r="AL995" s="25"/>
      <c r="AM995" s="25"/>
      <c r="AN995" s="25"/>
      <c r="AO995" s="25"/>
      <c r="AP995" s="25"/>
      <c r="AQ995" s="25"/>
      <c r="AR995" s="25"/>
      <c r="AS995" s="25"/>
      <c r="AT995" s="25"/>
      <c r="AU995" s="25"/>
      <c r="AV995" s="25"/>
      <c r="AW995" s="25"/>
      <c r="AX995" s="25"/>
      <c r="AY995" s="25"/>
      <c r="AZ995" s="25"/>
      <c r="BA995" s="25"/>
      <c r="BB995" s="25"/>
      <c r="BC995" s="25"/>
      <c r="BD995" s="25"/>
      <c r="BE995" s="25"/>
      <c r="BF995" s="25"/>
      <c r="BG995" s="25"/>
      <c r="BH995" s="25"/>
      <c r="BI995" s="25"/>
      <c r="BJ995" s="25"/>
      <c r="BK995" s="25"/>
      <c r="BL995" s="25"/>
      <c r="BM995" s="25"/>
      <c r="BN995" s="25"/>
      <c r="BO995" s="25"/>
      <c r="BP995" s="25"/>
      <c r="BQ995" s="25"/>
      <c r="BR995" s="25"/>
      <c r="BS995" s="25"/>
      <c r="BT995" s="25"/>
      <c r="BU995" s="25"/>
      <c r="BV995" s="25"/>
      <c r="BW995" s="25"/>
      <c r="BX995" s="25"/>
      <c r="BY995" s="25"/>
      <c r="BZ995" s="25"/>
      <c r="CA995" s="25"/>
      <c r="CB995" s="25"/>
      <c r="CC995" s="25"/>
      <c r="CD995" s="25"/>
      <c r="CE995" s="25"/>
      <c r="CF995" s="25"/>
    </row>
    <row r="996" spans="1:84" ht="15.75" customHeight="1" x14ac:dyDescent="0.2">
      <c r="A996" s="25"/>
      <c r="B996" s="25"/>
      <c r="C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  <c r="AA996" s="25"/>
      <c r="AB996" s="25"/>
      <c r="AC996" s="25"/>
      <c r="AD996" s="25"/>
      <c r="AE996" s="25"/>
      <c r="AF996" s="25"/>
      <c r="AG996" s="25"/>
      <c r="AH996" s="25"/>
      <c r="AI996" s="25"/>
      <c r="AJ996" s="25"/>
      <c r="AK996" s="25"/>
      <c r="AL996" s="25"/>
      <c r="AM996" s="25"/>
      <c r="AN996" s="25"/>
      <c r="AO996" s="25"/>
      <c r="AP996" s="25"/>
      <c r="AQ996" s="25"/>
      <c r="AR996" s="25"/>
      <c r="AS996" s="25"/>
      <c r="AT996" s="25"/>
      <c r="AU996" s="25"/>
      <c r="AV996" s="25"/>
      <c r="AW996" s="25"/>
      <c r="AX996" s="25"/>
      <c r="AY996" s="25"/>
      <c r="AZ996" s="25"/>
      <c r="BA996" s="25"/>
      <c r="BB996" s="25"/>
      <c r="BC996" s="25"/>
      <c r="BD996" s="25"/>
      <c r="BE996" s="25"/>
      <c r="BF996" s="25"/>
      <c r="BG996" s="25"/>
      <c r="BH996" s="25"/>
      <c r="BI996" s="25"/>
      <c r="BJ996" s="25"/>
      <c r="BK996" s="25"/>
      <c r="BL996" s="25"/>
      <c r="BM996" s="25"/>
      <c r="BN996" s="25"/>
      <c r="BO996" s="25"/>
      <c r="BP996" s="25"/>
      <c r="BQ996" s="25"/>
      <c r="BR996" s="25"/>
      <c r="BS996" s="25"/>
      <c r="BT996" s="25"/>
      <c r="BU996" s="25"/>
      <c r="BV996" s="25"/>
      <c r="BW996" s="25"/>
      <c r="BX996" s="25"/>
      <c r="BY996" s="25"/>
      <c r="BZ996" s="25"/>
      <c r="CA996" s="25"/>
      <c r="CB996" s="25"/>
      <c r="CC996" s="25"/>
      <c r="CD996" s="25"/>
      <c r="CE996" s="25"/>
      <c r="CF996" s="25"/>
    </row>
    <row r="997" spans="1:84" ht="15.75" customHeight="1" x14ac:dyDescent="0.2">
      <c r="A997" s="25"/>
      <c r="B997" s="25"/>
      <c r="C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  <c r="AA997" s="25"/>
      <c r="AB997" s="25"/>
      <c r="AC997" s="25"/>
      <c r="AD997" s="25"/>
      <c r="AE997" s="25"/>
      <c r="AF997" s="25"/>
      <c r="AG997" s="25"/>
      <c r="AH997" s="25"/>
      <c r="AI997" s="25"/>
      <c r="AJ997" s="25"/>
      <c r="AK997" s="25"/>
      <c r="AL997" s="25"/>
      <c r="AM997" s="25"/>
      <c r="AN997" s="25"/>
      <c r="AO997" s="25"/>
      <c r="AP997" s="25"/>
      <c r="AQ997" s="25"/>
      <c r="AR997" s="25"/>
      <c r="AS997" s="25"/>
      <c r="AT997" s="25"/>
      <c r="AU997" s="25"/>
      <c r="AV997" s="25"/>
      <c r="AW997" s="25"/>
      <c r="AX997" s="25"/>
      <c r="AY997" s="25"/>
      <c r="AZ997" s="25"/>
      <c r="BA997" s="25"/>
      <c r="BB997" s="25"/>
      <c r="BC997" s="25"/>
      <c r="BD997" s="25"/>
      <c r="BE997" s="25"/>
      <c r="BF997" s="25"/>
      <c r="BG997" s="25"/>
      <c r="BH997" s="25"/>
      <c r="BI997" s="25"/>
      <c r="BJ997" s="25"/>
      <c r="BK997" s="25"/>
      <c r="BL997" s="25"/>
      <c r="BM997" s="25"/>
      <c r="BN997" s="25"/>
      <c r="BO997" s="25"/>
      <c r="BP997" s="25"/>
      <c r="BQ997" s="25"/>
      <c r="BR997" s="25"/>
      <c r="BS997" s="25"/>
      <c r="BT997" s="25"/>
      <c r="BU997" s="25"/>
      <c r="BV997" s="25"/>
      <c r="BW997" s="25"/>
      <c r="BX997" s="25"/>
      <c r="BY997" s="25"/>
      <c r="BZ997" s="25"/>
      <c r="CA997" s="25"/>
      <c r="CB997" s="25"/>
      <c r="CC997" s="25"/>
      <c r="CD997" s="25"/>
      <c r="CE997" s="25"/>
      <c r="CF997" s="25"/>
    </row>
    <row r="998" spans="1:84" ht="15.75" customHeight="1" x14ac:dyDescent="0.2">
      <c r="A998" s="25"/>
      <c r="B998" s="25"/>
      <c r="C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  <c r="AA998" s="25"/>
      <c r="AB998" s="25"/>
      <c r="AC998" s="25"/>
      <c r="AD998" s="25"/>
      <c r="AE998" s="25"/>
      <c r="AF998" s="25"/>
      <c r="AG998" s="25"/>
      <c r="AH998" s="25"/>
      <c r="AI998" s="25"/>
      <c r="AJ998" s="25"/>
      <c r="AK998" s="25"/>
      <c r="AL998" s="25"/>
      <c r="AM998" s="25"/>
      <c r="AN998" s="25"/>
      <c r="AO998" s="25"/>
      <c r="AP998" s="25"/>
      <c r="AQ998" s="25"/>
      <c r="AR998" s="25"/>
      <c r="AS998" s="25"/>
      <c r="AT998" s="25"/>
      <c r="AU998" s="25"/>
      <c r="AV998" s="25"/>
      <c r="AW998" s="25"/>
      <c r="AX998" s="25"/>
      <c r="AY998" s="25"/>
      <c r="AZ998" s="25"/>
      <c r="BA998" s="25"/>
      <c r="BB998" s="25"/>
      <c r="BC998" s="25"/>
      <c r="BD998" s="25"/>
      <c r="BE998" s="25"/>
      <c r="BF998" s="25"/>
      <c r="BG998" s="25"/>
      <c r="BH998" s="25"/>
      <c r="BI998" s="25"/>
      <c r="BJ998" s="25"/>
      <c r="BK998" s="25"/>
      <c r="BL998" s="25"/>
      <c r="BM998" s="25"/>
      <c r="BN998" s="25"/>
      <c r="BO998" s="25"/>
      <c r="BP998" s="25"/>
      <c r="BQ998" s="25"/>
      <c r="BR998" s="25"/>
      <c r="BS998" s="25"/>
      <c r="BT998" s="25"/>
      <c r="BU998" s="25"/>
      <c r="BV998" s="25"/>
      <c r="BW998" s="25"/>
      <c r="BX998" s="25"/>
      <c r="BY998" s="25"/>
      <c r="BZ998" s="25"/>
      <c r="CA998" s="25"/>
      <c r="CB998" s="25"/>
      <c r="CC998" s="25"/>
      <c r="CD998" s="25"/>
      <c r="CE998" s="25"/>
      <c r="CF998" s="25"/>
    </row>
    <row r="999" spans="1:84" ht="15.75" customHeight="1" x14ac:dyDescent="0.2">
      <c r="A999" s="25"/>
      <c r="B999" s="25"/>
      <c r="C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  <c r="AA999" s="25"/>
      <c r="AB999" s="25"/>
      <c r="AC999" s="25"/>
      <c r="AD999" s="25"/>
      <c r="AE999" s="25"/>
      <c r="AF999" s="25"/>
      <c r="AG999" s="25"/>
      <c r="AH999" s="25"/>
      <c r="AI999" s="25"/>
      <c r="AJ999" s="25"/>
      <c r="AK999" s="25"/>
      <c r="AL999" s="25"/>
      <c r="AM999" s="25"/>
      <c r="AN999" s="25"/>
      <c r="AO999" s="25"/>
      <c r="AP999" s="25"/>
      <c r="AQ999" s="25"/>
      <c r="AR999" s="25"/>
      <c r="AS999" s="25"/>
      <c r="AT999" s="25"/>
      <c r="AU999" s="25"/>
      <c r="AV999" s="25"/>
      <c r="AW999" s="25"/>
      <c r="AX999" s="25"/>
      <c r="AY999" s="25"/>
      <c r="AZ999" s="25"/>
      <c r="BA999" s="25"/>
      <c r="BB999" s="25"/>
      <c r="BC999" s="25"/>
      <c r="BD999" s="25"/>
      <c r="BE999" s="25"/>
      <c r="BF999" s="25"/>
      <c r="BG999" s="25"/>
      <c r="BH999" s="25"/>
      <c r="BI999" s="25"/>
      <c r="BJ999" s="25"/>
      <c r="BK999" s="25"/>
      <c r="BL999" s="25"/>
      <c r="BM999" s="25"/>
      <c r="BN999" s="25"/>
      <c r="BO999" s="25"/>
      <c r="BP999" s="25"/>
      <c r="BQ999" s="25"/>
      <c r="BR999" s="25"/>
      <c r="BS999" s="25"/>
      <c r="BT999" s="25"/>
      <c r="BU999" s="25"/>
      <c r="BV999" s="25"/>
      <c r="BW999" s="25"/>
      <c r="BX999" s="25"/>
      <c r="BY999" s="25"/>
      <c r="BZ999" s="25"/>
      <c r="CA999" s="25"/>
      <c r="CB999" s="25"/>
      <c r="CC999" s="25"/>
      <c r="CD999" s="25"/>
      <c r="CE999" s="25"/>
      <c r="CF999" s="25"/>
    </row>
    <row r="1000" spans="1:84" ht="15.75" customHeight="1" x14ac:dyDescent="0.2">
      <c r="A1000" s="25"/>
      <c r="B1000" s="25"/>
      <c r="C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  <c r="AA1000" s="25"/>
      <c r="AB1000" s="25"/>
      <c r="AC1000" s="25"/>
      <c r="AD1000" s="25"/>
      <c r="AE1000" s="25"/>
      <c r="AF1000" s="25"/>
      <c r="AG1000" s="25"/>
      <c r="AH1000" s="25"/>
      <c r="AI1000" s="25"/>
      <c r="AJ1000" s="25"/>
      <c r="AK1000" s="25"/>
      <c r="AL1000" s="25"/>
      <c r="AM1000" s="25"/>
      <c r="AN1000" s="25"/>
      <c r="AO1000" s="25"/>
      <c r="AP1000" s="25"/>
      <c r="AQ1000" s="25"/>
      <c r="AR1000" s="25"/>
      <c r="AS1000" s="25"/>
      <c r="AT1000" s="25"/>
      <c r="AU1000" s="25"/>
      <c r="AV1000" s="25"/>
      <c r="AW1000" s="25"/>
      <c r="AX1000" s="25"/>
      <c r="AY1000" s="25"/>
      <c r="AZ1000" s="25"/>
      <c r="BA1000" s="25"/>
      <c r="BB1000" s="25"/>
      <c r="BC1000" s="25"/>
      <c r="BD1000" s="25"/>
      <c r="BE1000" s="25"/>
      <c r="BF1000" s="25"/>
      <c r="BG1000" s="25"/>
      <c r="BH1000" s="25"/>
      <c r="BI1000" s="25"/>
      <c r="BJ1000" s="25"/>
      <c r="BK1000" s="25"/>
      <c r="BL1000" s="25"/>
      <c r="BM1000" s="25"/>
      <c r="BN1000" s="25"/>
      <c r="BO1000" s="25"/>
      <c r="BP1000" s="25"/>
      <c r="BQ1000" s="25"/>
      <c r="BR1000" s="25"/>
      <c r="BS1000" s="25"/>
      <c r="BT1000" s="25"/>
      <c r="BU1000" s="25"/>
      <c r="BV1000" s="25"/>
      <c r="BW1000" s="25"/>
      <c r="BX1000" s="25"/>
      <c r="BY1000" s="25"/>
      <c r="BZ1000" s="25"/>
      <c r="CA1000" s="25"/>
      <c r="CB1000" s="25"/>
      <c r="CC1000" s="25"/>
      <c r="CD1000" s="25"/>
      <c r="CE1000" s="25"/>
      <c r="CF1000" s="25"/>
    </row>
    <row r="1001" spans="1:84" ht="15.75" customHeight="1" x14ac:dyDescent="0.2">
      <c r="A1001" s="25"/>
      <c r="B1001" s="25"/>
      <c r="C1001" s="25"/>
      <c r="E1001" s="25"/>
      <c r="F1001" s="25"/>
      <c r="G1001" s="25"/>
      <c r="H1001" s="25"/>
      <c r="I1001" s="25"/>
      <c r="J1001" s="25"/>
      <c r="K1001" s="25"/>
      <c r="L1001" s="25"/>
      <c r="M1001" s="25"/>
      <c r="N1001" s="25"/>
      <c r="O1001" s="25"/>
      <c r="P1001" s="25"/>
      <c r="Q1001" s="25"/>
      <c r="R1001" s="25"/>
      <c r="S1001" s="25"/>
      <c r="T1001" s="25"/>
      <c r="U1001" s="25"/>
      <c r="V1001" s="25"/>
      <c r="W1001" s="25"/>
      <c r="X1001" s="25"/>
      <c r="Y1001" s="25"/>
      <c r="Z1001" s="25"/>
      <c r="AA1001" s="25"/>
      <c r="AB1001" s="25"/>
      <c r="AC1001" s="25"/>
      <c r="AD1001" s="25"/>
      <c r="AE1001" s="25"/>
      <c r="AF1001" s="25"/>
      <c r="AG1001" s="25"/>
      <c r="AH1001" s="25"/>
      <c r="AI1001" s="25"/>
      <c r="AJ1001" s="25"/>
      <c r="AK1001" s="25"/>
      <c r="AL1001" s="25"/>
      <c r="AM1001" s="25"/>
      <c r="AN1001" s="25"/>
      <c r="AO1001" s="25"/>
      <c r="AP1001" s="25"/>
      <c r="AQ1001" s="25"/>
      <c r="AR1001" s="25"/>
      <c r="AS1001" s="25"/>
      <c r="AT1001" s="25"/>
      <c r="AU1001" s="25"/>
      <c r="AV1001" s="25"/>
      <c r="AW1001" s="25"/>
      <c r="AX1001" s="25"/>
      <c r="AY1001" s="25"/>
      <c r="AZ1001" s="25"/>
      <c r="BA1001" s="25"/>
      <c r="BB1001" s="25"/>
      <c r="BC1001" s="25"/>
      <c r="BD1001" s="25"/>
      <c r="BE1001" s="25"/>
      <c r="BF1001" s="25"/>
      <c r="BG1001" s="25"/>
      <c r="BH1001" s="25"/>
      <c r="BI1001" s="25"/>
      <c r="BJ1001" s="25"/>
      <c r="BK1001" s="25"/>
      <c r="BL1001" s="25"/>
      <c r="BM1001" s="25"/>
      <c r="BN1001" s="25"/>
      <c r="BO1001" s="25"/>
      <c r="BP1001" s="25"/>
      <c r="BQ1001" s="25"/>
      <c r="BR1001" s="25"/>
      <c r="BS1001" s="25"/>
      <c r="BT1001" s="25"/>
      <c r="BU1001" s="25"/>
      <c r="BV1001" s="25"/>
      <c r="BW1001" s="25"/>
      <c r="BX1001" s="25"/>
      <c r="BY1001" s="25"/>
      <c r="BZ1001" s="25"/>
      <c r="CA1001" s="25"/>
      <c r="CB1001" s="25"/>
      <c r="CC1001" s="25"/>
      <c r="CD1001" s="25"/>
      <c r="CE1001" s="25"/>
      <c r="CF1001" s="25"/>
    </row>
    <row r="1002" spans="1:84" ht="15.75" customHeight="1" x14ac:dyDescent="0.2">
      <c r="A1002" s="25"/>
      <c r="B1002" s="25"/>
      <c r="C1002" s="25"/>
      <c r="E1002" s="25"/>
      <c r="F1002" s="25"/>
      <c r="G1002" s="25"/>
      <c r="H1002" s="25"/>
      <c r="I1002" s="25"/>
      <c r="J1002" s="25"/>
      <c r="K1002" s="25"/>
      <c r="L1002" s="25"/>
      <c r="M1002" s="25"/>
      <c r="N1002" s="25"/>
      <c r="O1002" s="25"/>
      <c r="P1002" s="25"/>
      <c r="Q1002" s="25"/>
      <c r="R1002" s="25"/>
      <c r="S1002" s="25"/>
      <c r="T1002" s="25"/>
      <c r="U1002" s="25"/>
      <c r="V1002" s="25"/>
      <c r="W1002" s="25"/>
      <c r="X1002" s="25"/>
      <c r="Y1002" s="25"/>
      <c r="Z1002" s="25"/>
      <c r="AA1002" s="25"/>
      <c r="AB1002" s="25"/>
      <c r="AC1002" s="25"/>
      <c r="AD1002" s="25"/>
      <c r="AE1002" s="25"/>
      <c r="AF1002" s="25"/>
      <c r="AG1002" s="25"/>
      <c r="AH1002" s="25"/>
      <c r="AI1002" s="25"/>
      <c r="AJ1002" s="25"/>
      <c r="AK1002" s="25"/>
      <c r="AL1002" s="25"/>
      <c r="AM1002" s="25"/>
      <c r="AN1002" s="25"/>
      <c r="AO1002" s="25"/>
      <c r="AP1002" s="25"/>
      <c r="AQ1002" s="25"/>
      <c r="AR1002" s="25"/>
      <c r="AS1002" s="25"/>
      <c r="AT1002" s="25"/>
      <c r="AU1002" s="25"/>
      <c r="AV1002" s="25"/>
      <c r="AW1002" s="25"/>
      <c r="AX1002" s="25"/>
      <c r="AY1002" s="25"/>
      <c r="AZ1002" s="25"/>
      <c r="BA1002" s="25"/>
      <c r="BB1002" s="25"/>
      <c r="BC1002" s="25"/>
      <c r="BD1002" s="25"/>
      <c r="BE1002" s="25"/>
      <c r="BF1002" s="25"/>
      <c r="BG1002" s="25"/>
      <c r="BH1002" s="25"/>
      <c r="BI1002" s="25"/>
      <c r="BJ1002" s="25"/>
      <c r="BK1002" s="25"/>
      <c r="BL1002" s="25"/>
      <c r="BM1002" s="25"/>
      <c r="BN1002" s="25"/>
      <c r="BO1002" s="25"/>
      <c r="BP1002" s="25"/>
      <c r="BQ1002" s="25"/>
      <c r="BR1002" s="25"/>
      <c r="BS1002" s="25"/>
      <c r="BT1002" s="25"/>
      <c r="BU1002" s="25"/>
      <c r="BV1002" s="25"/>
      <c r="BW1002" s="25"/>
      <c r="BX1002" s="25"/>
      <c r="BY1002" s="25"/>
      <c r="BZ1002" s="25"/>
      <c r="CA1002" s="25"/>
      <c r="CB1002" s="25"/>
      <c r="CC1002" s="25"/>
      <c r="CD1002" s="25"/>
      <c r="CE1002" s="25"/>
      <c r="CF1002" s="25"/>
    </row>
    <row r="1003" spans="1:84" ht="15.75" customHeight="1" x14ac:dyDescent="0.2">
      <c r="A1003" s="25"/>
      <c r="B1003" s="25"/>
      <c r="C1003" s="25"/>
      <c r="E1003" s="25"/>
      <c r="F1003" s="25"/>
      <c r="G1003" s="25"/>
      <c r="H1003" s="25"/>
      <c r="I1003" s="25"/>
      <c r="J1003" s="25"/>
      <c r="K1003" s="25"/>
      <c r="L1003" s="25"/>
      <c r="M1003" s="25"/>
      <c r="N1003" s="25"/>
      <c r="O1003" s="25"/>
      <c r="P1003" s="25"/>
      <c r="Q1003" s="25"/>
      <c r="R1003" s="25"/>
      <c r="S1003" s="25"/>
      <c r="T1003" s="25"/>
      <c r="U1003" s="25"/>
      <c r="V1003" s="25"/>
      <c r="W1003" s="25"/>
      <c r="X1003" s="25"/>
      <c r="Y1003" s="25"/>
      <c r="Z1003" s="25"/>
      <c r="AA1003" s="25"/>
      <c r="AB1003" s="25"/>
      <c r="AC1003" s="25"/>
      <c r="AD1003" s="25"/>
      <c r="AE1003" s="25"/>
      <c r="AF1003" s="25"/>
      <c r="AG1003" s="25"/>
      <c r="AH1003" s="25"/>
      <c r="AI1003" s="25"/>
      <c r="AJ1003" s="25"/>
      <c r="AK1003" s="25"/>
      <c r="AL1003" s="25"/>
      <c r="AM1003" s="25"/>
      <c r="AN1003" s="25"/>
      <c r="AO1003" s="25"/>
      <c r="AP1003" s="25"/>
      <c r="AQ1003" s="25"/>
      <c r="AR1003" s="25"/>
      <c r="AS1003" s="25"/>
      <c r="AT1003" s="25"/>
      <c r="AU1003" s="25"/>
      <c r="AV1003" s="25"/>
      <c r="AW1003" s="25"/>
      <c r="AX1003" s="25"/>
      <c r="AY1003" s="25"/>
      <c r="AZ1003" s="25"/>
      <c r="BA1003" s="25"/>
      <c r="BB1003" s="25"/>
      <c r="BC1003" s="25"/>
      <c r="BD1003" s="25"/>
      <c r="BE1003" s="25"/>
      <c r="BF1003" s="25"/>
      <c r="BG1003" s="25"/>
      <c r="BH1003" s="25"/>
      <c r="BI1003" s="25"/>
      <c r="BJ1003" s="25"/>
      <c r="BK1003" s="25"/>
      <c r="BL1003" s="25"/>
      <c r="BM1003" s="25"/>
      <c r="BN1003" s="25"/>
      <c r="BO1003" s="25"/>
      <c r="BP1003" s="25"/>
      <c r="BQ1003" s="25"/>
      <c r="BR1003" s="25"/>
      <c r="BS1003" s="25"/>
      <c r="BT1003" s="25"/>
      <c r="BU1003" s="25"/>
      <c r="BV1003" s="25"/>
      <c r="BW1003" s="25"/>
      <c r="BX1003" s="25"/>
      <c r="BY1003" s="25"/>
      <c r="BZ1003" s="25"/>
      <c r="CA1003" s="25"/>
      <c r="CB1003" s="25"/>
      <c r="CC1003" s="25"/>
      <c r="CD1003" s="25"/>
      <c r="CE1003" s="25"/>
      <c r="CF1003" s="25"/>
    </row>
    <row r="1004" spans="1:84" ht="15.75" customHeight="1" x14ac:dyDescent="0.2">
      <c r="A1004" s="25"/>
      <c r="B1004" s="25"/>
      <c r="C1004" s="25"/>
      <c r="E1004" s="25"/>
      <c r="F1004" s="25"/>
      <c r="G1004" s="25"/>
      <c r="H1004" s="25"/>
      <c r="I1004" s="25"/>
      <c r="J1004" s="25"/>
      <c r="K1004" s="25"/>
      <c r="L1004" s="25"/>
      <c r="M1004" s="25"/>
      <c r="N1004" s="25"/>
      <c r="O1004" s="25"/>
      <c r="P1004" s="25"/>
      <c r="Q1004" s="25"/>
      <c r="R1004" s="25"/>
      <c r="S1004" s="25"/>
      <c r="T1004" s="25"/>
      <c r="U1004" s="25"/>
      <c r="V1004" s="25"/>
      <c r="W1004" s="25"/>
      <c r="X1004" s="25"/>
      <c r="Y1004" s="25"/>
      <c r="Z1004" s="25"/>
      <c r="AA1004" s="25"/>
      <c r="AB1004" s="25"/>
      <c r="AC1004" s="25"/>
      <c r="AD1004" s="25"/>
      <c r="AE1004" s="25"/>
      <c r="AF1004" s="25"/>
      <c r="AG1004" s="25"/>
      <c r="AH1004" s="25"/>
      <c r="AI1004" s="25"/>
      <c r="AJ1004" s="25"/>
      <c r="AK1004" s="25"/>
      <c r="AL1004" s="25"/>
      <c r="AM1004" s="25"/>
      <c r="AN1004" s="25"/>
      <c r="AO1004" s="25"/>
      <c r="AP1004" s="25"/>
      <c r="AQ1004" s="25"/>
      <c r="AR1004" s="25"/>
      <c r="AS1004" s="25"/>
      <c r="AT1004" s="25"/>
      <c r="AU1004" s="25"/>
      <c r="AV1004" s="25"/>
      <c r="AW1004" s="25"/>
      <c r="AX1004" s="25"/>
      <c r="AY1004" s="25"/>
      <c r="AZ1004" s="25"/>
      <c r="BA1004" s="25"/>
      <c r="BB1004" s="25"/>
      <c r="BC1004" s="25"/>
      <c r="BD1004" s="25"/>
      <c r="BE1004" s="25"/>
      <c r="BF1004" s="25"/>
      <c r="BG1004" s="25"/>
      <c r="BH1004" s="25"/>
      <c r="BI1004" s="25"/>
      <c r="BJ1004" s="25"/>
      <c r="BK1004" s="25"/>
      <c r="BL1004" s="25"/>
      <c r="BM1004" s="25"/>
      <c r="BN1004" s="25"/>
      <c r="BO1004" s="25"/>
      <c r="BP1004" s="25"/>
      <c r="BQ1004" s="25"/>
      <c r="BR1004" s="25"/>
      <c r="BS1004" s="25"/>
      <c r="BT1004" s="25"/>
      <c r="BU1004" s="25"/>
      <c r="BV1004" s="25"/>
      <c r="BW1004" s="25"/>
      <c r="BX1004" s="25"/>
      <c r="BY1004" s="25"/>
      <c r="BZ1004" s="25"/>
      <c r="CA1004" s="25"/>
      <c r="CB1004" s="25"/>
      <c r="CC1004" s="25"/>
      <c r="CD1004" s="25"/>
      <c r="CE1004" s="25"/>
      <c r="CF1004" s="25"/>
    </row>
    <row r="1005" spans="1:84" ht="15.75" customHeight="1" x14ac:dyDescent="0.2">
      <c r="A1005" s="25"/>
      <c r="B1005" s="25"/>
      <c r="C1005" s="25"/>
      <c r="E1005" s="25"/>
      <c r="F1005" s="25"/>
      <c r="G1005" s="25"/>
      <c r="H1005" s="25"/>
      <c r="I1005" s="25"/>
      <c r="J1005" s="25"/>
      <c r="K1005" s="25"/>
      <c r="L1005" s="25"/>
      <c r="M1005" s="25"/>
      <c r="N1005" s="25"/>
      <c r="O1005" s="25"/>
      <c r="P1005" s="25"/>
      <c r="Q1005" s="25"/>
      <c r="R1005" s="25"/>
      <c r="S1005" s="25"/>
      <c r="T1005" s="25"/>
      <c r="U1005" s="25"/>
      <c r="V1005" s="25"/>
      <c r="W1005" s="25"/>
      <c r="X1005" s="25"/>
      <c r="Y1005" s="25"/>
      <c r="Z1005" s="25"/>
      <c r="AA1005" s="25"/>
      <c r="AB1005" s="25"/>
      <c r="AC1005" s="25"/>
      <c r="AD1005" s="25"/>
      <c r="AE1005" s="25"/>
      <c r="AF1005" s="25"/>
      <c r="AG1005" s="25"/>
      <c r="AH1005" s="25"/>
      <c r="AI1005" s="25"/>
      <c r="AJ1005" s="25"/>
      <c r="AK1005" s="25"/>
      <c r="AL1005" s="25"/>
      <c r="AM1005" s="25"/>
      <c r="AN1005" s="25"/>
      <c r="AO1005" s="25"/>
      <c r="AP1005" s="25"/>
      <c r="AQ1005" s="25"/>
      <c r="AR1005" s="25"/>
      <c r="AS1005" s="25"/>
      <c r="AT1005" s="25"/>
      <c r="AU1005" s="25"/>
      <c r="AV1005" s="25"/>
      <c r="AW1005" s="25"/>
      <c r="AX1005" s="25"/>
      <c r="AY1005" s="25"/>
      <c r="AZ1005" s="25"/>
      <c r="BA1005" s="25"/>
      <c r="BB1005" s="25"/>
      <c r="BC1005" s="25"/>
      <c r="BD1005" s="25"/>
      <c r="BE1005" s="25"/>
      <c r="BF1005" s="25"/>
      <c r="BG1005" s="25"/>
      <c r="BH1005" s="25"/>
      <c r="BI1005" s="25"/>
      <c r="BJ1005" s="25"/>
      <c r="BK1005" s="25"/>
      <c r="BL1005" s="25"/>
      <c r="BM1005" s="25"/>
      <c r="BN1005" s="25"/>
      <c r="BO1005" s="25"/>
      <c r="BP1005" s="25"/>
      <c r="BQ1005" s="25"/>
      <c r="BR1005" s="25"/>
      <c r="BS1005" s="25"/>
      <c r="BT1005" s="25"/>
      <c r="BU1005" s="25"/>
      <c r="BV1005" s="25"/>
      <c r="BW1005" s="25"/>
      <c r="BX1005" s="25"/>
      <c r="BY1005" s="25"/>
      <c r="BZ1005" s="25"/>
      <c r="CA1005" s="25"/>
      <c r="CB1005" s="25"/>
      <c r="CC1005" s="25"/>
      <c r="CD1005" s="25"/>
      <c r="CE1005" s="25"/>
      <c r="CF1005" s="25"/>
    </row>
    <row r="1006" spans="1:84" ht="15.75" customHeight="1" x14ac:dyDescent="0.2">
      <c r="A1006" s="25"/>
      <c r="B1006" s="25"/>
      <c r="C1006" s="25"/>
      <c r="E1006" s="25"/>
      <c r="F1006" s="25"/>
      <c r="G1006" s="25"/>
      <c r="H1006" s="25"/>
      <c r="I1006" s="25"/>
      <c r="J1006" s="25"/>
      <c r="K1006" s="25"/>
      <c r="L1006" s="25"/>
      <c r="M1006" s="25"/>
      <c r="N1006" s="25"/>
      <c r="O1006" s="25"/>
      <c r="P1006" s="25"/>
      <c r="Q1006" s="25"/>
      <c r="R1006" s="25"/>
      <c r="S1006" s="25"/>
      <c r="T1006" s="25"/>
      <c r="U1006" s="25"/>
      <c r="V1006" s="25"/>
      <c r="W1006" s="25"/>
      <c r="X1006" s="25"/>
      <c r="Y1006" s="25"/>
      <c r="Z1006" s="25"/>
      <c r="AA1006" s="25"/>
      <c r="AB1006" s="25"/>
      <c r="AC1006" s="25"/>
      <c r="AD1006" s="25"/>
      <c r="AE1006" s="25"/>
      <c r="AF1006" s="25"/>
      <c r="AG1006" s="25"/>
      <c r="AH1006" s="25"/>
      <c r="AI1006" s="25"/>
      <c r="AJ1006" s="25"/>
      <c r="AK1006" s="25"/>
      <c r="AL1006" s="25"/>
      <c r="AM1006" s="25"/>
      <c r="AN1006" s="25"/>
      <c r="AO1006" s="25"/>
      <c r="AP1006" s="25"/>
      <c r="AQ1006" s="25"/>
      <c r="AR1006" s="25"/>
      <c r="AS1006" s="25"/>
      <c r="AT1006" s="25"/>
      <c r="AU1006" s="25"/>
      <c r="AV1006" s="25"/>
      <c r="AW1006" s="25"/>
      <c r="AX1006" s="25"/>
      <c r="AY1006" s="25"/>
      <c r="AZ1006" s="25"/>
      <c r="BA1006" s="25"/>
      <c r="BB1006" s="25"/>
      <c r="BC1006" s="25"/>
      <c r="BD1006" s="25"/>
      <c r="BE1006" s="25"/>
      <c r="BF1006" s="25"/>
      <c r="BG1006" s="25"/>
      <c r="BH1006" s="25"/>
      <c r="BI1006" s="25"/>
      <c r="BJ1006" s="25"/>
      <c r="BK1006" s="25"/>
      <c r="BL1006" s="25"/>
      <c r="BM1006" s="25"/>
      <c r="BN1006" s="25"/>
      <c r="BO1006" s="25"/>
      <c r="BP1006" s="25"/>
      <c r="BQ1006" s="25"/>
      <c r="BR1006" s="25"/>
      <c r="BS1006" s="25"/>
      <c r="BT1006" s="25"/>
      <c r="BU1006" s="25"/>
      <c r="BV1006" s="25"/>
      <c r="BW1006" s="25"/>
      <c r="BX1006" s="25"/>
      <c r="BY1006" s="25"/>
      <c r="BZ1006" s="25"/>
      <c r="CA1006" s="25"/>
      <c r="CB1006" s="25"/>
      <c r="CC1006" s="25"/>
      <c r="CD1006" s="25"/>
      <c r="CE1006" s="25"/>
      <c r="CF1006" s="25"/>
    </row>
    <row r="1007" spans="1:84" ht="15.75" customHeight="1" x14ac:dyDescent="0.2">
      <c r="A1007" s="25"/>
      <c r="B1007" s="25"/>
      <c r="C1007" s="25"/>
      <c r="E1007" s="25"/>
      <c r="F1007" s="25"/>
      <c r="G1007" s="25"/>
      <c r="H1007" s="25"/>
      <c r="I1007" s="25"/>
      <c r="J1007" s="25"/>
      <c r="K1007" s="25"/>
      <c r="L1007" s="25"/>
      <c r="M1007" s="25"/>
      <c r="N1007" s="25"/>
      <c r="O1007" s="25"/>
      <c r="P1007" s="25"/>
      <c r="Q1007" s="25"/>
      <c r="R1007" s="25"/>
      <c r="S1007" s="25"/>
      <c r="T1007" s="25"/>
      <c r="U1007" s="25"/>
      <c r="V1007" s="25"/>
      <c r="W1007" s="25"/>
      <c r="X1007" s="25"/>
      <c r="Y1007" s="25"/>
      <c r="Z1007" s="25"/>
      <c r="AA1007" s="25"/>
      <c r="AB1007" s="25"/>
      <c r="AC1007" s="25"/>
      <c r="AD1007" s="25"/>
      <c r="AE1007" s="25"/>
      <c r="AF1007" s="25"/>
      <c r="AG1007" s="25"/>
      <c r="AH1007" s="25"/>
      <c r="AI1007" s="25"/>
      <c r="AJ1007" s="25"/>
      <c r="AK1007" s="25"/>
      <c r="AL1007" s="25"/>
      <c r="AM1007" s="25"/>
      <c r="AN1007" s="25"/>
      <c r="AO1007" s="25"/>
      <c r="AP1007" s="25"/>
      <c r="AQ1007" s="25"/>
      <c r="AR1007" s="25"/>
      <c r="AS1007" s="25"/>
      <c r="AT1007" s="25"/>
      <c r="AU1007" s="25"/>
      <c r="AV1007" s="25"/>
      <c r="AW1007" s="25"/>
      <c r="AX1007" s="25"/>
      <c r="AY1007" s="25"/>
      <c r="AZ1007" s="25"/>
      <c r="BA1007" s="25"/>
      <c r="BB1007" s="25"/>
      <c r="BC1007" s="25"/>
      <c r="BD1007" s="25"/>
      <c r="BE1007" s="25"/>
      <c r="BF1007" s="25"/>
      <c r="BG1007" s="25"/>
      <c r="BH1007" s="25"/>
      <c r="BI1007" s="25"/>
      <c r="BJ1007" s="25"/>
      <c r="BK1007" s="25"/>
      <c r="BL1007" s="25"/>
      <c r="BM1007" s="25"/>
      <c r="BN1007" s="25"/>
      <c r="BO1007" s="25"/>
      <c r="BP1007" s="25"/>
      <c r="BQ1007" s="25"/>
      <c r="BR1007" s="25"/>
      <c r="BS1007" s="25"/>
      <c r="BT1007" s="25"/>
      <c r="BU1007" s="25"/>
      <c r="BV1007" s="25"/>
      <c r="BW1007" s="25"/>
      <c r="BX1007" s="25"/>
      <c r="BY1007" s="25"/>
      <c r="BZ1007" s="25"/>
      <c r="CA1007" s="25"/>
      <c r="CB1007" s="25"/>
      <c r="CC1007" s="25"/>
      <c r="CD1007" s="25"/>
      <c r="CE1007" s="25"/>
      <c r="CF1007" s="25"/>
    </row>
    <row r="1008" spans="1:84" ht="15.75" customHeight="1" x14ac:dyDescent="0.2">
      <c r="A1008" s="25"/>
      <c r="B1008" s="25"/>
      <c r="C1008" s="25"/>
      <c r="E1008" s="25"/>
      <c r="F1008" s="25"/>
      <c r="G1008" s="25"/>
      <c r="H1008" s="25"/>
      <c r="I1008" s="25"/>
      <c r="J1008" s="25"/>
      <c r="K1008" s="25"/>
      <c r="L1008" s="25"/>
      <c r="M1008" s="25"/>
      <c r="N1008" s="25"/>
      <c r="O1008" s="25"/>
      <c r="P1008" s="25"/>
      <c r="Q1008" s="25"/>
      <c r="R1008" s="25"/>
      <c r="S1008" s="25"/>
      <c r="T1008" s="25"/>
      <c r="U1008" s="25"/>
      <c r="V1008" s="25"/>
      <c r="W1008" s="25"/>
      <c r="X1008" s="25"/>
      <c r="Y1008" s="25"/>
      <c r="Z1008" s="25"/>
      <c r="AA1008" s="25"/>
      <c r="AB1008" s="25"/>
      <c r="AC1008" s="25"/>
      <c r="AD1008" s="25"/>
      <c r="AE1008" s="25"/>
      <c r="AF1008" s="25"/>
      <c r="AG1008" s="25"/>
      <c r="AH1008" s="25"/>
      <c r="AI1008" s="25"/>
      <c r="AJ1008" s="25"/>
      <c r="AK1008" s="25"/>
      <c r="AL1008" s="25"/>
      <c r="AM1008" s="25"/>
      <c r="AN1008" s="25"/>
      <c r="AO1008" s="25"/>
      <c r="AP1008" s="25"/>
      <c r="AQ1008" s="25"/>
      <c r="AR1008" s="25"/>
      <c r="AS1008" s="25"/>
      <c r="AT1008" s="25"/>
      <c r="AU1008" s="25"/>
      <c r="AV1008" s="25"/>
      <c r="AW1008" s="25"/>
      <c r="AX1008" s="25"/>
      <c r="AY1008" s="25"/>
      <c r="AZ1008" s="25"/>
      <c r="BA1008" s="25"/>
      <c r="BB1008" s="25"/>
      <c r="BC1008" s="25"/>
      <c r="BD1008" s="25"/>
      <c r="BE1008" s="25"/>
      <c r="BF1008" s="25"/>
      <c r="BG1008" s="25"/>
      <c r="BH1008" s="25"/>
      <c r="BI1008" s="25"/>
      <c r="BJ1008" s="25"/>
      <c r="BK1008" s="25"/>
      <c r="BL1008" s="25"/>
      <c r="BM1008" s="25"/>
      <c r="BN1008" s="25"/>
      <c r="BO1008" s="25"/>
      <c r="BP1008" s="25"/>
      <c r="BQ1008" s="25"/>
      <c r="BR1008" s="25"/>
      <c r="BS1008" s="25"/>
      <c r="BT1008" s="25"/>
      <c r="BU1008" s="25"/>
      <c r="BV1008" s="25"/>
      <c r="BW1008" s="25"/>
      <c r="BX1008" s="25"/>
      <c r="BY1008" s="25"/>
      <c r="BZ1008" s="25"/>
      <c r="CA1008" s="25"/>
      <c r="CB1008" s="25"/>
      <c r="CC1008" s="25"/>
      <c r="CD1008" s="25"/>
      <c r="CE1008" s="25"/>
      <c r="CF1008" s="25"/>
    </row>
    <row r="1009" spans="1:84" ht="15.75" customHeight="1" x14ac:dyDescent="0.2">
      <c r="A1009" s="25"/>
      <c r="B1009" s="25"/>
      <c r="C1009" s="25"/>
      <c r="E1009" s="25"/>
      <c r="F1009" s="25"/>
      <c r="G1009" s="25"/>
      <c r="H1009" s="25"/>
      <c r="I1009" s="25"/>
      <c r="J1009" s="25"/>
      <c r="K1009" s="25"/>
      <c r="L1009" s="25"/>
      <c r="M1009" s="25"/>
      <c r="N1009" s="25"/>
      <c r="O1009" s="25"/>
      <c r="P1009" s="25"/>
      <c r="Q1009" s="25"/>
      <c r="R1009" s="25"/>
      <c r="S1009" s="25"/>
      <c r="T1009" s="25"/>
      <c r="U1009" s="25"/>
      <c r="V1009" s="25"/>
      <c r="W1009" s="25"/>
      <c r="X1009" s="25"/>
      <c r="Y1009" s="25"/>
      <c r="Z1009" s="25"/>
      <c r="AA1009" s="25"/>
      <c r="AB1009" s="25"/>
      <c r="AC1009" s="25"/>
      <c r="AD1009" s="25"/>
      <c r="AE1009" s="25"/>
      <c r="AF1009" s="25"/>
      <c r="AG1009" s="25"/>
      <c r="AH1009" s="25"/>
      <c r="AI1009" s="25"/>
      <c r="AJ1009" s="25"/>
      <c r="AK1009" s="25"/>
      <c r="AL1009" s="25"/>
      <c r="AM1009" s="25"/>
      <c r="AN1009" s="25"/>
      <c r="AO1009" s="25"/>
      <c r="AP1009" s="25"/>
      <c r="AQ1009" s="25"/>
      <c r="AR1009" s="25"/>
      <c r="AS1009" s="25"/>
      <c r="AT1009" s="25"/>
      <c r="AU1009" s="25"/>
      <c r="AV1009" s="25"/>
      <c r="AW1009" s="25"/>
      <c r="AX1009" s="25"/>
      <c r="AY1009" s="25"/>
      <c r="AZ1009" s="25"/>
      <c r="BA1009" s="25"/>
      <c r="BB1009" s="25"/>
      <c r="BC1009" s="25"/>
      <c r="BD1009" s="25"/>
      <c r="BE1009" s="25"/>
      <c r="BF1009" s="25"/>
      <c r="BG1009" s="25"/>
      <c r="BH1009" s="25"/>
      <c r="BI1009" s="25"/>
      <c r="BJ1009" s="25"/>
      <c r="BK1009" s="25"/>
      <c r="BL1009" s="25"/>
      <c r="BM1009" s="25"/>
      <c r="BN1009" s="25"/>
      <c r="BO1009" s="25"/>
      <c r="BP1009" s="25"/>
      <c r="BQ1009" s="25"/>
      <c r="BR1009" s="25"/>
      <c r="BS1009" s="25"/>
      <c r="BT1009" s="25"/>
      <c r="BU1009" s="25"/>
      <c r="BV1009" s="25"/>
      <c r="BW1009" s="25"/>
      <c r="BX1009" s="25"/>
      <c r="BY1009" s="25"/>
      <c r="BZ1009" s="25"/>
      <c r="CA1009" s="25"/>
      <c r="CB1009" s="25"/>
      <c r="CC1009" s="25"/>
      <c r="CD1009" s="25"/>
      <c r="CE1009" s="25"/>
      <c r="CF1009" s="25"/>
    </row>
    <row r="1010" spans="1:84" ht="15.75" customHeight="1" x14ac:dyDescent="0.2">
      <c r="A1010" s="25"/>
      <c r="B1010" s="25"/>
      <c r="C1010" s="25"/>
      <c r="E1010" s="25"/>
      <c r="F1010" s="25"/>
      <c r="G1010" s="25"/>
      <c r="H1010" s="25"/>
      <c r="I1010" s="25"/>
      <c r="J1010" s="25"/>
      <c r="K1010" s="25"/>
      <c r="L1010" s="25"/>
      <c r="M1010" s="25"/>
      <c r="N1010" s="25"/>
      <c r="O1010" s="25"/>
      <c r="P1010" s="25"/>
      <c r="Q1010" s="25"/>
      <c r="R1010" s="25"/>
      <c r="S1010" s="25"/>
      <c r="T1010" s="25"/>
      <c r="U1010" s="25"/>
      <c r="V1010" s="25"/>
      <c r="W1010" s="25"/>
      <c r="X1010" s="25"/>
      <c r="Y1010" s="25"/>
      <c r="Z1010" s="25"/>
      <c r="AA1010" s="25"/>
      <c r="AB1010" s="25"/>
      <c r="AC1010" s="25"/>
      <c r="AD1010" s="25"/>
      <c r="AE1010" s="25"/>
      <c r="AF1010" s="25"/>
      <c r="AG1010" s="25"/>
      <c r="AH1010" s="25"/>
      <c r="AI1010" s="25"/>
      <c r="AJ1010" s="25"/>
      <c r="AK1010" s="25"/>
      <c r="AL1010" s="25"/>
      <c r="AM1010" s="25"/>
      <c r="AN1010" s="25"/>
      <c r="AO1010" s="25"/>
      <c r="AP1010" s="25"/>
      <c r="AQ1010" s="25"/>
      <c r="AR1010" s="25"/>
      <c r="AS1010" s="25"/>
      <c r="AT1010" s="25"/>
      <c r="AU1010" s="25"/>
      <c r="AV1010" s="25"/>
      <c r="AW1010" s="25"/>
      <c r="AX1010" s="25"/>
      <c r="AY1010" s="25"/>
      <c r="AZ1010" s="25"/>
      <c r="BA1010" s="25"/>
      <c r="BB1010" s="25"/>
      <c r="BC1010" s="25"/>
      <c r="BD1010" s="25"/>
      <c r="BE1010" s="25"/>
      <c r="BF1010" s="25"/>
      <c r="BG1010" s="25"/>
      <c r="BH1010" s="25"/>
      <c r="BI1010" s="25"/>
      <c r="BJ1010" s="25"/>
      <c r="BK1010" s="25"/>
      <c r="BL1010" s="25"/>
      <c r="BM1010" s="25"/>
      <c r="BN1010" s="25"/>
      <c r="BO1010" s="25"/>
      <c r="BP1010" s="25"/>
      <c r="BQ1010" s="25"/>
      <c r="BR1010" s="25"/>
      <c r="BS1010" s="25"/>
      <c r="BT1010" s="25"/>
      <c r="BU1010" s="25"/>
      <c r="BV1010" s="25"/>
      <c r="BW1010" s="25"/>
      <c r="BX1010" s="25"/>
      <c r="BY1010" s="25"/>
      <c r="BZ1010" s="25"/>
      <c r="CA1010" s="25"/>
      <c r="CB1010" s="25"/>
      <c r="CC1010" s="25"/>
      <c r="CD1010" s="25"/>
      <c r="CE1010" s="25"/>
      <c r="CF1010" s="25"/>
    </row>
    <row r="1011" spans="1:84" ht="15.75" customHeight="1" x14ac:dyDescent="0.2">
      <c r="A1011" s="25"/>
      <c r="B1011" s="25"/>
      <c r="C1011" s="25"/>
      <c r="E1011" s="25"/>
      <c r="F1011" s="25"/>
      <c r="G1011" s="25"/>
      <c r="H1011" s="25"/>
      <c r="I1011" s="25"/>
      <c r="J1011" s="25"/>
      <c r="K1011" s="25"/>
      <c r="L1011" s="25"/>
      <c r="M1011" s="25"/>
      <c r="N1011" s="25"/>
      <c r="O1011" s="25"/>
      <c r="P1011" s="25"/>
      <c r="Q1011" s="25"/>
      <c r="R1011" s="25"/>
      <c r="S1011" s="25"/>
      <c r="T1011" s="25"/>
      <c r="U1011" s="25"/>
      <c r="V1011" s="25"/>
      <c r="W1011" s="25"/>
      <c r="X1011" s="25"/>
      <c r="Y1011" s="25"/>
      <c r="Z1011" s="25"/>
      <c r="AA1011" s="25"/>
      <c r="AB1011" s="25"/>
      <c r="AC1011" s="25"/>
      <c r="AD1011" s="25"/>
      <c r="AE1011" s="25"/>
      <c r="AF1011" s="25"/>
      <c r="AG1011" s="25"/>
      <c r="AH1011" s="25"/>
      <c r="AI1011" s="25"/>
      <c r="AJ1011" s="25"/>
      <c r="AK1011" s="25"/>
      <c r="AL1011" s="25"/>
      <c r="AM1011" s="25"/>
      <c r="AN1011" s="25"/>
      <c r="AO1011" s="25"/>
      <c r="AP1011" s="25"/>
      <c r="AQ1011" s="25"/>
      <c r="AR1011" s="25"/>
      <c r="AS1011" s="25"/>
      <c r="AT1011" s="25"/>
      <c r="AU1011" s="25"/>
      <c r="AV1011" s="25"/>
      <c r="AW1011" s="25"/>
      <c r="AX1011" s="25"/>
      <c r="AY1011" s="25"/>
      <c r="AZ1011" s="25"/>
      <c r="BA1011" s="25"/>
      <c r="BB1011" s="25"/>
      <c r="BC1011" s="25"/>
      <c r="BD1011" s="25"/>
      <c r="BE1011" s="25"/>
      <c r="BF1011" s="25"/>
      <c r="BG1011" s="25"/>
      <c r="BH1011" s="25"/>
      <c r="BI1011" s="25"/>
      <c r="BJ1011" s="25"/>
      <c r="BK1011" s="25"/>
      <c r="BL1011" s="25"/>
      <c r="BM1011" s="25"/>
      <c r="BN1011" s="25"/>
      <c r="BO1011" s="25"/>
      <c r="BP1011" s="25"/>
      <c r="BQ1011" s="25"/>
      <c r="BR1011" s="25"/>
      <c r="BS1011" s="25"/>
      <c r="BT1011" s="25"/>
      <c r="BU1011" s="25"/>
      <c r="BV1011" s="25"/>
      <c r="BW1011" s="25"/>
      <c r="BX1011" s="25"/>
      <c r="BY1011" s="25"/>
      <c r="BZ1011" s="25"/>
      <c r="CA1011" s="25"/>
      <c r="CB1011" s="25"/>
      <c r="CC1011" s="25"/>
      <c r="CD1011" s="25"/>
      <c r="CE1011" s="25"/>
      <c r="CF1011" s="25"/>
    </row>
    <row r="1012" spans="1:84" ht="15.75" customHeight="1" x14ac:dyDescent="0.2">
      <c r="A1012" s="25"/>
      <c r="B1012" s="25"/>
      <c r="C1012" s="25"/>
      <c r="E1012" s="25"/>
      <c r="F1012" s="25"/>
      <c r="G1012" s="25"/>
      <c r="H1012" s="25"/>
      <c r="I1012" s="25"/>
      <c r="J1012" s="25"/>
      <c r="K1012" s="25"/>
      <c r="L1012" s="25"/>
      <c r="M1012" s="25"/>
      <c r="N1012" s="25"/>
      <c r="O1012" s="25"/>
      <c r="P1012" s="25"/>
      <c r="Q1012" s="25"/>
      <c r="R1012" s="25"/>
      <c r="S1012" s="25"/>
      <c r="T1012" s="25"/>
      <c r="U1012" s="25"/>
      <c r="V1012" s="25"/>
      <c r="W1012" s="25"/>
      <c r="X1012" s="25"/>
      <c r="Y1012" s="25"/>
      <c r="Z1012" s="25"/>
      <c r="AA1012" s="25"/>
      <c r="AB1012" s="25"/>
      <c r="AC1012" s="25"/>
      <c r="AD1012" s="25"/>
      <c r="AE1012" s="25"/>
      <c r="AF1012" s="25"/>
      <c r="AG1012" s="25"/>
      <c r="AH1012" s="25"/>
      <c r="AI1012" s="25"/>
      <c r="AJ1012" s="25"/>
      <c r="AK1012" s="25"/>
      <c r="AL1012" s="25"/>
      <c r="AM1012" s="25"/>
      <c r="AN1012" s="25"/>
      <c r="AO1012" s="25"/>
      <c r="AP1012" s="25"/>
      <c r="AQ1012" s="25"/>
      <c r="AR1012" s="25"/>
      <c r="AS1012" s="25"/>
      <c r="AT1012" s="25"/>
      <c r="AU1012" s="25"/>
      <c r="AV1012" s="25"/>
      <c r="AW1012" s="25"/>
      <c r="AX1012" s="25"/>
      <c r="AY1012" s="25"/>
      <c r="AZ1012" s="25"/>
      <c r="BA1012" s="25"/>
      <c r="BB1012" s="25"/>
      <c r="BC1012" s="25"/>
      <c r="BD1012" s="25"/>
      <c r="BE1012" s="25"/>
      <c r="BF1012" s="25"/>
      <c r="BG1012" s="25"/>
      <c r="BH1012" s="25"/>
      <c r="BI1012" s="25"/>
      <c r="BJ1012" s="25"/>
      <c r="BK1012" s="25"/>
      <c r="BL1012" s="25"/>
      <c r="BM1012" s="25"/>
      <c r="BN1012" s="25"/>
      <c r="BO1012" s="25"/>
      <c r="BP1012" s="25"/>
      <c r="BQ1012" s="25"/>
      <c r="BR1012" s="25"/>
      <c r="BS1012" s="25"/>
      <c r="BT1012" s="25"/>
      <c r="BU1012" s="25"/>
      <c r="BV1012" s="25"/>
      <c r="BW1012" s="25"/>
      <c r="BX1012" s="25"/>
      <c r="BY1012" s="25"/>
      <c r="BZ1012" s="25"/>
      <c r="CA1012" s="25"/>
      <c r="CB1012" s="25"/>
      <c r="CC1012" s="25"/>
      <c r="CD1012" s="25"/>
      <c r="CE1012" s="25"/>
      <c r="CF1012" s="25"/>
    </row>
    <row r="1013" spans="1:84" ht="15.75" customHeight="1" x14ac:dyDescent="0.2">
      <c r="A1013" s="25"/>
      <c r="B1013" s="25"/>
      <c r="C1013" s="25"/>
      <c r="E1013" s="25"/>
      <c r="F1013" s="25"/>
      <c r="G1013" s="25"/>
      <c r="H1013" s="25"/>
      <c r="I1013" s="25"/>
      <c r="J1013" s="25"/>
      <c r="K1013" s="25"/>
      <c r="L1013" s="25"/>
      <c r="M1013" s="25"/>
      <c r="N1013" s="25"/>
      <c r="O1013" s="25"/>
      <c r="P1013" s="25"/>
      <c r="Q1013" s="25"/>
      <c r="R1013" s="25"/>
      <c r="S1013" s="25"/>
      <c r="T1013" s="25"/>
      <c r="U1013" s="25"/>
      <c r="V1013" s="25"/>
      <c r="W1013" s="25"/>
      <c r="X1013" s="25"/>
      <c r="Y1013" s="25"/>
      <c r="Z1013" s="25"/>
      <c r="AA1013" s="25"/>
      <c r="AB1013" s="25"/>
      <c r="AC1013" s="25"/>
      <c r="AD1013" s="25"/>
      <c r="AE1013" s="25"/>
      <c r="AF1013" s="25"/>
      <c r="AG1013" s="25"/>
      <c r="AH1013" s="25"/>
      <c r="AI1013" s="25"/>
      <c r="AJ1013" s="25"/>
      <c r="AK1013" s="25"/>
      <c r="AL1013" s="25"/>
      <c r="AM1013" s="25"/>
      <c r="AN1013" s="25"/>
      <c r="AO1013" s="25"/>
      <c r="AP1013" s="25"/>
      <c r="AQ1013" s="25"/>
      <c r="AR1013" s="25"/>
      <c r="AS1013" s="25"/>
      <c r="AT1013" s="25"/>
      <c r="AU1013" s="25"/>
      <c r="AV1013" s="25"/>
      <c r="AW1013" s="25"/>
      <c r="AX1013" s="25"/>
      <c r="AY1013" s="25"/>
      <c r="AZ1013" s="25"/>
      <c r="BA1013" s="25"/>
      <c r="BB1013" s="25"/>
      <c r="BC1013" s="25"/>
      <c r="BD1013" s="25"/>
      <c r="BE1013" s="25"/>
      <c r="BF1013" s="25"/>
      <c r="BG1013" s="25"/>
      <c r="BH1013" s="25"/>
      <c r="BI1013" s="25"/>
      <c r="BJ1013" s="25"/>
      <c r="BK1013" s="25"/>
      <c r="BL1013" s="25"/>
      <c r="BM1013" s="25"/>
      <c r="BN1013" s="25"/>
      <c r="BO1013" s="25"/>
      <c r="BP1013" s="25"/>
      <c r="BQ1013" s="25"/>
      <c r="BR1013" s="25"/>
      <c r="BS1013" s="25"/>
      <c r="BT1013" s="25"/>
      <c r="BU1013" s="25"/>
      <c r="BV1013" s="25"/>
      <c r="BW1013" s="25"/>
      <c r="BX1013" s="25"/>
      <c r="BY1013" s="25"/>
      <c r="BZ1013" s="25"/>
      <c r="CA1013" s="25"/>
      <c r="CB1013" s="25"/>
      <c r="CC1013" s="25"/>
      <c r="CD1013" s="25"/>
      <c r="CE1013" s="25"/>
      <c r="CF1013" s="25"/>
    </row>
    <row r="1014" spans="1:84" ht="15.75" customHeight="1" x14ac:dyDescent="0.2">
      <c r="A1014" s="25"/>
      <c r="B1014" s="25"/>
      <c r="C1014" s="25"/>
      <c r="E1014" s="25"/>
      <c r="F1014" s="25"/>
      <c r="G1014" s="25"/>
      <c r="H1014" s="25"/>
      <c r="I1014" s="25"/>
      <c r="J1014" s="25"/>
      <c r="K1014" s="25"/>
      <c r="L1014" s="25"/>
      <c r="M1014" s="25"/>
      <c r="N1014" s="25"/>
      <c r="O1014" s="25"/>
      <c r="P1014" s="25"/>
      <c r="Q1014" s="25"/>
      <c r="R1014" s="25"/>
      <c r="S1014" s="25"/>
      <c r="T1014" s="25"/>
      <c r="U1014" s="25"/>
      <c r="V1014" s="25"/>
      <c r="W1014" s="25"/>
      <c r="X1014" s="25"/>
      <c r="Y1014" s="25"/>
      <c r="Z1014" s="25"/>
      <c r="AA1014" s="25"/>
      <c r="AB1014" s="25"/>
      <c r="AC1014" s="25"/>
      <c r="AD1014" s="25"/>
      <c r="AE1014" s="25"/>
      <c r="AF1014" s="25"/>
      <c r="AG1014" s="25"/>
      <c r="AH1014" s="25"/>
      <c r="AI1014" s="25"/>
      <c r="AJ1014" s="25"/>
      <c r="AK1014" s="25"/>
      <c r="AL1014" s="25"/>
      <c r="AM1014" s="25"/>
      <c r="AN1014" s="25"/>
      <c r="AO1014" s="25"/>
      <c r="AP1014" s="25"/>
      <c r="AQ1014" s="25"/>
      <c r="AR1014" s="25"/>
      <c r="AS1014" s="25"/>
      <c r="AT1014" s="25"/>
      <c r="AU1014" s="25"/>
      <c r="AV1014" s="25"/>
      <c r="AW1014" s="25"/>
      <c r="AX1014" s="25"/>
      <c r="AY1014" s="25"/>
      <c r="AZ1014" s="25"/>
      <c r="BA1014" s="25"/>
      <c r="BB1014" s="25"/>
      <c r="BC1014" s="25"/>
      <c r="BD1014" s="25"/>
      <c r="BE1014" s="25"/>
      <c r="BF1014" s="25"/>
      <c r="BG1014" s="25"/>
      <c r="BH1014" s="25"/>
      <c r="BI1014" s="25"/>
      <c r="BJ1014" s="25"/>
      <c r="BK1014" s="25"/>
      <c r="BL1014" s="25"/>
      <c r="BM1014" s="25"/>
      <c r="BN1014" s="25"/>
      <c r="BO1014" s="25"/>
      <c r="BP1014" s="25"/>
      <c r="BQ1014" s="25"/>
      <c r="BR1014" s="25"/>
      <c r="BS1014" s="25"/>
      <c r="BT1014" s="25"/>
      <c r="BU1014" s="25"/>
      <c r="BV1014" s="25"/>
      <c r="BW1014" s="25"/>
      <c r="BX1014" s="25"/>
      <c r="BY1014" s="25"/>
      <c r="BZ1014" s="25"/>
      <c r="CA1014" s="25"/>
      <c r="CB1014" s="25"/>
      <c r="CC1014" s="25"/>
      <c r="CD1014" s="25"/>
      <c r="CE1014" s="25"/>
      <c r="CF1014" s="25"/>
    </row>
    <row r="1015" spans="1:84" ht="15.75" customHeight="1" x14ac:dyDescent="0.2">
      <c r="A1015" s="25"/>
      <c r="B1015" s="25"/>
      <c r="C1015" s="25"/>
      <c r="E1015" s="25"/>
      <c r="F1015" s="25"/>
      <c r="G1015" s="25"/>
      <c r="H1015" s="25"/>
      <c r="I1015" s="25"/>
      <c r="J1015" s="25"/>
      <c r="K1015" s="25"/>
      <c r="L1015" s="25"/>
      <c r="M1015" s="25"/>
      <c r="N1015" s="25"/>
      <c r="O1015" s="25"/>
      <c r="P1015" s="25"/>
      <c r="Q1015" s="25"/>
      <c r="R1015" s="25"/>
      <c r="S1015" s="25"/>
      <c r="T1015" s="25"/>
      <c r="U1015" s="25"/>
      <c r="V1015" s="25"/>
      <c r="W1015" s="25"/>
      <c r="X1015" s="25"/>
      <c r="Y1015" s="25"/>
      <c r="Z1015" s="25"/>
      <c r="AA1015" s="25"/>
      <c r="AB1015" s="25"/>
      <c r="AC1015" s="25"/>
      <c r="AD1015" s="25"/>
      <c r="AE1015" s="25"/>
      <c r="AF1015" s="25"/>
      <c r="AG1015" s="25"/>
      <c r="AH1015" s="25"/>
      <c r="AI1015" s="25"/>
      <c r="AJ1015" s="25"/>
      <c r="AK1015" s="25"/>
      <c r="AL1015" s="25"/>
      <c r="AM1015" s="25"/>
      <c r="AN1015" s="25"/>
      <c r="AO1015" s="25"/>
      <c r="AP1015" s="25"/>
      <c r="AQ1015" s="25"/>
      <c r="AR1015" s="25"/>
      <c r="AS1015" s="25"/>
      <c r="AT1015" s="25"/>
      <c r="AU1015" s="25"/>
      <c r="AV1015" s="25"/>
      <c r="AW1015" s="25"/>
      <c r="AX1015" s="25"/>
      <c r="AY1015" s="25"/>
      <c r="AZ1015" s="25"/>
      <c r="BA1015" s="25"/>
      <c r="BB1015" s="25"/>
      <c r="BC1015" s="25"/>
      <c r="BD1015" s="25"/>
      <c r="BE1015" s="25"/>
      <c r="BF1015" s="25"/>
      <c r="BG1015" s="25"/>
      <c r="BH1015" s="25"/>
      <c r="BI1015" s="25"/>
      <c r="BJ1015" s="25"/>
      <c r="BK1015" s="25"/>
      <c r="BL1015" s="25"/>
      <c r="BM1015" s="25"/>
      <c r="BN1015" s="25"/>
      <c r="BO1015" s="25"/>
      <c r="BP1015" s="25"/>
      <c r="BQ1015" s="25"/>
      <c r="BR1015" s="25"/>
      <c r="BS1015" s="25"/>
      <c r="BT1015" s="25"/>
      <c r="BU1015" s="25"/>
      <c r="BV1015" s="25"/>
      <c r="BW1015" s="25"/>
      <c r="BX1015" s="25"/>
      <c r="BY1015" s="25"/>
      <c r="BZ1015" s="25"/>
      <c r="CA1015" s="25"/>
      <c r="CB1015" s="25"/>
      <c r="CC1015" s="25"/>
      <c r="CD1015" s="25"/>
      <c r="CE1015" s="25"/>
      <c r="CF1015" s="25"/>
    </row>
    <row r="1016" spans="1:84" ht="15.75" customHeight="1" x14ac:dyDescent="0.2">
      <c r="A1016" s="25"/>
      <c r="B1016" s="25"/>
      <c r="C1016" s="25"/>
      <c r="E1016" s="25"/>
      <c r="F1016" s="25"/>
      <c r="G1016" s="25"/>
      <c r="H1016" s="25"/>
      <c r="I1016" s="25"/>
      <c r="J1016" s="25"/>
      <c r="K1016" s="25"/>
      <c r="L1016" s="25"/>
      <c r="M1016" s="25"/>
      <c r="N1016" s="25"/>
      <c r="O1016" s="25"/>
      <c r="P1016" s="25"/>
      <c r="Q1016" s="25"/>
      <c r="R1016" s="25"/>
      <c r="S1016" s="25"/>
      <c r="T1016" s="25"/>
      <c r="U1016" s="25"/>
      <c r="V1016" s="25"/>
      <c r="W1016" s="25"/>
      <c r="X1016" s="25"/>
      <c r="Y1016" s="25"/>
      <c r="Z1016" s="25"/>
      <c r="AA1016" s="25"/>
      <c r="AB1016" s="25"/>
      <c r="AC1016" s="25"/>
      <c r="AD1016" s="25"/>
      <c r="AE1016" s="25"/>
      <c r="AF1016" s="25"/>
      <c r="AG1016" s="25"/>
      <c r="AH1016" s="25"/>
      <c r="AI1016" s="25"/>
      <c r="AJ1016" s="25"/>
      <c r="AK1016" s="25"/>
      <c r="AL1016" s="25"/>
      <c r="AM1016" s="25"/>
      <c r="AN1016" s="25"/>
      <c r="AO1016" s="25"/>
      <c r="AP1016" s="25"/>
      <c r="AQ1016" s="25"/>
      <c r="AR1016" s="25"/>
      <c r="AS1016" s="25"/>
      <c r="AT1016" s="25"/>
      <c r="AU1016" s="25"/>
      <c r="AV1016" s="25"/>
      <c r="AW1016" s="25"/>
      <c r="AX1016" s="25"/>
      <c r="AY1016" s="25"/>
      <c r="AZ1016" s="25"/>
      <c r="BA1016" s="25"/>
      <c r="BB1016" s="25"/>
      <c r="BC1016" s="25"/>
      <c r="BD1016" s="25"/>
      <c r="BE1016" s="25"/>
      <c r="BF1016" s="25"/>
      <c r="BG1016" s="25"/>
      <c r="BH1016" s="25"/>
      <c r="BI1016" s="25"/>
      <c r="BJ1016" s="25"/>
      <c r="BK1016" s="25"/>
      <c r="BL1016" s="25"/>
      <c r="BM1016" s="25"/>
      <c r="BN1016" s="25"/>
      <c r="BO1016" s="25"/>
      <c r="BP1016" s="25"/>
      <c r="BQ1016" s="25"/>
      <c r="BR1016" s="25"/>
      <c r="BS1016" s="25"/>
      <c r="BT1016" s="25"/>
      <c r="BU1016" s="25"/>
      <c r="BV1016" s="25"/>
      <c r="BW1016" s="25"/>
      <c r="BX1016" s="25"/>
      <c r="BY1016" s="25"/>
      <c r="BZ1016" s="25"/>
      <c r="CA1016" s="25"/>
      <c r="CB1016" s="25"/>
      <c r="CC1016" s="25"/>
      <c r="CD1016" s="25"/>
      <c r="CE1016" s="25"/>
      <c r="CF1016" s="25"/>
    </row>
    <row r="1017" spans="1:84" ht="15.75" customHeight="1" x14ac:dyDescent="0.2">
      <c r="A1017" s="25"/>
      <c r="B1017" s="25"/>
      <c r="C1017" s="25"/>
      <c r="E1017" s="25"/>
      <c r="F1017" s="25"/>
      <c r="G1017" s="25"/>
      <c r="H1017" s="25"/>
      <c r="I1017" s="25"/>
      <c r="J1017" s="25"/>
      <c r="K1017" s="25"/>
      <c r="L1017" s="25"/>
      <c r="M1017" s="25"/>
      <c r="N1017" s="25"/>
      <c r="O1017" s="25"/>
      <c r="P1017" s="25"/>
      <c r="Q1017" s="25"/>
      <c r="R1017" s="25"/>
      <c r="S1017" s="25"/>
      <c r="T1017" s="25"/>
      <c r="U1017" s="25"/>
      <c r="V1017" s="25"/>
      <c r="W1017" s="25"/>
      <c r="X1017" s="25"/>
      <c r="Y1017" s="25"/>
      <c r="Z1017" s="25"/>
      <c r="AA1017" s="25"/>
      <c r="AB1017" s="25"/>
      <c r="AC1017" s="25"/>
      <c r="AD1017" s="25"/>
      <c r="AE1017" s="25"/>
      <c r="AF1017" s="25"/>
      <c r="AG1017" s="25"/>
      <c r="AH1017" s="25"/>
      <c r="AI1017" s="25"/>
      <c r="AJ1017" s="25"/>
      <c r="AK1017" s="25"/>
      <c r="AL1017" s="25"/>
      <c r="AM1017" s="25"/>
      <c r="AN1017" s="25"/>
      <c r="AO1017" s="25"/>
      <c r="AP1017" s="25"/>
      <c r="AQ1017" s="25"/>
      <c r="AR1017" s="25"/>
      <c r="AS1017" s="25"/>
      <c r="AT1017" s="25"/>
      <c r="AU1017" s="25"/>
      <c r="AV1017" s="25"/>
      <c r="AW1017" s="25"/>
      <c r="AX1017" s="25"/>
      <c r="AY1017" s="25"/>
      <c r="AZ1017" s="25"/>
      <c r="BA1017" s="25"/>
      <c r="BB1017" s="25"/>
      <c r="BC1017" s="25"/>
      <c r="BD1017" s="25"/>
      <c r="BE1017" s="25"/>
      <c r="BF1017" s="25"/>
      <c r="BG1017" s="25"/>
      <c r="BH1017" s="25"/>
      <c r="BI1017" s="25"/>
      <c r="BJ1017" s="25"/>
      <c r="BK1017" s="25"/>
      <c r="BL1017" s="25"/>
      <c r="BM1017" s="25"/>
      <c r="BN1017" s="25"/>
      <c r="BO1017" s="25"/>
      <c r="BP1017" s="25"/>
      <c r="BQ1017" s="25"/>
      <c r="BR1017" s="25"/>
      <c r="BS1017" s="25"/>
      <c r="BT1017" s="25"/>
      <c r="BU1017" s="25"/>
      <c r="BV1017" s="25"/>
      <c r="BW1017" s="25"/>
      <c r="BX1017" s="25"/>
      <c r="BY1017" s="25"/>
      <c r="BZ1017" s="25"/>
      <c r="CA1017" s="25"/>
      <c r="CB1017" s="25"/>
      <c r="CC1017" s="25"/>
      <c r="CD1017" s="25"/>
      <c r="CE1017" s="25"/>
      <c r="CF1017" s="25"/>
    </row>
    <row r="1018" spans="1:84" ht="15.75" customHeight="1" x14ac:dyDescent="0.2">
      <c r="A1018" s="25"/>
      <c r="B1018" s="25"/>
      <c r="C1018" s="25"/>
      <c r="E1018" s="25"/>
      <c r="F1018" s="25"/>
      <c r="G1018" s="25"/>
      <c r="H1018" s="25"/>
      <c r="I1018" s="25"/>
      <c r="J1018" s="25"/>
      <c r="K1018" s="25"/>
      <c r="L1018" s="25"/>
      <c r="M1018" s="25"/>
      <c r="N1018" s="25"/>
      <c r="O1018" s="25"/>
      <c r="P1018" s="25"/>
      <c r="Q1018" s="25"/>
      <c r="R1018" s="25"/>
      <c r="S1018" s="25"/>
      <c r="T1018" s="25"/>
      <c r="U1018" s="25"/>
      <c r="V1018" s="25"/>
      <c r="W1018" s="25"/>
      <c r="X1018" s="25"/>
      <c r="Y1018" s="25"/>
      <c r="Z1018" s="25"/>
      <c r="AA1018" s="25"/>
      <c r="AB1018" s="25"/>
      <c r="AC1018" s="25"/>
      <c r="AD1018" s="25"/>
      <c r="AE1018" s="25"/>
      <c r="AF1018" s="25"/>
      <c r="AG1018" s="25"/>
      <c r="AH1018" s="25"/>
      <c r="AI1018" s="25"/>
      <c r="AJ1018" s="25"/>
      <c r="AK1018" s="25"/>
      <c r="AL1018" s="25"/>
      <c r="AM1018" s="25"/>
      <c r="AN1018" s="25"/>
      <c r="AO1018" s="25"/>
      <c r="AP1018" s="25"/>
      <c r="AQ1018" s="25"/>
      <c r="AR1018" s="25"/>
      <c r="AS1018" s="25"/>
      <c r="AT1018" s="25"/>
      <c r="AU1018" s="25"/>
      <c r="AV1018" s="25"/>
      <c r="AW1018" s="25"/>
      <c r="AX1018" s="25"/>
      <c r="AY1018" s="25"/>
      <c r="AZ1018" s="25"/>
      <c r="BA1018" s="25"/>
      <c r="BB1018" s="25"/>
      <c r="BC1018" s="25"/>
      <c r="BD1018" s="25"/>
      <c r="BE1018" s="25"/>
      <c r="BF1018" s="25"/>
      <c r="BG1018" s="25"/>
      <c r="BH1018" s="25"/>
      <c r="BI1018" s="25"/>
      <c r="BJ1018" s="25"/>
      <c r="BK1018" s="25"/>
      <c r="BL1018" s="25"/>
      <c r="BM1018" s="25"/>
      <c r="BN1018" s="25"/>
      <c r="BO1018" s="25"/>
      <c r="BP1018" s="25"/>
      <c r="BQ1018" s="25"/>
      <c r="BR1018" s="25"/>
      <c r="BS1018" s="25"/>
      <c r="BT1018" s="25"/>
      <c r="BU1018" s="25"/>
      <c r="BV1018" s="25"/>
      <c r="BW1018" s="25"/>
      <c r="BX1018" s="25"/>
      <c r="BY1018" s="25"/>
      <c r="BZ1018" s="25"/>
      <c r="CA1018" s="25"/>
      <c r="CB1018" s="25"/>
      <c r="CC1018" s="25"/>
      <c r="CD1018" s="25"/>
      <c r="CE1018" s="25"/>
      <c r="CF1018" s="25"/>
    </row>
    <row r="1019" spans="1:84" ht="15.75" customHeight="1" x14ac:dyDescent="0.2">
      <c r="A1019" s="25"/>
      <c r="B1019" s="25"/>
      <c r="C1019" s="25"/>
      <c r="E1019" s="25"/>
      <c r="F1019" s="25"/>
      <c r="G1019" s="25"/>
      <c r="H1019" s="25"/>
      <c r="I1019" s="25"/>
      <c r="J1019" s="25"/>
      <c r="K1019" s="25"/>
      <c r="L1019" s="25"/>
      <c r="M1019" s="25"/>
      <c r="N1019" s="25"/>
      <c r="O1019" s="25"/>
      <c r="P1019" s="25"/>
      <c r="Q1019" s="25"/>
      <c r="R1019" s="25"/>
      <c r="S1019" s="25"/>
      <c r="T1019" s="25"/>
      <c r="U1019" s="25"/>
      <c r="V1019" s="25"/>
      <c r="W1019" s="25"/>
      <c r="X1019" s="25"/>
      <c r="Y1019" s="25"/>
      <c r="Z1019" s="25"/>
      <c r="AA1019" s="25"/>
      <c r="AB1019" s="25"/>
      <c r="AC1019" s="25"/>
      <c r="AD1019" s="25"/>
      <c r="AE1019" s="25"/>
      <c r="AF1019" s="25"/>
      <c r="AG1019" s="25"/>
      <c r="AH1019" s="25"/>
      <c r="AI1019" s="25"/>
      <c r="AJ1019" s="25"/>
      <c r="AK1019" s="25"/>
      <c r="AL1019" s="25"/>
      <c r="AM1019" s="25"/>
      <c r="AN1019" s="25"/>
      <c r="AO1019" s="25"/>
      <c r="AP1019" s="25"/>
      <c r="AQ1019" s="25"/>
      <c r="AR1019" s="25"/>
      <c r="AS1019" s="25"/>
      <c r="AT1019" s="25"/>
      <c r="AU1019" s="25"/>
      <c r="AV1019" s="25"/>
      <c r="AW1019" s="25"/>
      <c r="AX1019" s="25"/>
      <c r="AY1019" s="25"/>
      <c r="AZ1019" s="25"/>
      <c r="BA1019" s="25"/>
      <c r="BB1019" s="25"/>
      <c r="BC1019" s="25"/>
      <c r="BD1019" s="25"/>
      <c r="BE1019" s="25"/>
      <c r="BF1019" s="25"/>
      <c r="BG1019" s="25"/>
      <c r="BH1019" s="25"/>
      <c r="BI1019" s="25"/>
      <c r="BJ1019" s="25"/>
      <c r="BK1019" s="25"/>
      <c r="BL1019" s="25"/>
      <c r="BM1019" s="25"/>
      <c r="BN1019" s="25"/>
      <c r="BO1019" s="25"/>
      <c r="BP1019" s="25"/>
      <c r="BQ1019" s="25"/>
      <c r="BR1019" s="25"/>
      <c r="BS1019" s="25"/>
      <c r="BT1019" s="25"/>
      <c r="BU1019" s="25"/>
      <c r="BV1019" s="25"/>
      <c r="BW1019" s="25"/>
      <c r="BX1019" s="25"/>
      <c r="BY1019" s="25"/>
      <c r="BZ1019" s="25"/>
      <c r="CA1019" s="25"/>
      <c r="CB1019" s="25"/>
      <c r="CC1019" s="25"/>
      <c r="CD1019" s="25"/>
      <c r="CE1019" s="25"/>
      <c r="CF1019" s="25"/>
    </row>
    <row r="1020" spans="1:84" ht="15.75" customHeight="1" x14ac:dyDescent="0.2">
      <c r="A1020" s="25"/>
      <c r="B1020" s="25"/>
      <c r="C1020" s="25"/>
      <c r="E1020" s="25"/>
      <c r="F1020" s="25"/>
      <c r="G1020" s="25"/>
      <c r="H1020" s="25"/>
      <c r="I1020" s="25"/>
      <c r="J1020" s="25"/>
      <c r="K1020" s="25"/>
      <c r="L1020" s="25"/>
      <c r="M1020" s="25"/>
      <c r="N1020" s="25"/>
      <c r="O1020" s="25"/>
      <c r="P1020" s="25"/>
      <c r="Q1020" s="25"/>
      <c r="R1020" s="25"/>
      <c r="S1020" s="25"/>
      <c r="T1020" s="25"/>
      <c r="U1020" s="25"/>
      <c r="V1020" s="25"/>
      <c r="W1020" s="25"/>
      <c r="X1020" s="25"/>
      <c r="Y1020" s="25"/>
      <c r="Z1020" s="25"/>
      <c r="AA1020" s="25"/>
      <c r="AB1020" s="25"/>
      <c r="AC1020" s="25"/>
      <c r="AD1020" s="25"/>
      <c r="AE1020" s="25"/>
      <c r="AF1020" s="25"/>
      <c r="AG1020" s="25"/>
      <c r="AH1020" s="25"/>
      <c r="AI1020" s="25"/>
      <c r="AJ1020" s="25"/>
      <c r="AK1020" s="25"/>
      <c r="AL1020" s="25"/>
      <c r="AM1020" s="25"/>
      <c r="AN1020" s="25"/>
      <c r="AO1020" s="25"/>
      <c r="AP1020" s="25"/>
      <c r="AQ1020" s="25"/>
      <c r="AR1020" s="25"/>
      <c r="AS1020" s="25"/>
      <c r="AT1020" s="25"/>
      <c r="AU1020" s="25"/>
      <c r="AV1020" s="25"/>
      <c r="AW1020" s="25"/>
      <c r="AX1020" s="25"/>
      <c r="AY1020" s="25"/>
      <c r="AZ1020" s="25"/>
      <c r="BA1020" s="25"/>
      <c r="BB1020" s="25"/>
      <c r="BC1020" s="25"/>
      <c r="BD1020" s="25"/>
      <c r="BE1020" s="25"/>
      <c r="BF1020" s="25"/>
      <c r="BG1020" s="25"/>
      <c r="BH1020" s="25"/>
      <c r="BI1020" s="25"/>
      <c r="BJ1020" s="25"/>
      <c r="BK1020" s="25"/>
      <c r="BL1020" s="25"/>
      <c r="BM1020" s="25"/>
      <c r="BN1020" s="25"/>
      <c r="BO1020" s="25"/>
      <c r="BP1020" s="25"/>
      <c r="BQ1020" s="25"/>
      <c r="BR1020" s="25"/>
      <c r="BS1020" s="25"/>
      <c r="BT1020" s="25"/>
      <c r="BU1020" s="25"/>
      <c r="BV1020" s="25"/>
      <c r="BW1020" s="25"/>
      <c r="BX1020" s="25"/>
      <c r="BY1020" s="25"/>
      <c r="BZ1020" s="25"/>
      <c r="CA1020" s="25"/>
      <c r="CB1020" s="25"/>
      <c r="CC1020" s="25"/>
      <c r="CD1020" s="25"/>
      <c r="CE1020" s="25"/>
      <c r="CF1020" s="25"/>
    </row>
    <row r="1021" spans="1:84" ht="15.75" customHeight="1" x14ac:dyDescent="0.2">
      <c r="A1021" s="25"/>
      <c r="B1021" s="25"/>
      <c r="C1021" s="25"/>
      <c r="E1021" s="25"/>
      <c r="F1021" s="25"/>
      <c r="G1021" s="25"/>
      <c r="H1021" s="25"/>
      <c r="I1021" s="25"/>
      <c r="J1021" s="25"/>
      <c r="K1021" s="25"/>
      <c r="L1021" s="25"/>
      <c r="M1021" s="25"/>
      <c r="N1021" s="25"/>
      <c r="O1021" s="25"/>
      <c r="P1021" s="25"/>
      <c r="Q1021" s="25"/>
      <c r="R1021" s="25"/>
      <c r="S1021" s="25"/>
      <c r="T1021" s="25"/>
      <c r="U1021" s="25"/>
      <c r="V1021" s="25"/>
      <c r="W1021" s="25"/>
      <c r="X1021" s="25"/>
      <c r="Y1021" s="25"/>
      <c r="Z1021" s="25"/>
      <c r="AA1021" s="25"/>
      <c r="AB1021" s="25"/>
      <c r="AC1021" s="25"/>
      <c r="AD1021" s="25"/>
      <c r="AE1021" s="25"/>
      <c r="AF1021" s="25"/>
      <c r="AG1021" s="25"/>
      <c r="AH1021" s="25"/>
      <c r="AI1021" s="25"/>
      <c r="AJ1021" s="25"/>
      <c r="AK1021" s="25"/>
      <c r="AL1021" s="25"/>
      <c r="AM1021" s="25"/>
      <c r="AN1021" s="25"/>
      <c r="AO1021" s="25"/>
      <c r="AP1021" s="25"/>
      <c r="AQ1021" s="25"/>
      <c r="AR1021" s="25"/>
      <c r="AS1021" s="25"/>
      <c r="AT1021" s="25"/>
      <c r="AU1021" s="25"/>
      <c r="AV1021" s="25"/>
      <c r="AW1021" s="25"/>
      <c r="AX1021" s="25"/>
      <c r="AY1021" s="25"/>
      <c r="AZ1021" s="25"/>
      <c r="BA1021" s="25"/>
      <c r="BB1021" s="25"/>
      <c r="BC1021" s="25"/>
      <c r="BD1021" s="25"/>
      <c r="BE1021" s="25"/>
      <c r="BF1021" s="25"/>
      <c r="BG1021" s="25"/>
      <c r="BH1021" s="25"/>
      <c r="BI1021" s="25"/>
      <c r="BJ1021" s="25"/>
      <c r="BK1021" s="25"/>
      <c r="BL1021" s="25"/>
      <c r="BM1021" s="25"/>
      <c r="BN1021" s="25"/>
      <c r="BO1021" s="25"/>
      <c r="BP1021" s="25"/>
      <c r="BQ1021" s="25"/>
      <c r="BR1021" s="25"/>
      <c r="BS1021" s="25"/>
      <c r="BT1021" s="25"/>
      <c r="BU1021" s="25"/>
      <c r="BV1021" s="25"/>
      <c r="BW1021" s="25"/>
      <c r="BX1021" s="25"/>
      <c r="BY1021" s="25"/>
      <c r="BZ1021" s="25"/>
      <c r="CA1021" s="25"/>
      <c r="CB1021" s="25"/>
      <c r="CC1021" s="25"/>
      <c r="CD1021" s="25"/>
      <c r="CE1021" s="25"/>
      <c r="CF1021" s="25"/>
    </row>
    <row r="1022" spans="1:84" ht="15.75" customHeight="1" x14ac:dyDescent="0.2">
      <c r="A1022" s="25"/>
      <c r="B1022" s="25"/>
      <c r="C1022" s="25"/>
      <c r="E1022" s="25"/>
      <c r="F1022" s="25"/>
      <c r="G1022" s="25"/>
      <c r="H1022" s="25"/>
      <c r="I1022" s="25"/>
      <c r="J1022" s="25"/>
      <c r="K1022" s="25"/>
      <c r="L1022" s="25"/>
      <c r="M1022" s="25"/>
      <c r="N1022" s="25"/>
      <c r="O1022" s="25"/>
      <c r="P1022" s="25"/>
      <c r="Q1022" s="25"/>
      <c r="R1022" s="25"/>
      <c r="S1022" s="25"/>
      <c r="T1022" s="25"/>
      <c r="U1022" s="25"/>
      <c r="V1022" s="25"/>
      <c r="W1022" s="25"/>
      <c r="X1022" s="25"/>
      <c r="Y1022" s="25"/>
      <c r="Z1022" s="25"/>
      <c r="AA1022" s="25"/>
      <c r="AB1022" s="25"/>
      <c r="AC1022" s="25"/>
      <c r="AD1022" s="25"/>
      <c r="AE1022" s="25"/>
      <c r="AF1022" s="25"/>
      <c r="AG1022" s="25"/>
      <c r="AH1022" s="25"/>
      <c r="AI1022" s="25"/>
      <c r="AJ1022" s="25"/>
      <c r="AK1022" s="25"/>
      <c r="AL1022" s="25"/>
      <c r="AM1022" s="25"/>
      <c r="AN1022" s="25"/>
      <c r="AO1022" s="25"/>
      <c r="AP1022" s="25"/>
      <c r="AQ1022" s="25"/>
      <c r="AR1022" s="25"/>
      <c r="AS1022" s="25"/>
      <c r="AT1022" s="25"/>
      <c r="AU1022" s="25"/>
      <c r="AV1022" s="25"/>
      <c r="AW1022" s="25"/>
      <c r="AX1022" s="25"/>
      <c r="AY1022" s="25"/>
      <c r="AZ1022" s="25"/>
      <c r="BA1022" s="25"/>
      <c r="BB1022" s="25"/>
      <c r="BC1022" s="25"/>
      <c r="BD1022" s="25"/>
      <c r="BE1022" s="25"/>
      <c r="BF1022" s="25"/>
      <c r="BG1022" s="25"/>
      <c r="BH1022" s="25"/>
      <c r="BI1022" s="25"/>
      <c r="BJ1022" s="25"/>
      <c r="BK1022" s="25"/>
      <c r="BL1022" s="25"/>
      <c r="BM1022" s="25"/>
      <c r="BN1022" s="25"/>
      <c r="BO1022" s="25"/>
      <c r="BP1022" s="25"/>
      <c r="BQ1022" s="25"/>
      <c r="BR1022" s="25"/>
      <c r="BS1022" s="25"/>
      <c r="BT1022" s="25"/>
      <c r="BU1022" s="25"/>
      <c r="BV1022" s="25"/>
      <c r="BW1022" s="25"/>
      <c r="BX1022" s="25"/>
      <c r="BY1022" s="25"/>
      <c r="BZ1022" s="25"/>
      <c r="CA1022" s="25"/>
      <c r="CB1022" s="25"/>
      <c r="CC1022" s="25"/>
      <c r="CD1022" s="25"/>
      <c r="CE1022" s="25"/>
      <c r="CF1022" s="25"/>
    </row>
    <row r="1023" spans="1:84" ht="15.75" customHeight="1" x14ac:dyDescent="0.2">
      <c r="A1023" s="25"/>
      <c r="B1023" s="25"/>
      <c r="C1023" s="25"/>
      <c r="E1023" s="25"/>
      <c r="F1023" s="25"/>
      <c r="G1023" s="25"/>
      <c r="H1023" s="25"/>
      <c r="I1023" s="25"/>
      <c r="J1023" s="25"/>
      <c r="K1023" s="25"/>
      <c r="L1023" s="25"/>
      <c r="M1023" s="25"/>
      <c r="N1023" s="25"/>
      <c r="O1023" s="25"/>
      <c r="P1023" s="25"/>
      <c r="Q1023" s="25"/>
      <c r="R1023" s="25"/>
      <c r="S1023" s="25"/>
      <c r="T1023" s="25"/>
      <c r="U1023" s="25"/>
      <c r="V1023" s="25"/>
      <c r="W1023" s="25"/>
      <c r="X1023" s="25"/>
      <c r="Y1023" s="25"/>
      <c r="Z1023" s="25"/>
      <c r="AA1023" s="25"/>
      <c r="AB1023" s="25"/>
      <c r="AC1023" s="25"/>
      <c r="AD1023" s="25"/>
      <c r="AE1023" s="25"/>
      <c r="AF1023" s="25"/>
      <c r="AG1023" s="25"/>
      <c r="AH1023" s="25"/>
      <c r="AI1023" s="25"/>
      <c r="AJ1023" s="25"/>
      <c r="AK1023" s="25"/>
      <c r="AL1023" s="25"/>
      <c r="AM1023" s="25"/>
      <c r="AN1023" s="25"/>
      <c r="AO1023" s="25"/>
      <c r="AP1023" s="25"/>
      <c r="AQ1023" s="25"/>
      <c r="AR1023" s="25"/>
      <c r="AS1023" s="25"/>
      <c r="AT1023" s="25"/>
      <c r="AU1023" s="25"/>
      <c r="AV1023" s="25"/>
      <c r="AW1023" s="25"/>
      <c r="AX1023" s="25"/>
      <c r="AY1023" s="25"/>
      <c r="AZ1023" s="25"/>
      <c r="BA1023" s="25"/>
      <c r="BB1023" s="25"/>
      <c r="BC1023" s="25"/>
      <c r="BD1023" s="25"/>
      <c r="BE1023" s="25"/>
      <c r="BF1023" s="25"/>
      <c r="BG1023" s="25"/>
      <c r="BH1023" s="25"/>
      <c r="BI1023" s="25"/>
      <c r="BJ1023" s="25"/>
      <c r="BK1023" s="25"/>
      <c r="BL1023" s="25"/>
      <c r="BM1023" s="25"/>
      <c r="BN1023" s="25"/>
      <c r="BO1023" s="25"/>
      <c r="BP1023" s="25"/>
      <c r="BQ1023" s="25"/>
      <c r="BR1023" s="25"/>
      <c r="BS1023" s="25"/>
      <c r="BT1023" s="25"/>
      <c r="BU1023" s="25"/>
      <c r="BV1023" s="25"/>
      <c r="BW1023" s="25"/>
      <c r="BX1023" s="25"/>
      <c r="BY1023" s="25"/>
      <c r="BZ1023" s="25"/>
      <c r="CA1023" s="25"/>
      <c r="CB1023" s="25"/>
      <c r="CC1023" s="25"/>
      <c r="CD1023" s="25"/>
      <c r="CE1023" s="25"/>
      <c r="CF1023" s="25"/>
    </row>
    <row r="1024" spans="1:84" ht="15.75" customHeight="1" x14ac:dyDescent="0.2">
      <c r="A1024" s="25"/>
      <c r="B1024" s="25"/>
      <c r="C1024" s="25"/>
      <c r="E1024" s="25"/>
      <c r="F1024" s="25"/>
      <c r="G1024" s="25"/>
      <c r="H1024" s="25"/>
      <c r="I1024" s="25"/>
      <c r="J1024" s="25"/>
      <c r="K1024" s="25"/>
      <c r="L1024" s="25"/>
      <c r="M1024" s="25"/>
      <c r="N1024" s="25"/>
      <c r="O1024" s="25"/>
      <c r="P1024" s="25"/>
      <c r="Q1024" s="25"/>
      <c r="R1024" s="25"/>
      <c r="S1024" s="25"/>
      <c r="T1024" s="25"/>
      <c r="U1024" s="25"/>
      <c r="V1024" s="25"/>
      <c r="W1024" s="25"/>
      <c r="X1024" s="25"/>
      <c r="Y1024" s="25"/>
      <c r="Z1024" s="25"/>
      <c r="AA1024" s="25"/>
      <c r="AB1024" s="25"/>
      <c r="AC1024" s="25"/>
      <c r="AD1024" s="25"/>
      <c r="AE1024" s="25"/>
      <c r="AF1024" s="25"/>
      <c r="AG1024" s="25"/>
      <c r="AH1024" s="25"/>
      <c r="AI1024" s="25"/>
      <c r="AJ1024" s="25"/>
      <c r="AK1024" s="25"/>
      <c r="AL1024" s="25"/>
      <c r="AM1024" s="25"/>
      <c r="AN1024" s="25"/>
      <c r="AO1024" s="25"/>
      <c r="AP1024" s="25"/>
      <c r="AQ1024" s="25"/>
      <c r="AR1024" s="25"/>
      <c r="AS1024" s="25"/>
      <c r="AT1024" s="25"/>
      <c r="AU1024" s="25"/>
      <c r="AV1024" s="25"/>
      <c r="AW1024" s="25"/>
      <c r="AX1024" s="25"/>
      <c r="AY1024" s="25"/>
      <c r="AZ1024" s="25"/>
      <c r="BA1024" s="25"/>
      <c r="BB1024" s="25"/>
      <c r="BC1024" s="25"/>
      <c r="BD1024" s="25"/>
      <c r="BE1024" s="25"/>
      <c r="BF1024" s="25"/>
      <c r="BG1024" s="25"/>
      <c r="BH1024" s="25"/>
      <c r="BI1024" s="25"/>
      <c r="BJ1024" s="25"/>
      <c r="BK1024" s="25"/>
      <c r="BL1024" s="25"/>
      <c r="BM1024" s="25"/>
      <c r="BN1024" s="25"/>
      <c r="BO1024" s="25"/>
      <c r="BP1024" s="25"/>
      <c r="BQ1024" s="25"/>
      <c r="BR1024" s="25"/>
      <c r="BS1024" s="25"/>
      <c r="BT1024" s="25"/>
      <c r="BU1024" s="25"/>
      <c r="BV1024" s="25"/>
      <c r="BW1024" s="25"/>
      <c r="BX1024" s="25"/>
      <c r="BY1024" s="25"/>
      <c r="BZ1024" s="25"/>
      <c r="CA1024" s="25"/>
      <c r="CB1024" s="25"/>
      <c r="CC1024" s="25"/>
      <c r="CD1024" s="25"/>
      <c r="CE1024" s="25"/>
      <c r="CF1024" s="25"/>
    </row>
    <row r="1025" spans="1:84" ht="15.75" customHeight="1" x14ac:dyDescent="0.2">
      <c r="A1025" s="25"/>
      <c r="B1025" s="25"/>
      <c r="C1025" s="25"/>
      <c r="E1025" s="25"/>
      <c r="F1025" s="25"/>
      <c r="G1025" s="25"/>
      <c r="H1025" s="25"/>
      <c r="I1025" s="25"/>
      <c r="J1025" s="25"/>
      <c r="K1025" s="25"/>
      <c r="L1025" s="25"/>
      <c r="M1025" s="25"/>
      <c r="N1025" s="25"/>
      <c r="O1025" s="25"/>
      <c r="P1025" s="25"/>
      <c r="Q1025" s="25"/>
      <c r="R1025" s="25"/>
      <c r="S1025" s="25"/>
      <c r="T1025" s="25"/>
      <c r="U1025" s="25"/>
      <c r="V1025" s="25"/>
      <c r="W1025" s="25"/>
      <c r="X1025" s="25"/>
      <c r="Y1025" s="25"/>
      <c r="Z1025" s="25"/>
      <c r="AA1025" s="25"/>
      <c r="AB1025" s="25"/>
      <c r="AC1025" s="25"/>
      <c r="AD1025" s="25"/>
      <c r="AE1025" s="25"/>
      <c r="AF1025" s="25"/>
      <c r="AG1025" s="25"/>
      <c r="AH1025" s="25"/>
      <c r="AI1025" s="25"/>
      <c r="AJ1025" s="25"/>
      <c r="AK1025" s="25"/>
      <c r="AL1025" s="25"/>
      <c r="AM1025" s="25"/>
      <c r="AN1025" s="25"/>
      <c r="AO1025" s="25"/>
      <c r="AP1025" s="25"/>
      <c r="AQ1025" s="25"/>
      <c r="AR1025" s="25"/>
      <c r="AS1025" s="25"/>
      <c r="AT1025" s="25"/>
      <c r="AU1025" s="25"/>
      <c r="AV1025" s="25"/>
      <c r="AW1025" s="25"/>
      <c r="AX1025" s="25"/>
      <c r="AY1025" s="25"/>
      <c r="AZ1025" s="25"/>
      <c r="BA1025" s="25"/>
      <c r="BB1025" s="25"/>
      <c r="BC1025" s="25"/>
      <c r="BD1025" s="25"/>
      <c r="BE1025" s="25"/>
      <c r="BF1025" s="25"/>
      <c r="BG1025" s="25"/>
      <c r="BH1025" s="25"/>
      <c r="BI1025" s="25"/>
      <c r="BJ1025" s="25"/>
      <c r="BK1025" s="25"/>
      <c r="BL1025" s="25"/>
      <c r="BM1025" s="25"/>
      <c r="BN1025" s="25"/>
      <c r="BO1025" s="25"/>
      <c r="BP1025" s="25"/>
      <c r="BQ1025" s="25"/>
      <c r="BR1025" s="25"/>
      <c r="BS1025" s="25"/>
      <c r="BT1025" s="25"/>
      <c r="BU1025" s="25"/>
      <c r="BV1025" s="25"/>
      <c r="BW1025" s="25"/>
      <c r="BX1025" s="25"/>
      <c r="BY1025" s="25"/>
      <c r="BZ1025" s="25"/>
      <c r="CA1025" s="25"/>
      <c r="CB1025" s="25"/>
      <c r="CC1025" s="25"/>
      <c r="CD1025" s="25"/>
      <c r="CE1025" s="25"/>
      <c r="CF1025" s="25"/>
    </row>
    <row r="1026" spans="1:84" ht="15.75" customHeight="1" x14ac:dyDescent="0.2">
      <c r="A1026" s="25"/>
      <c r="B1026" s="25"/>
      <c r="C1026" s="25"/>
      <c r="E1026" s="25"/>
      <c r="F1026" s="25"/>
      <c r="G1026" s="25"/>
      <c r="H1026" s="25"/>
      <c r="I1026" s="25"/>
      <c r="J1026" s="25"/>
      <c r="K1026" s="25"/>
      <c r="L1026" s="25"/>
      <c r="M1026" s="25"/>
      <c r="N1026" s="25"/>
      <c r="O1026" s="25"/>
      <c r="P1026" s="25"/>
      <c r="Q1026" s="25"/>
      <c r="R1026" s="25"/>
      <c r="S1026" s="25"/>
      <c r="T1026" s="25"/>
      <c r="U1026" s="25"/>
      <c r="V1026" s="25"/>
      <c r="W1026" s="25"/>
      <c r="X1026" s="25"/>
      <c r="Y1026" s="25"/>
      <c r="Z1026" s="25"/>
      <c r="AA1026" s="25"/>
      <c r="AB1026" s="25"/>
      <c r="AC1026" s="25"/>
      <c r="AD1026" s="25"/>
      <c r="AE1026" s="25"/>
      <c r="AF1026" s="25"/>
      <c r="AG1026" s="25"/>
      <c r="AH1026" s="25"/>
      <c r="AI1026" s="25"/>
      <c r="AJ1026" s="25"/>
      <c r="AK1026" s="25"/>
      <c r="AL1026" s="25"/>
      <c r="AM1026" s="25"/>
      <c r="AN1026" s="25"/>
      <c r="AO1026" s="25"/>
      <c r="AP1026" s="25"/>
      <c r="AQ1026" s="25"/>
      <c r="AR1026" s="25"/>
      <c r="AS1026" s="25"/>
      <c r="AT1026" s="25"/>
      <c r="AU1026" s="25"/>
      <c r="AV1026" s="25"/>
      <c r="AW1026" s="25"/>
      <c r="AX1026" s="25"/>
      <c r="AY1026" s="25"/>
      <c r="AZ1026" s="25"/>
      <c r="BA1026" s="25"/>
      <c r="BB1026" s="25"/>
      <c r="BC1026" s="25"/>
      <c r="BD1026" s="25"/>
      <c r="BE1026" s="25"/>
      <c r="BF1026" s="25"/>
      <c r="BG1026" s="25"/>
      <c r="BH1026" s="25"/>
      <c r="BI1026" s="25"/>
      <c r="BJ1026" s="25"/>
      <c r="BK1026" s="25"/>
      <c r="BL1026" s="25"/>
      <c r="BM1026" s="25"/>
      <c r="BN1026" s="25"/>
      <c r="BO1026" s="25"/>
      <c r="BP1026" s="25"/>
      <c r="BQ1026" s="25"/>
      <c r="BR1026" s="25"/>
      <c r="BS1026" s="25"/>
      <c r="BT1026" s="25"/>
      <c r="BU1026" s="25"/>
      <c r="BV1026" s="25"/>
      <c r="BW1026" s="25"/>
      <c r="BX1026" s="25"/>
      <c r="BY1026" s="25"/>
      <c r="BZ1026" s="25"/>
      <c r="CA1026" s="25"/>
      <c r="CB1026" s="25"/>
      <c r="CC1026" s="25"/>
      <c r="CD1026" s="25"/>
      <c r="CE1026" s="25"/>
      <c r="CF1026" s="25"/>
    </row>
    <row r="1027" spans="1:84" ht="15.75" customHeight="1" x14ac:dyDescent="0.2">
      <c r="A1027" s="25"/>
      <c r="B1027" s="25"/>
      <c r="C1027" s="25"/>
      <c r="E1027" s="25"/>
      <c r="F1027" s="25"/>
      <c r="G1027" s="25"/>
      <c r="H1027" s="25"/>
      <c r="I1027" s="25"/>
      <c r="J1027" s="25"/>
      <c r="K1027" s="25"/>
      <c r="L1027" s="25"/>
      <c r="M1027" s="25"/>
      <c r="N1027" s="25"/>
      <c r="O1027" s="25"/>
      <c r="P1027" s="25"/>
      <c r="Q1027" s="25"/>
      <c r="R1027" s="25"/>
      <c r="S1027" s="25"/>
      <c r="T1027" s="25"/>
      <c r="U1027" s="25"/>
      <c r="V1027" s="25"/>
      <c r="W1027" s="25"/>
      <c r="X1027" s="25"/>
      <c r="Y1027" s="25"/>
      <c r="Z1027" s="25"/>
      <c r="AA1027" s="25"/>
      <c r="AB1027" s="25"/>
      <c r="AC1027" s="25"/>
      <c r="AD1027" s="25"/>
      <c r="AE1027" s="25"/>
      <c r="AF1027" s="25"/>
      <c r="AG1027" s="25"/>
      <c r="AH1027" s="25"/>
      <c r="AI1027" s="25"/>
      <c r="AJ1027" s="25"/>
      <c r="AK1027" s="25"/>
      <c r="AL1027" s="25"/>
      <c r="AM1027" s="25"/>
      <c r="AN1027" s="25"/>
      <c r="AO1027" s="25"/>
      <c r="AP1027" s="25"/>
      <c r="AQ1027" s="25"/>
      <c r="AR1027" s="25"/>
      <c r="AS1027" s="25"/>
      <c r="AT1027" s="25"/>
      <c r="AU1027" s="25"/>
      <c r="AV1027" s="25"/>
      <c r="AW1027" s="25"/>
      <c r="AX1027" s="25"/>
      <c r="AY1027" s="25"/>
      <c r="AZ1027" s="25"/>
      <c r="BA1027" s="25"/>
      <c r="BB1027" s="25"/>
      <c r="BC1027" s="25"/>
      <c r="BD1027" s="25"/>
      <c r="BE1027" s="25"/>
      <c r="BF1027" s="25"/>
      <c r="BG1027" s="25"/>
      <c r="BH1027" s="25"/>
      <c r="BI1027" s="25"/>
      <c r="BJ1027" s="25"/>
      <c r="BK1027" s="25"/>
      <c r="BL1027" s="25"/>
      <c r="BM1027" s="25"/>
      <c r="BN1027" s="25"/>
      <c r="BO1027" s="25"/>
      <c r="BP1027" s="25"/>
      <c r="BQ1027" s="25"/>
      <c r="BR1027" s="25"/>
      <c r="BS1027" s="25"/>
      <c r="BT1027" s="25"/>
      <c r="BU1027" s="25"/>
      <c r="BV1027" s="25"/>
      <c r="BW1027" s="25"/>
      <c r="BX1027" s="25"/>
      <c r="BY1027" s="25"/>
      <c r="BZ1027" s="25"/>
      <c r="CA1027" s="25"/>
      <c r="CB1027" s="25"/>
      <c r="CC1027" s="25"/>
      <c r="CD1027" s="25"/>
      <c r="CE1027" s="25"/>
      <c r="CF1027" s="25"/>
    </row>
    <row r="1028" spans="1:84" ht="15.75" customHeight="1" x14ac:dyDescent="0.2">
      <c r="A1028" s="25"/>
      <c r="B1028" s="25"/>
      <c r="C1028" s="25"/>
      <c r="E1028" s="25"/>
      <c r="F1028" s="25"/>
      <c r="G1028" s="25"/>
      <c r="H1028" s="25"/>
      <c r="I1028" s="25"/>
      <c r="J1028" s="25"/>
      <c r="K1028" s="25"/>
      <c r="L1028" s="25"/>
      <c r="M1028" s="25"/>
      <c r="N1028" s="25"/>
      <c r="O1028" s="25"/>
      <c r="P1028" s="25"/>
      <c r="Q1028" s="25"/>
      <c r="R1028" s="25"/>
      <c r="S1028" s="25"/>
      <c r="T1028" s="25"/>
      <c r="U1028" s="25"/>
      <c r="V1028" s="25"/>
      <c r="W1028" s="25"/>
      <c r="X1028" s="25"/>
      <c r="Y1028" s="25"/>
      <c r="Z1028" s="25"/>
      <c r="AA1028" s="25"/>
      <c r="AB1028" s="25"/>
      <c r="AC1028" s="25"/>
      <c r="AD1028" s="25"/>
      <c r="AE1028" s="25"/>
      <c r="AF1028" s="25"/>
      <c r="AG1028" s="25"/>
      <c r="AH1028" s="25"/>
      <c r="AI1028" s="25"/>
      <c r="AJ1028" s="25"/>
      <c r="AK1028" s="25"/>
      <c r="AL1028" s="25"/>
      <c r="AM1028" s="25"/>
      <c r="AN1028" s="25"/>
      <c r="AO1028" s="25"/>
      <c r="AP1028" s="25"/>
      <c r="AQ1028" s="25"/>
      <c r="AR1028" s="25"/>
      <c r="AS1028" s="25"/>
      <c r="AT1028" s="25"/>
      <c r="AU1028" s="25"/>
      <c r="AV1028" s="25"/>
      <c r="AW1028" s="25"/>
      <c r="AX1028" s="25"/>
      <c r="AY1028" s="25"/>
      <c r="AZ1028" s="25"/>
      <c r="BA1028" s="25"/>
      <c r="BB1028" s="25"/>
      <c r="BC1028" s="25"/>
      <c r="BD1028" s="25"/>
      <c r="BE1028" s="25"/>
      <c r="BF1028" s="25"/>
      <c r="BG1028" s="25"/>
      <c r="BH1028" s="25"/>
      <c r="BI1028" s="25"/>
      <c r="BJ1028" s="25"/>
      <c r="BK1028" s="25"/>
      <c r="BL1028" s="25"/>
      <c r="BM1028" s="25"/>
      <c r="BN1028" s="25"/>
      <c r="BO1028" s="25"/>
      <c r="BP1028" s="25"/>
      <c r="BQ1028" s="25"/>
      <c r="BR1028" s="25"/>
      <c r="BS1028" s="25"/>
      <c r="BT1028" s="25"/>
      <c r="BU1028" s="25"/>
      <c r="BV1028" s="25"/>
      <c r="BW1028" s="25"/>
      <c r="BX1028" s="25"/>
      <c r="BY1028" s="25"/>
      <c r="BZ1028" s="25"/>
      <c r="CA1028" s="25"/>
      <c r="CB1028" s="25"/>
      <c r="CC1028" s="25"/>
      <c r="CD1028" s="25"/>
      <c r="CE1028" s="25"/>
      <c r="CF1028" s="25"/>
    </row>
    <row r="1029" spans="1:84" ht="15.75" customHeight="1" x14ac:dyDescent="0.2">
      <c r="A1029" s="25"/>
      <c r="B1029" s="25"/>
      <c r="C1029" s="25"/>
      <c r="E1029" s="25"/>
      <c r="F1029" s="25"/>
      <c r="G1029" s="25"/>
      <c r="H1029" s="25"/>
      <c r="I1029" s="25"/>
      <c r="J1029" s="25"/>
      <c r="K1029" s="25"/>
      <c r="L1029" s="25"/>
      <c r="M1029" s="25"/>
      <c r="N1029" s="25"/>
      <c r="O1029" s="25"/>
      <c r="P1029" s="25"/>
      <c r="Q1029" s="25"/>
      <c r="R1029" s="25"/>
      <c r="S1029" s="25"/>
      <c r="T1029" s="25"/>
      <c r="U1029" s="25"/>
      <c r="V1029" s="25"/>
      <c r="W1029" s="25"/>
      <c r="X1029" s="25"/>
      <c r="Y1029" s="25"/>
      <c r="Z1029" s="25"/>
      <c r="AA1029" s="25"/>
      <c r="AB1029" s="25"/>
      <c r="AC1029" s="25"/>
      <c r="AD1029" s="25"/>
      <c r="AE1029" s="25"/>
      <c r="AF1029" s="25"/>
      <c r="AG1029" s="25"/>
      <c r="AH1029" s="25"/>
      <c r="AI1029" s="25"/>
      <c r="AJ1029" s="25"/>
      <c r="AK1029" s="25"/>
      <c r="AL1029" s="25"/>
      <c r="AM1029" s="25"/>
      <c r="AN1029" s="25"/>
      <c r="AO1029" s="25"/>
      <c r="AP1029" s="25"/>
      <c r="AQ1029" s="25"/>
      <c r="AR1029" s="25"/>
      <c r="AS1029" s="25"/>
      <c r="AT1029" s="25"/>
      <c r="AU1029" s="25"/>
      <c r="AV1029" s="25"/>
      <c r="AW1029" s="25"/>
      <c r="AX1029" s="25"/>
      <c r="AY1029" s="25"/>
      <c r="AZ1029" s="25"/>
      <c r="BA1029" s="25"/>
      <c r="BB1029" s="25"/>
      <c r="BC1029" s="25"/>
      <c r="BD1029" s="25"/>
      <c r="BE1029" s="25"/>
      <c r="BF1029" s="25"/>
      <c r="BG1029" s="25"/>
      <c r="BH1029" s="25"/>
      <c r="BI1029" s="25"/>
      <c r="BJ1029" s="25"/>
      <c r="BK1029" s="25"/>
      <c r="BL1029" s="25"/>
      <c r="BM1029" s="25"/>
      <c r="BN1029" s="25"/>
      <c r="BO1029" s="25"/>
      <c r="BP1029" s="25"/>
      <c r="BQ1029" s="25"/>
      <c r="BR1029" s="25"/>
      <c r="BS1029" s="25"/>
      <c r="BT1029" s="25"/>
      <c r="BU1029" s="25"/>
      <c r="BV1029" s="25"/>
      <c r="BW1029" s="25"/>
      <c r="BX1029" s="25"/>
      <c r="BY1029" s="25"/>
      <c r="BZ1029" s="25"/>
      <c r="CA1029" s="25"/>
      <c r="CB1029" s="25"/>
      <c r="CC1029" s="25"/>
      <c r="CD1029" s="25"/>
      <c r="CE1029" s="25"/>
      <c r="CF1029" s="25"/>
    </row>
    <row r="1030" spans="1:84" ht="15.75" customHeight="1" x14ac:dyDescent="0.2">
      <c r="A1030" s="25"/>
      <c r="B1030" s="25"/>
      <c r="C1030" s="25"/>
      <c r="E1030" s="25"/>
      <c r="F1030" s="25"/>
      <c r="G1030" s="25"/>
      <c r="H1030" s="25"/>
      <c r="I1030" s="25"/>
      <c r="J1030" s="25"/>
      <c r="K1030" s="25"/>
      <c r="L1030" s="25"/>
      <c r="M1030" s="25"/>
      <c r="N1030" s="25"/>
      <c r="O1030" s="25"/>
      <c r="P1030" s="25"/>
      <c r="Q1030" s="25"/>
      <c r="R1030" s="25"/>
      <c r="S1030" s="25"/>
      <c r="T1030" s="25"/>
      <c r="U1030" s="25"/>
      <c r="V1030" s="25"/>
      <c r="W1030" s="25"/>
      <c r="X1030" s="25"/>
      <c r="Y1030" s="25"/>
      <c r="Z1030" s="25"/>
      <c r="AA1030" s="25"/>
      <c r="AB1030" s="25"/>
      <c r="AC1030" s="25"/>
      <c r="AD1030" s="25"/>
      <c r="AE1030" s="25"/>
      <c r="AF1030" s="25"/>
      <c r="AG1030" s="25"/>
      <c r="AH1030" s="25"/>
      <c r="AI1030" s="25"/>
      <c r="AJ1030" s="25"/>
      <c r="AK1030" s="25"/>
      <c r="AL1030" s="25"/>
      <c r="AM1030" s="25"/>
      <c r="AN1030" s="25"/>
      <c r="AO1030" s="25"/>
      <c r="AP1030" s="25"/>
      <c r="AQ1030" s="25"/>
      <c r="AR1030" s="25"/>
      <c r="AS1030" s="25"/>
      <c r="AT1030" s="25"/>
      <c r="AU1030" s="25"/>
      <c r="AV1030" s="25"/>
      <c r="AW1030" s="25"/>
      <c r="AX1030" s="25"/>
      <c r="AY1030" s="25"/>
      <c r="AZ1030" s="25"/>
      <c r="BA1030" s="25"/>
      <c r="BB1030" s="25"/>
      <c r="BC1030" s="25"/>
      <c r="BD1030" s="25"/>
      <c r="BE1030" s="25"/>
      <c r="BF1030" s="25"/>
      <c r="BG1030" s="25"/>
      <c r="BH1030" s="25"/>
      <c r="BI1030" s="25"/>
      <c r="BJ1030" s="25"/>
      <c r="BK1030" s="25"/>
      <c r="BL1030" s="25"/>
      <c r="BM1030" s="25"/>
      <c r="BN1030" s="25"/>
      <c r="BO1030" s="25"/>
      <c r="BP1030" s="25"/>
      <c r="BQ1030" s="25"/>
      <c r="BR1030" s="25"/>
      <c r="BS1030" s="25"/>
      <c r="BT1030" s="25"/>
      <c r="BU1030" s="25"/>
      <c r="BV1030" s="25"/>
      <c r="BW1030" s="25"/>
      <c r="BX1030" s="25"/>
      <c r="BY1030" s="25"/>
      <c r="BZ1030" s="25"/>
      <c r="CA1030" s="25"/>
      <c r="CB1030" s="25"/>
      <c r="CC1030" s="25"/>
      <c r="CD1030" s="25"/>
      <c r="CE1030" s="25"/>
      <c r="CF1030" s="25"/>
    </row>
    <row r="1031" spans="1:84" ht="15.75" customHeight="1" x14ac:dyDescent="0.2">
      <c r="A1031" s="25"/>
      <c r="B1031" s="25"/>
      <c r="C1031" s="25"/>
      <c r="E1031" s="25"/>
      <c r="F1031" s="25"/>
      <c r="G1031" s="25"/>
      <c r="H1031" s="25"/>
      <c r="I1031" s="25"/>
      <c r="J1031" s="25"/>
      <c r="K1031" s="25"/>
      <c r="L1031" s="25"/>
      <c r="M1031" s="25"/>
      <c r="N1031" s="25"/>
      <c r="O1031" s="25"/>
      <c r="P1031" s="25"/>
      <c r="Q1031" s="25"/>
      <c r="R1031" s="25"/>
      <c r="S1031" s="25"/>
      <c r="T1031" s="25"/>
      <c r="U1031" s="25"/>
      <c r="V1031" s="25"/>
      <c r="W1031" s="25"/>
      <c r="X1031" s="25"/>
      <c r="Y1031" s="25"/>
      <c r="Z1031" s="25"/>
      <c r="AA1031" s="25"/>
      <c r="AB1031" s="25"/>
      <c r="AC1031" s="25"/>
      <c r="AD1031" s="25"/>
      <c r="AE1031" s="25"/>
      <c r="AF1031" s="25"/>
      <c r="AG1031" s="25"/>
      <c r="AH1031" s="25"/>
      <c r="AI1031" s="25"/>
      <c r="AJ1031" s="25"/>
      <c r="AK1031" s="25"/>
      <c r="AL1031" s="25"/>
      <c r="AM1031" s="25"/>
      <c r="AN1031" s="25"/>
      <c r="AO1031" s="25"/>
      <c r="AP1031" s="25"/>
      <c r="AQ1031" s="25"/>
      <c r="AR1031" s="25"/>
      <c r="AS1031" s="25"/>
      <c r="AT1031" s="25"/>
      <c r="AU1031" s="25"/>
      <c r="AV1031" s="25"/>
      <c r="AW1031" s="25"/>
      <c r="AX1031" s="25"/>
      <c r="AY1031" s="25"/>
      <c r="AZ1031" s="25"/>
      <c r="BA1031" s="25"/>
      <c r="BB1031" s="25"/>
      <c r="BC1031" s="25"/>
      <c r="BD1031" s="25"/>
      <c r="BE1031" s="25"/>
      <c r="BF1031" s="25"/>
      <c r="BG1031" s="25"/>
      <c r="BH1031" s="25"/>
      <c r="BI1031" s="25"/>
      <c r="BJ1031" s="25"/>
      <c r="BK1031" s="25"/>
      <c r="BL1031" s="25"/>
      <c r="BM1031" s="25"/>
      <c r="BN1031" s="25"/>
      <c r="BO1031" s="25"/>
      <c r="BP1031" s="25"/>
      <c r="BQ1031" s="25"/>
      <c r="BR1031" s="25"/>
      <c r="BS1031" s="25"/>
      <c r="BT1031" s="25"/>
      <c r="BU1031" s="25"/>
      <c r="BV1031" s="25"/>
      <c r="BW1031" s="25"/>
      <c r="BX1031" s="25"/>
      <c r="BY1031" s="25"/>
      <c r="BZ1031" s="25"/>
      <c r="CA1031" s="25"/>
      <c r="CB1031" s="25"/>
      <c r="CC1031" s="25"/>
      <c r="CD1031" s="25"/>
      <c r="CE1031" s="25"/>
      <c r="CF1031" s="25"/>
    </row>
    <row r="1032" spans="1:84" ht="15.75" customHeight="1" x14ac:dyDescent="0.2">
      <c r="A1032" s="25"/>
      <c r="B1032" s="25"/>
      <c r="C1032" s="25"/>
      <c r="E1032" s="25"/>
      <c r="F1032" s="25"/>
      <c r="G1032" s="25"/>
      <c r="H1032" s="25"/>
      <c r="I1032" s="25"/>
      <c r="J1032" s="25"/>
      <c r="K1032" s="25"/>
      <c r="L1032" s="25"/>
      <c r="M1032" s="25"/>
      <c r="N1032" s="25"/>
      <c r="O1032" s="25"/>
      <c r="P1032" s="25"/>
      <c r="Q1032" s="25"/>
      <c r="R1032" s="25"/>
      <c r="S1032" s="25"/>
      <c r="T1032" s="25"/>
      <c r="U1032" s="25"/>
      <c r="V1032" s="25"/>
      <c r="W1032" s="25"/>
      <c r="X1032" s="25"/>
      <c r="Y1032" s="25"/>
      <c r="Z1032" s="25"/>
      <c r="AA1032" s="25"/>
      <c r="AB1032" s="25"/>
      <c r="AC1032" s="25"/>
      <c r="AD1032" s="25"/>
      <c r="AE1032" s="25"/>
      <c r="AF1032" s="25"/>
      <c r="AG1032" s="25"/>
      <c r="AH1032" s="25"/>
      <c r="AI1032" s="25"/>
      <c r="AJ1032" s="25"/>
      <c r="AK1032" s="25"/>
      <c r="AL1032" s="25"/>
      <c r="AM1032" s="25"/>
      <c r="AN1032" s="25"/>
      <c r="AO1032" s="25"/>
      <c r="AP1032" s="25"/>
      <c r="AQ1032" s="25"/>
      <c r="AR1032" s="25"/>
      <c r="AS1032" s="25"/>
      <c r="AT1032" s="25"/>
      <c r="AU1032" s="25"/>
      <c r="AV1032" s="25"/>
      <c r="AW1032" s="25"/>
      <c r="AX1032" s="25"/>
      <c r="AY1032" s="25"/>
      <c r="AZ1032" s="25"/>
      <c r="BA1032" s="25"/>
      <c r="BB1032" s="25"/>
      <c r="BC1032" s="25"/>
      <c r="BD1032" s="25"/>
      <c r="BE1032" s="25"/>
      <c r="BF1032" s="25"/>
      <c r="BG1032" s="25"/>
      <c r="BH1032" s="25"/>
      <c r="BI1032" s="25"/>
      <c r="BJ1032" s="25"/>
      <c r="BK1032" s="25"/>
      <c r="BL1032" s="25"/>
      <c r="BM1032" s="25"/>
      <c r="BN1032" s="25"/>
      <c r="BO1032" s="25"/>
      <c r="BP1032" s="25"/>
      <c r="BQ1032" s="25"/>
      <c r="BR1032" s="25"/>
      <c r="BS1032" s="25"/>
      <c r="BT1032" s="25"/>
      <c r="BU1032" s="25"/>
      <c r="BV1032" s="25"/>
      <c r="BW1032" s="25"/>
      <c r="BX1032" s="25"/>
      <c r="BY1032" s="25"/>
      <c r="BZ1032" s="25"/>
      <c r="CA1032" s="25"/>
      <c r="CB1032" s="25"/>
      <c r="CC1032" s="25"/>
      <c r="CD1032" s="25"/>
      <c r="CE1032" s="25"/>
      <c r="CF1032" s="25"/>
    </row>
    <row r="1033" spans="1:84" ht="15.75" customHeight="1" x14ac:dyDescent="0.2">
      <c r="A1033" s="25"/>
      <c r="B1033" s="25"/>
      <c r="C1033" s="25"/>
      <c r="E1033" s="25"/>
      <c r="F1033" s="25"/>
      <c r="G1033" s="25"/>
      <c r="H1033" s="25"/>
      <c r="I1033" s="25"/>
      <c r="J1033" s="25"/>
      <c r="K1033" s="25"/>
      <c r="L1033" s="25"/>
      <c r="M1033" s="25"/>
      <c r="N1033" s="25"/>
      <c r="O1033" s="25"/>
      <c r="P1033" s="25"/>
      <c r="Q1033" s="25"/>
      <c r="R1033" s="25"/>
      <c r="S1033" s="25"/>
      <c r="T1033" s="25"/>
      <c r="U1033" s="25"/>
      <c r="V1033" s="25"/>
      <c r="W1033" s="25"/>
      <c r="X1033" s="25"/>
      <c r="Y1033" s="25"/>
      <c r="Z1033" s="25"/>
      <c r="AA1033" s="25"/>
      <c r="AB1033" s="25"/>
      <c r="AC1033" s="25"/>
      <c r="AD1033" s="25"/>
      <c r="AE1033" s="25"/>
      <c r="AF1033" s="25"/>
      <c r="AG1033" s="25"/>
      <c r="AH1033" s="25"/>
      <c r="AI1033" s="25"/>
      <c r="AJ1033" s="25"/>
      <c r="AK1033" s="25"/>
      <c r="AL1033" s="25"/>
      <c r="AM1033" s="25"/>
      <c r="AN1033" s="25"/>
      <c r="AO1033" s="25"/>
      <c r="AP1033" s="25"/>
      <c r="AQ1033" s="25"/>
      <c r="AR1033" s="25"/>
      <c r="AS1033" s="25"/>
      <c r="AT1033" s="25"/>
      <c r="AU1033" s="25"/>
      <c r="AV1033" s="25"/>
      <c r="AW1033" s="25"/>
      <c r="AX1033" s="25"/>
      <c r="AY1033" s="25"/>
      <c r="AZ1033" s="25"/>
      <c r="BA1033" s="25"/>
      <c r="BB1033" s="25"/>
      <c r="BC1033" s="25"/>
      <c r="BD1033" s="25"/>
      <c r="BE1033" s="25"/>
      <c r="BF1033" s="25"/>
      <c r="BG1033" s="25"/>
      <c r="BH1033" s="25"/>
      <c r="BI1033" s="25"/>
      <c r="BJ1033" s="25"/>
      <c r="BK1033" s="25"/>
      <c r="BL1033" s="25"/>
      <c r="BM1033" s="25"/>
      <c r="BN1033" s="25"/>
      <c r="BO1033" s="25"/>
      <c r="BP1033" s="25"/>
      <c r="BQ1033" s="25"/>
      <c r="BR1033" s="25"/>
      <c r="BS1033" s="25"/>
      <c r="BT1033" s="25"/>
      <c r="BU1033" s="25"/>
      <c r="BV1033" s="25"/>
      <c r="BW1033" s="25"/>
      <c r="BX1033" s="25"/>
      <c r="BY1033" s="25"/>
      <c r="BZ1033" s="25"/>
      <c r="CA1033" s="25"/>
      <c r="CB1033" s="25"/>
      <c r="CC1033" s="25"/>
      <c r="CD1033" s="25"/>
      <c r="CE1033" s="25"/>
      <c r="CF1033" s="25"/>
    </row>
    <row r="1034" spans="1:84" ht="15.75" customHeight="1" x14ac:dyDescent="0.2">
      <c r="A1034" s="25"/>
      <c r="B1034" s="25"/>
      <c r="C1034" s="25"/>
      <c r="E1034" s="25"/>
      <c r="F1034" s="25"/>
      <c r="G1034" s="25"/>
      <c r="H1034" s="25"/>
      <c r="I1034" s="25"/>
      <c r="J1034" s="25"/>
      <c r="K1034" s="25"/>
      <c r="L1034" s="25"/>
      <c r="M1034" s="25"/>
      <c r="N1034" s="25"/>
      <c r="O1034" s="25"/>
      <c r="P1034" s="25"/>
      <c r="Q1034" s="25"/>
      <c r="R1034" s="25"/>
      <c r="S1034" s="25"/>
      <c r="T1034" s="25"/>
      <c r="U1034" s="25"/>
      <c r="V1034" s="25"/>
      <c r="W1034" s="25"/>
      <c r="X1034" s="25"/>
      <c r="Y1034" s="25"/>
      <c r="Z1034" s="25"/>
      <c r="AA1034" s="25"/>
      <c r="AB1034" s="25"/>
      <c r="AC1034" s="25"/>
      <c r="AD1034" s="25"/>
      <c r="AE1034" s="25"/>
      <c r="AF1034" s="25"/>
      <c r="AG1034" s="25"/>
      <c r="AH1034" s="25"/>
      <c r="AI1034" s="25"/>
      <c r="AJ1034" s="25"/>
      <c r="AK1034" s="25"/>
      <c r="AL1034" s="25"/>
      <c r="AM1034" s="25"/>
      <c r="AN1034" s="25"/>
      <c r="AO1034" s="25"/>
      <c r="AP1034" s="25"/>
      <c r="AQ1034" s="25"/>
      <c r="AR1034" s="25"/>
      <c r="AS1034" s="25"/>
      <c r="AT1034" s="25"/>
      <c r="AU1034" s="25"/>
      <c r="AV1034" s="25"/>
      <c r="AW1034" s="25"/>
      <c r="AX1034" s="25"/>
      <c r="AY1034" s="25"/>
      <c r="AZ1034" s="25"/>
      <c r="BA1034" s="25"/>
      <c r="BB1034" s="25"/>
      <c r="BC1034" s="25"/>
      <c r="BD1034" s="25"/>
      <c r="BE1034" s="25"/>
      <c r="BF1034" s="25"/>
      <c r="BG1034" s="25"/>
      <c r="BH1034" s="25"/>
      <c r="BI1034" s="25"/>
      <c r="BJ1034" s="25"/>
      <c r="BK1034" s="25"/>
      <c r="BL1034" s="25"/>
      <c r="BM1034" s="25"/>
      <c r="BN1034" s="25"/>
      <c r="BO1034" s="25"/>
      <c r="BP1034" s="25"/>
      <c r="BQ1034" s="25"/>
      <c r="BR1034" s="25"/>
      <c r="BS1034" s="25"/>
      <c r="BT1034" s="25"/>
      <c r="BU1034" s="25"/>
      <c r="BV1034" s="25"/>
      <c r="BW1034" s="25"/>
      <c r="BX1034" s="25"/>
      <c r="BY1034" s="25"/>
      <c r="BZ1034" s="25"/>
      <c r="CA1034" s="25"/>
      <c r="CB1034" s="25"/>
      <c r="CC1034" s="25"/>
      <c r="CD1034" s="25"/>
      <c r="CE1034" s="25"/>
      <c r="CF1034" s="25"/>
    </row>
    <row r="1035" spans="1:84" ht="15.75" customHeight="1" x14ac:dyDescent="0.2">
      <c r="A1035" s="25"/>
      <c r="B1035" s="25"/>
      <c r="C1035" s="25"/>
      <c r="E1035" s="25"/>
      <c r="F1035" s="25"/>
      <c r="G1035" s="25"/>
      <c r="H1035" s="25"/>
      <c r="I1035" s="25"/>
      <c r="J1035" s="25"/>
      <c r="K1035" s="25"/>
      <c r="L1035" s="25"/>
      <c r="M1035" s="25"/>
      <c r="N1035" s="25"/>
      <c r="O1035" s="25"/>
      <c r="P1035" s="25"/>
      <c r="Q1035" s="25"/>
      <c r="R1035" s="25"/>
      <c r="S1035" s="25"/>
      <c r="T1035" s="25"/>
      <c r="U1035" s="25"/>
      <c r="V1035" s="25"/>
      <c r="W1035" s="25"/>
      <c r="X1035" s="25"/>
      <c r="Y1035" s="25"/>
      <c r="Z1035" s="25"/>
      <c r="AA1035" s="25"/>
      <c r="AB1035" s="25"/>
      <c r="AC1035" s="25"/>
      <c r="AD1035" s="25"/>
      <c r="AE1035" s="25"/>
      <c r="AF1035" s="25"/>
      <c r="AG1035" s="25"/>
      <c r="AH1035" s="25"/>
      <c r="AI1035" s="25"/>
      <c r="AJ1035" s="25"/>
      <c r="AK1035" s="25"/>
      <c r="AL1035" s="25"/>
      <c r="AM1035" s="25"/>
      <c r="AN1035" s="25"/>
      <c r="AO1035" s="25"/>
      <c r="AP1035" s="25"/>
      <c r="AQ1035" s="25"/>
      <c r="AR1035" s="25"/>
      <c r="AS1035" s="25"/>
      <c r="AT1035" s="25"/>
      <c r="AU1035" s="25"/>
      <c r="AV1035" s="25"/>
      <c r="AW1035" s="25"/>
      <c r="AX1035" s="25"/>
      <c r="AY1035" s="25"/>
      <c r="AZ1035" s="25"/>
      <c r="BA1035" s="25"/>
      <c r="BB1035" s="25"/>
      <c r="BC1035" s="25"/>
      <c r="BD1035" s="25"/>
      <c r="BE1035" s="25"/>
      <c r="BF1035" s="25"/>
      <c r="BG1035" s="25"/>
      <c r="BH1035" s="25"/>
      <c r="BI1035" s="25"/>
      <c r="BJ1035" s="25"/>
      <c r="BK1035" s="25"/>
      <c r="BL1035" s="25"/>
      <c r="BM1035" s="25"/>
      <c r="BN1035" s="25"/>
      <c r="BO1035" s="25"/>
      <c r="BP1035" s="25"/>
      <c r="BQ1035" s="25"/>
      <c r="BR1035" s="25"/>
      <c r="BS1035" s="25"/>
      <c r="BT1035" s="25"/>
      <c r="BU1035" s="25"/>
      <c r="BV1035" s="25"/>
      <c r="BW1035" s="25"/>
      <c r="BX1035" s="25"/>
      <c r="BY1035" s="25"/>
      <c r="BZ1035" s="25"/>
      <c r="CA1035" s="25"/>
      <c r="CB1035" s="25"/>
      <c r="CC1035" s="25"/>
      <c r="CD1035" s="25"/>
      <c r="CE1035" s="25"/>
      <c r="CF1035" s="25"/>
    </row>
    <row r="1036" spans="1:84" ht="15.75" customHeight="1" x14ac:dyDescent="0.2">
      <c r="A1036" s="25"/>
      <c r="B1036" s="25"/>
      <c r="C1036" s="25"/>
      <c r="E1036" s="25"/>
      <c r="F1036" s="25"/>
      <c r="G1036" s="25"/>
      <c r="H1036" s="25"/>
      <c r="I1036" s="25"/>
      <c r="J1036" s="25"/>
      <c r="K1036" s="25"/>
      <c r="L1036" s="25"/>
      <c r="M1036" s="25"/>
      <c r="N1036" s="25"/>
      <c r="O1036" s="25"/>
      <c r="P1036" s="25"/>
      <c r="Q1036" s="25"/>
      <c r="R1036" s="25"/>
      <c r="S1036" s="25"/>
      <c r="T1036" s="25"/>
      <c r="U1036" s="25"/>
      <c r="V1036" s="25"/>
      <c r="W1036" s="25"/>
      <c r="X1036" s="25"/>
      <c r="Y1036" s="25"/>
      <c r="Z1036" s="25"/>
      <c r="AA1036" s="25"/>
      <c r="AB1036" s="25"/>
      <c r="AC1036" s="25"/>
      <c r="AD1036" s="25"/>
      <c r="AE1036" s="25"/>
      <c r="AF1036" s="25"/>
      <c r="AG1036" s="25"/>
      <c r="AH1036" s="25"/>
      <c r="AI1036" s="25"/>
      <c r="AJ1036" s="25"/>
      <c r="AK1036" s="25"/>
      <c r="AL1036" s="25"/>
      <c r="AM1036" s="25"/>
      <c r="AN1036" s="25"/>
      <c r="AO1036" s="25"/>
      <c r="AP1036" s="25"/>
      <c r="AQ1036" s="25"/>
      <c r="AR1036" s="25"/>
      <c r="AS1036" s="25"/>
      <c r="AT1036" s="25"/>
      <c r="AU1036" s="25"/>
      <c r="AV1036" s="25"/>
      <c r="AW1036" s="25"/>
      <c r="AX1036" s="25"/>
      <c r="AY1036" s="25"/>
      <c r="AZ1036" s="25"/>
      <c r="BA1036" s="25"/>
      <c r="BB1036" s="25"/>
      <c r="BC1036" s="25"/>
      <c r="BD1036" s="25"/>
      <c r="BE1036" s="25"/>
      <c r="BF1036" s="25"/>
      <c r="BG1036" s="25"/>
      <c r="BH1036" s="25"/>
      <c r="BI1036" s="25"/>
      <c r="BJ1036" s="25"/>
      <c r="BK1036" s="25"/>
      <c r="BL1036" s="25"/>
      <c r="BM1036" s="25"/>
      <c r="BN1036" s="25"/>
      <c r="BO1036" s="25"/>
      <c r="BP1036" s="25"/>
      <c r="BQ1036" s="25"/>
      <c r="BR1036" s="25"/>
      <c r="BS1036" s="25"/>
      <c r="BT1036" s="25"/>
      <c r="BU1036" s="25"/>
      <c r="BV1036" s="25"/>
      <c r="BW1036" s="25"/>
      <c r="BX1036" s="25"/>
      <c r="BY1036" s="25"/>
      <c r="BZ1036" s="25"/>
      <c r="CA1036" s="25"/>
      <c r="CB1036" s="25"/>
      <c r="CC1036" s="25"/>
      <c r="CD1036" s="25"/>
      <c r="CE1036" s="25"/>
      <c r="CF1036" s="25"/>
    </row>
    <row r="1037" spans="1:84" ht="15.75" customHeight="1" x14ac:dyDescent="0.2">
      <c r="A1037" s="25"/>
      <c r="B1037" s="25"/>
      <c r="C1037" s="25"/>
      <c r="E1037" s="25"/>
      <c r="F1037" s="25"/>
      <c r="G1037" s="25"/>
      <c r="H1037" s="25"/>
      <c r="I1037" s="25"/>
      <c r="J1037" s="25"/>
      <c r="K1037" s="25"/>
      <c r="L1037" s="25"/>
      <c r="M1037" s="25"/>
      <c r="N1037" s="25"/>
      <c r="O1037" s="25"/>
      <c r="P1037" s="25"/>
      <c r="Q1037" s="25"/>
      <c r="R1037" s="25"/>
      <c r="S1037" s="25"/>
      <c r="T1037" s="25"/>
      <c r="U1037" s="25"/>
      <c r="V1037" s="25"/>
      <c r="W1037" s="25"/>
      <c r="X1037" s="25"/>
      <c r="Y1037" s="25"/>
      <c r="Z1037" s="25"/>
      <c r="AA1037" s="25"/>
      <c r="AB1037" s="25"/>
      <c r="AC1037" s="25"/>
      <c r="AD1037" s="25"/>
      <c r="AE1037" s="25"/>
      <c r="AF1037" s="25"/>
      <c r="AG1037" s="25"/>
      <c r="AH1037" s="25"/>
      <c r="AI1037" s="25"/>
      <c r="AJ1037" s="25"/>
      <c r="AK1037" s="25"/>
      <c r="AL1037" s="25"/>
      <c r="AM1037" s="25"/>
      <c r="AN1037" s="25"/>
      <c r="AO1037" s="25"/>
      <c r="AP1037" s="25"/>
      <c r="AQ1037" s="25"/>
      <c r="AR1037" s="25"/>
      <c r="AS1037" s="25"/>
      <c r="AT1037" s="25"/>
      <c r="AU1037" s="25"/>
      <c r="AV1037" s="25"/>
      <c r="AW1037" s="25"/>
      <c r="AX1037" s="25"/>
      <c r="AY1037" s="25"/>
      <c r="AZ1037" s="25"/>
      <c r="BA1037" s="25"/>
      <c r="BB1037" s="25"/>
      <c r="BC1037" s="25"/>
      <c r="BD1037" s="25"/>
      <c r="BE1037" s="25"/>
      <c r="BF1037" s="25"/>
      <c r="BG1037" s="25"/>
      <c r="BH1037" s="25"/>
      <c r="BI1037" s="25"/>
      <c r="BJ1037" s="25"/>
      <c r="BK1037" s="25"/>
      <c r="BL1037" s="25"/>
      <c r="BM1037" s="25"/>
      <c r="BN1037" s="25"/>
      <c r="BO1037" s="25"/>
      <c r="BP1037" s="25"/>
      <c r="BQ1037" s="25"/>
      <c r="BR1037" s="25"/>
      <c r="BS1037" s="25"/>
      <c r="BT1037" s="25"/>
      <c r="BU1037" s="25"/>
      <c r="BV1037" s="25"/>
      <c r="BW1037" s="25"/>
      <c r="BX1037" s="25"/>
      <c r="BY1037" s="25"/>
      <c r="BZ1037" s="25"/>
      <c r="CA1037" s="25"/>
      <c r="CB1037" s="25"/>
      <c r="CC1037" s="25"/>
      <c r="CD1037" s="25"/>
      <c r="CE1037" s="25"/>
      <c r="CF1037" s="25"/>
    </row>
    <row r="1038" spans="1:84" ht="15.75" customHeight="1" x14ac:dyDescent="0.2">
      <c r="A1038" s="25"/>
      <c r="B1038" s="25"/>
      <c r="C1038" s="25"/>
      <c r="E1038" s="25"/>
      <c r="F1038" s="25"/>
      <c r="G1038" s="25"/>
      <c r="H1038" s="25"/>
      <c r="I1038" s="25"/>
      <c r="J1038" s="25"/>
      <c r="K1038" s="25"/>
      <c r="L1038" s="25"/>
      <c r="M1038" s="25"/>
      <c r="N1038" s="25"/>
      <c r="O1038" s="25"/>
      <c r="P1038" s="25"/>
      <c r="Q1038" s="25"/>
      <c r="R1038" s="25"/>
      <c r="S1038" s="25"/>
      <c r="T1038" s="25"/>
      <c r="U1038" s="25"/>
      <c r="V1038" s="25"/>
      <c r="W1038" s="25"/>
      <c r="X1038" s="25"/>
      <c r="Y1038" s="25"/>
      <c r="Z1038" s="25"/>
      <c r="AA1038" s="25"/>
      <c r="AB1038" s="25"/>
      <c r="AC1038" s="25"/>
      <c r="AD1038" s="25"/>
      <c r="AE1038" s="25"/>
      <c r="AF1038" s="25"/>
      <c r="AG1038" s="25"/>
      <c r="AH1038" s="25"/>
      <c r="AI1038" s="25"/>
      <c r="AJ1038" s="25"/>
      <c r="AK1038" s="25"/>
      <c r="AL1038" s="25"/>
      <c r="AM1038" s="25"/>
      <c r="AN1038" s="25"/>
      <c r="AO1038" s="25"/>
      <c r="AP1038" s="25"/>
      <c r="AQ1038" s="25"/>
      <c r="AR1038" s="25"/>
      <c r="AS1038" s="25"/>
      <c r="AT1038" s="25"/>
      <c r="AU1038" s="25"/>
      <c r="AV1038" s="25"/>
      <c r="AW1038" s="25"/>
      <c r="AX1038" s="25"/>
      <c r="AY1038" s="25"/>
      <c r="AZ1038" s="25"/>
      <c r="BA1038" s="25"/>
      <c r="BB1038" s="25"/>
      <c r="BC1038" s="25"/>
      <c r="BD1038" s="25"/>
      <c r="BE1038" s="25"/>
      <c r="BF1038" s="25"/>
      <c r="BG1038" s="25"/>
      <c r="BH1038" s="25"/>
      <c r="BI1038" s="25"/>
      <c r="BJ1038" s="25"/>
      <c r="BK1038" s="25"/>
      <c r="BL1038" s="25"/>
      <c r="BM1038" s="25"/>
      <c r="BN1038" s="25"/>
      <c r="BO1038" s="25"/>
      <c r="BP1038" s="25"/>
      <c r="BQ1038" s="25"/>
      <c r="BR1038" s="25"/>
      <c r="BS1038" s="25"/>
      <c r="BT1038" s="25"/>
      <c r="BU1038" s="25"/>
      <c r="BV1038" s="25"/>
      <c r="BW1038" s="25"/>
      <c r="BX1038" s="25"/>
      <c r="BY1038" s="25"/>
      <c r="BZ1038" s="25"/>
      <c r="CA1038" s="25"/>
      <c r="CB1038" s="25"/>
      <c r="CC1038" s="25"/>
      <c r="CD1038" s="25"/>
      <c r="CE1038" s="25"/>
      <c r="CF1038" s="25"/>
    </row>
    <row r="1039" spans="1:84" ht="15.75" customHeight="1" x14ac:dyDescent="0.2">
      <c r="A1039" s="25"/>
      <c r="B1039" s="25"/>
      <c r="C1039" s="25"/>
      <c r="E1039" s="25"/>
      <c r="F1039" s="25"/>
      <c r="G1039" s="25"/>
      <c r="H1039" s="25"/>
      <c r="I1039" s="25"/>
      <c r="J1039" s="25"/>
      <c r="K1039" s="25"/>
      <c r="L1039" s="25"/>
      <c r="M1039" s="25"/>
      <c r="N1039" s="25"/>
      <c r="O1039" s="25"/>
      <c r="P1039" s="25"/>
      <c r="Q1039" s="25"/>
      <c r="R1039" s="25"/>
      <c r="S1039" s="25"/>
      <c r="T1039" s="25"/>
      <c r="U1039" s="25"/>
      <c r="V1039" s="25"/>
      <c r="W1039" s="25"/>
      <c r="X1039" s="25"/>
      <c r="Y1039" s="25"/>
      <c r="Z1039" s="25"/>
      <c r="AA1039" s="25"/>
      <c r="AB1039" s="25"/>
      <c r="AC1039" s="25"/>
      <c r="AD1039" s="25"/>
      <c r="AE1039" s="25"/>
      <c r="AF1039" s="25"/>
      <c r="AG1039" s="25"/>
      <c r="AH1039" s="25"/>
      <c r="AI1039" s="25"/>
      <c r="AJ1039" s="25"/>
      <c r="AK1039" s="25"/>
      <c r="AL1039" s="25"/>
      <c r="AM1039" s="25"/>
      <c r="AN1039" s="25"/>
      <c r="AO1039" s="25"/>
      <c r="AP1039" s="25"/>
      <c r="AQ1039" s="25"/>
      <c r="AR1039" s="25"/>
      <c r="AS1039" s="25"/>
      <c r="AT1039" s="25"/>
      <c r="AU1039" s="25"/>
      <c r="AV1039" s="25"/>
      <c r="AW1039" s="25"/>
      <c r="AX1039" s="25"/>
      <c r="AY1039" s="25"/>
      <c r="AZ1039" s="25"/>
      <c r="BA1039" s="25"/>
      <c r="BB1039" s="25"/>
      <c r="BC1039" s="25"/>
      <c r="BD1039" s="25"/>
      <c r="BE1039" s="25"/>
      <c r="BF1039" s="25"/>
      <c r="BG1039" s="25"/>
      <c r="BH1039" s="25"/>
      <c r="BI1039" s="25"/>
      <c r="BJ1039" s="25"/>
      <c r="BK1039" s="25"/>
      <c r="BL1039" s="25"/>
      <c r="BM1039" s="25"/>
      <c r="BN1039" s="25"/>
      <c r="BO1039" s="25"/>
      <c r="BP1039" s="25"/>
      <c r="BQ1039" s="25"/>
      <c r="BR1039" s="25"/>
      <c r="BS1039" s="25"/>
      <c r="BT1039" s="25"/>
      <c r="BU1039" s="25"/>
      <c r="BV1039" s="25"/>
      <c r="BW1039" s="25"/>
      <c r="BX1039" s="25"/>
      <c r="BY1039" s="25"/>
      <c r="BZ1039" s="25"/>
      <c r="CA1039" s="25"/>
      <c r="CB1039" s="25"/>
      <c r="CC1039" s="25"/>
      <c r="CD1039" s="25"/>
      <c r="CE1039" s="25"/>
      <c r="CF1039" s="25"/>
    </row>
    <row r="1040" spans="1:84" ht="15.75" customHeight="1" x14ac:dyDescent="0.2">
      <c r="A1040" s="25"/>
      <c r="B1040" s="25"/>
      <c r="C1040" s="25"/>
      <c r="E1040" s="25"/>
      <c r="F1040" s="25"/>
      <c r="G1040" s="25"/>
      <c r="H1040" s="25"/>
      <c r="I1040" s="25"/>
      <c r="J1040" s="25"/>
      <c r="K1040" s="25"/>
      <c r="L1040" s="25"/>
      <c r="M1040" s="25"/>
      <c r="N1040" s="25"/>
      <c r="O1040" s="25"/>
      <c r="P1040" s="25"/>
      <c r="Q1040" s="25"/>
      <c r="R1040" s="25"/>
      <c r="S1040" s="25"/>
      <c r="T1040" s="25"/>
      <c r="U1040" s="25"/>
      <c r="V1040" s="25"/>
      <c r="W1040" s="25"/>
      <c r="X1040" s="25"/>
      <c r="Y1040" s="25"/>
      <c r="Z1040" s="25"/>
      <c r="AA1040" s="25"/>
      <c r="AB1040" s="25"/>
      <c r="AC1040" s="25"/>
      <c r="AD1040" s="25"/>
      <c r="AE1040" s="25"/>
      <c r="AF1040" s="25"/>
      <c r="AG1040" s="25"/>
      <c r="AH1040" s="25"/>
      <c r="AI1040" s="25"/>
      <c r="AJ1040" s="25"/>
      <c r="AK1040" s="25"/>
      <c r="AL1040" s="25"/>
      <c r="AM1040" s="25"/>
      <c r="AN1040" s="25"/>
      <c r="AO1040" s="25"/>
      <c r="AP1040" s="25"/>
      <c r="AQ1040" s="25"/>
      <c r="AR1040" s="25"/>
      <c r="AS1040" s="25"/>
      <c r="AT1040" s="25"/>
      <c r="AU1040" s="25"/>
      <c r="AV1040" s="25"/>
      <c r="AW1040" s="25"/>
      <c r="AX1040" s="25"/>
      <c r="AY1040" s="25"/>
      <c r="AZ1040" s="25"/>
      <c r="BA1040" s="25"/>
      <c r="BB1040" s="25"/>
      <c r="BC1040" s="25"/>
      <c r="BD1040" s="25"/>
      <c r="BE1040" s="25"/>
      <c r="BF1040" s="25"/>
      <c r="BG1040" s="25"/>
      <c r="BH1040" s="25"/>
      <c r="BI1040" s="25"/>
      <c r="BJ1040" s="25"/>
      <c r="BK1040" s="25"/>
      <c r="BL1040" s="25"/>
      <c r="BM1040" s="25"/>
      <c r="BN1040" s="25"/>
      <c r="BO1040" s="25"/>
      <c r="BP1040" s="25"/>
      <c r="BQ1040" s="25"/>
      <c r="BR1040" s="25"/>
      <c r="BS1040" s="25"/>
      <c r="BT1040" s="25"/>
      <c r="BU1040" s="25"/>
      <c r="BV1040" s="25"/>
      <c r="BW1040" s="25"/>
      <c r="BX1040" s="25"/>
      <c r="BY1040" s="25"/>
      <c r="BZ1040" s="25"/>
      <c r="CA1040" s="25"/>
      <c r="CB1040" s="25"/>
      <c r="CC1040" s="25"/>
      <c r="CD1040" s="25"/>
      <c r="CE1040" s="25"/>
      <c r="CF1040" s="25"/>
    </row>
    <row r="1041" spans="1:84" ht="15.75" customHeight="1" x14ac:dyDescent="0.2">
      <c r="A1041" s="25"/>
      <c r="B1041" s="25"/>
      <c r="C1041" s="25"/>
      <c r="E1041" s="25"/>
      <c r="F1041" s="25"/>
      <c r="G1041" s="25"/>
      <c r="H1041" s="25"/>
      <c r="I1041" s="25"/>
      <c r="J1041" s="25"/>
      <c r="K1041" s="25"/>
      <c r="L1041" s="25"/>
      <c r="M1041" s="25"/>
      <c r="N1041" s="25"/>
      <c r="O1041" s="25"/>
      <c r="P1041" s="25"/>
      <c r="Q1041" s="25"/>
      <c r="R1041" s="25"/>
      <c r="S1041" s="25"/>
      <c r="T1041" s="25"/>
      <c r="U1041" s="25"/>
      <c r="V1041" s="25"/>
      <c r="W1041" s="25"/>
      <c r="X1041" s="25"/>
      <c r="Y1041" s="25"/>
      <c r="Z1041" s="25"/>
      <c r="AA1041" s="25"/>
      <c r="AB1041" s="25"/>
      <c r="AC1041" s="25"/>
      <c r="AD1041" s="25"/>
      <c r="AE1041" s="25"/>
      <c r="AF1041" s="25"/>
      <c r="AG1041" s="25"/>
      <c r="AH1041" s="25"/>
      <c r="AI1041" s="25"/>
      <c r="AJ1041" s="25"/>
      <c r="AK1041" s="25"/>
      <c r="AL1041" s="25"/>
      <c r="AM1041" s="25"/>
      <c r="AN1041" s="25"/>
      <c r="AO1041" s="25"/>
      <c r="AP1041" s="25"/>
      <c r="AQ1041" s="25"/>
      <c r="AR1041" s="25"/>
      <c r="AS1041" s="25"/>
      <c r="AT1041" s="25"/>
      <c r="AU1041" s="25"/>
      <c r="AV1041" s="25"/>
      <c r="AW1041" s="25"/>
      <c r="AX1041" s="25"/>
      <c r="AY1041" s="25"/>
      <c r="AZ1041" s="25"/>
      <c r="BA1041" s="25"/>
      <c r="BB1041" s="25"/>
      <c r="BC1041" s="25"/>
      <c r="BD1041" s="25"/>
      <c r="BE1041" s="25"/>
      <c r="BF1041" s="25"/>
      <c r="BG1041" s="25"/>
      <c r="BH1041" s="25"/>
      <c r="BI1041" s="25"/>
      <c r="BJ1041" s="25"/>
      <c r="BK1041" s="25"/>
      <c r="BL1041" s="25"/>
      <c r="BM1041" s="25"/>
      <c r="BN1041" s="25"/>
      <c r="BO1041" s="25"/>
      <c r="BP1041" s="25"/>
      <c r="BQ1041" s="25"/>
      <c r="BR1041" s="25"/>
      <c r="BS1041" s="25"/>
      <c r="BT1041" s="25"/>
      <c r="BU1041" s="25"/>
      <c r="BV1041" s="25"/>
      <c r="BW1041" s="25"/>
      <c r="BX1041" s="25"/>
      <c r="BY1041" s="25"/>
      <c r="BZ1041" s="25"/>
      <c r="CA1041" s="25"/>
      <c r="CB1041" s="25"/>
      <c r="CC1041" s="25"/>
      <c r="CD1041" s="25"/>
      <c r="CE1041" s="25"/>
      <c r="CF1041" s="25"/>
    </row>
    <row r="1042" spans="1:84" ht="15.75" customHeight="1" x14ac:dyDescent="0.2">
      <c r="A1042" s="25"/>
      <c r="B1042" s="25"/>
      <c r="C1042" s="25"/>
      <c r="E1042" s="25"/>
      <c r="F1042" s="25"/>
      <c r="G1042" s="25"/>
      <c r="H1042" s="25"/>
      <c r="I1042" s="25"/>
      <c r="J1042" s="25"/>
      <c r="K1042" s="25"/>
      <c r="L1042" s="25"/>
      <c r="M1042" s="25"/>
      <c r="N1042" s="25"/>
      <c r="O1042" s="25"/>
      <c r="P1042" s="25"/>
      <c r="Q1042" s="25"/>
      <c r="R1042" s="25"/>
      <c r="S1042" s="25"/>
      <c r="T1042" s="25"/>
      <c r="U1042" s="25"/>
      <c r="V1042" s="25"/>
      <c r="W1042" s="25"/>
      <c r="X1042" s="25"/>
      <c r="Y1042" s="25"/>
      <c r="Z1042" s="25"/>
      <c r="AA1042" s="25"/>
      <c r="AB1042" s="25"/>
      <c r="AC1042" s="25"/>
      <c r="AD1042" s="25"/>
      <c r="AE1042" s="25"/>
      <c r="AF1042" s="25"/>
      <c r="AG1042" s="25"/>
      <c r="AH1042" s="25"/>
      <c r="AI1042" s="25"/>
      <c r="AJ1042" s="25"/>
      <c r="AK1042" s="25"/>
      <c r="AL1042" s="25"/>
      <c r="AM1042" s="25"/>
      <c r="AN1042" s="25"/>
      <c r="AO1042" s="25"/>
      <c r="AP1042" s="25"/>
      <c r="AQ1042" s="25"/>
      <c r="AR1042" s="25"/>
      <c r="AS1042" s="25"/>
      <c r="AT1042" s="25"/>
      <c r="AU1042" s="25"/>
      <c r="AV1042" s="25"/>
      <c r="AW1042" s="25"/>
      <c r="AX1042" s="25"/>
      <c r="AY1042" s="25"/>
      <c r="AZ1042" s="25"/>
      <c r="BA1042" s="25"/>
      <c r="BB1042" s="25"/>
      <c r="BC1042" s="25"/>
      <c r="BD1042" s="25"/>
      <c r="BE1042" s="25"/>
      <c r="BF1042" s="25"/>
      <c r="BG1042" s="25"/>
      <c r="BH1042" s="25"/>
      <c r="BI1042" s="25"/>
      <c r="BJ1042" s="25"/>
      <c r="BK1042" s="25"/>
      <c r="BL1042" s="25"/>
      <c r="BM1042" s="25"/>
      <c r="BN1042" s="25"/>
      <c r="BO1042" s="25"/>
      <c r="BP1042" s="25"/>
      <c r="BQ1042" s="25"/>
      <c r="BR1042" s="25"/>
      <c r="BS1042" s="25"/>
      <c r="BT1042" s="25"/>
      <c r="BU1042" s="25"/>
      <c r="BV1042" s="25"/>
      <c r="BW1042" s="25"/>
      <c r="BX1042" s="25"/>
      <c r="BY1042" s="25"/>
      <c r="BZ1042" s="25"/>
      <c r="CA1042" s="25"/>
      <c r="CB1042" s="25"/>
      <c r="CC1042" s="25"/>
      <c r="CD1042" s="25"/>
      <c r="CE1042" s="25"/>
      <c r="CF1042" s="25"/>
    </row>
    <row r="1043" spans="1:84" ht="15.75" customHeight="1" x14ac:dyDescent="0.2">
      <c r="A1043" s="25"/>
      <c r="B1043" s="25"/>
      <c r="C1043" s="25"/>
      <c r="E1043" s="25"/>
      <c r="F1043" s="25"/>
      <c r="G1043" s="25"/>
      <c r="H1043" s="25"/>
      <c r="I1043" s="25"/>
      <c r="J1043" s="25"/>
      <c r="K1043" s="25"/>
      <c r="L1043" s="25"/>
      <c r="M1043" s="25"/>
      <c r="N1043" s="25"/>
      <c r="O1043" s="25"/>
      <c r="P1043" s="25"/>
      <c r="Q1043" s="25"/>
      <c r="R1043" s="25"/>
      <c r="S1043" s="25"/>
      <c r="T1043" s="25"/>
      <c r="U1043" s="25"/>
      <c r="V1043" s="25"/>
      <c r="W1043" s="25"/>
      <c r="X1043" s="25"/>
      <c r="Y1043" s="25"/>
      <c r="Z1043" s="25"/>
      <c r="AA1043" s="25"/>
      <c r="AB1043" s="25"/>
      <c r="AC1043" s="25"/>
      <c r="AD1043" s="25"/>
      <c r="AE1043" s="25"/>
      <c r="AF1043" s="25"/>
      <c r="AG1043" s="25"/>
      <c r="AH1043" s="25"/>
      <c r="AI1043" s="25"/>
      <c r="AJ1043" s="25"/>
      <c r="AK1043" s="25"/>
      <c r="AL1043" s="25"/>
      <c r="AM1043" s="25"/>
      <c r="AN1043" s="25"/>
      <c r="AO1043" s="25"/>
      <c r="AP1043" s="25"/>
      <c r="AQ1043" s="25"/>
      <c r="AR1043" s="25"/>
      <c r="AS1043" s="25"/>
      <c r="AT1043" s="25"/>
      <c r="AU1043" s="25"/>
      <c r="AV1043" s="25"/>
      <c r="AW1043" s="25"/>
      <c r="AX1043" s="25"/>
      <c r="AY1043" s="25"/>
      <c r="AZ1043" s="25"/>
      <c r="BA1043" s="25"/>
      <c r="BB1043" s="25"/>
      <c r="BC1043" s="25"/>
      <c r="BD1043" s="25"/>
      <c r="BE1043" s="25"/>
      <c r="BF1043" s="25"/>
      <c r="BG1043" s="25"/>
      <c r="BH1043" s="25"/>
      <c r="BI1043" s="25"/>
      <c r="BJ1043" s="25"/>
      <c r="BK1043" s="25"/>
      <c r="BL1043" s="25"/>
      <c r="BM1043" s="25"/>
      <c r="BN1043" s="25"/>
      <c r="BO1043" s="25"/>
      <c r="BP1043" s="25"/>
      <c r="BQ1043" s="25"/>
      <c r="BR1043" s="25"/>
      <c r="BS1043" s="25"/>
      <c r="BT1043" s="25"/>
      <c r="BU1043" s="25"/>
      <c r="BV1043" s="25"/>
      <c r="BW1043" s="25"/>
      <c r="BX1043" s="25"/>
      <c r="BY1043" s="25"/>
      <c r="BZ1043" s="25"/>
      <c r="CA1043" s="25"/>
      <c r="CB1043" s="25"/>
      <c r="CC1043" s="25"/>
      <c r="CD1043" s="25"/>
      <c r="CE1043" s="25"/>
      <c r="CF1043" s="25"/>
    </row>
    <row r="1044" spans="1:84" ht="15.75" customHeight="1" x14ac:dyDescent="0.2">
      <c r="A1044" s="25"/>
      <c r="B1044" s="25"/>
      <c r="C1044" s="25"/>
      <c r="E1044" s="25"/>
      <c r="F1044" s="25"/>
      <c r="G1044" s="25"/>
      <c r="H1044" s="25"/>
      <c r="I1044" s="25"/>
      <c r="J1044" s="25"/>
      <c r="K1044" s="25"/>
      <c r="L1044" s="25"/>
      <c r="M1044" s="25"/>
      <c r="N1044" s="25"/>
      <c r="O1044" s="25"/>
      <c r="P1044" s="25"/>
      <c r="Q1044" s="25"/>
      <c r="R1044" s="25"/>
      <c r="S1044" s="25"/>
      <c r="T1044" s="25"/>
      <c r="U1044" s="25"/>
      <c r="V1044" s="25"/>
      <c r="W1044" s="25"/>
      <c r="X1044" s="25"/>
      <c r="Y1044" s="25"/>
      <c r="Z1044" s="25"/>
      <c r="AA1044" s="25"/>
      <c r="AB1044" s="25"/>
      <c r="AC1044" s="25"/>
      <c r="AD1044" s="25"/>
      <c r="AE1044" s="25"/>
      <c r="AF1044" s="25"/>
      <c r="AG1044" s="25"/>
      <c r="AH1044" s="25"/>
      <c r="AI1044" s="25"/>
      <c r="AJ1044" s="25"/>
      <c r="AK1044" s="25"/>
      <c r="AL1044" s="25"/>
      <c r="AM1044" s="25"/>
      <c r="AN1044" s="25"/>
      <c r="AO1044" s="25"/>
      <c r="AP1044" s="25"/>
      <c r="AQ1044" s="25"/>
      <c r="AR1044" s="25"/>
      <c r="AS1044" s="25"/>
      <c r="AT1044" s="25"/>
      <c r="AU1044" s="25"/>
      <c r="AV1044" s="25"/>
      <c r="AW1044" s="25"/>
      <c r="AX1044" s="25"/>
      <c r="AY1044" s="25"/>
      <c r="AZ1044" s="25"/>
      <c r="BA1044" s="25"/>
      <c r="BB1044" s="25"/>
      <c r="BC1044" s="25"/>
      <c r="BD1044" s="25"/>
      <c r="BE1044" s="25"/>
      <c r="BF1044" s="25"/>
      <c r="BG1044" s="25"/>
      <c r="BH1044" s="25"/>
      <c r="BI1044" s="25"/>
      <c r="BJ1044" s="25"/>
      <c r="BK1044" s="25"/>
      <c r="BL1044" s="25"/>
      <c r="BM1044" s="25"/>
      <c r="BN1044" s="25"/>
      <c r="BO1044" s="25"/>
      <c r="BP1044" s="25"/>
      <c r="BQ1044" s="25"/>
      <c r="BR1044" s="25"/>
      <c r="BS1044" s="25"/>
      <c r="BT1044" s="25"/>
      <c r="BU1044" s="25"/>
      <c r="BV1044" s="25"/>
      <c r="BW1044" s="25"/>
      <c r="BX1044" s="25"/>
      <c r="BY1044" s="25"/>
      <c r="BZ1044" s="25"/>
      <c r="CA1044" s="25"/>
      <c r="CB1044" s="25"/>
      <c r="CC1044" s="25"/>
      <c r="CD1044" s="25"/>
      <c r="CE1044" s="25"/>
      <c r="CF1044" s="25"/>
    </row>
  </sheetData>
  <mergeCells count="2">
    <mergeCell ref="B5:C5"/>
    <mergeCell ref="B106:C106"/>
  </mergeCells>
  <hyperlinks>
    <hyperlink ref="A2" location="'Содержание'!A1" display="&lt;&lt;"/>
  </hyperlinks>
  <pageMargins left="0.70833333333333304" right="0.70833333333333304" top="0.74791666666666701" bottom="0.74791666666666701" header="0.511811023622047" footer="0.511811023622047"/>
  <pageSetup paperSize="9" scale="33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95959"/>
  </sheetPr>
  <dimension ref="A1:IV1000"/>
  <sheetViews>
    <sheetView zoomScale="80" zoomScaleNormal="80" workbookViewId="0">
      <selection activeCell="E6" sqref="E6"/>
    </sheetView>
  </sheetViews>
  <sheetFormatPr defaultColWidth="9" defaultRowHeight="15" x14ac:dyDescent="0.2"/>
  <cols>
    <col min="1" max="1" width="4.140625" style="20" customWidth="1"/>
    <col min="2" max="2" width="56.5703125" style="20" customWidth="1"/>
    <col min="3" max="3" width="16" style="20" customWidth="1"/>
    <col min="4" max="4" width="19.42578125" style="20" customWidth="1"/>
    <col min="5" max="9" width="16" style="20" customWidth="1"/>
    <col min="10" max="10" width="15.5703125" style="20" customWidth="1"/>
    <col min="11" max="11" width="15.42578125" style="20" customWidth="1"/>
    <col min="12" max="12" width="8.5703125" style="20" customWidth="1"/>
    <col min="13" max="256" width="14.42578125" style="20" customWidth="1"/>
  </cols>
  <sheetData>
    <row r="1" spans="1:26" ht="15" customHeight="1" x14ac:dyDescent="0.2">
      <c r="A1" s="46" t="s">
        <v>25</v>
      </c>
      <c r="B1" s="436" t="s">
        <v>416</v>
      </c>
      <c r="C1" s="437" t="s">
        <v>417</v>
      </c>
      <c r="D1" s="438" t="str">
        <f>'Cashflow  инвестора'!F3</f>
        <v>Модель выхода (экзит)</v>
      </c>
      <c r="E1" s="45"/>
      <c r="F1" s="45"/>
      <c r="G1" s="45"/>
      <c r="H1" s="45"/>
      <c r="I1" s="45"/>
      <c r="J1" s="45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</row>
    <row r="2" spans="1:26" x14ac:dyDescent="0.2">
      <c r="A2" s="45"/>
      <c r="B2" s="45"/>
      <c r="C2" s="195"/>
      <c r="D2" s="45"/>
      <c r="E2" s="244"/>
      <c r="F2" s="45"/>
      <c r="G2" s="45"/>
      <c r="H2" s="45"/>
      <c r="I2" s="45"/>
      <c r="J2" s="45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</row>
    <row r="3" spans="1:26" x14ac:dyDescent="0.25">
      <c r="A3" s="45"/>
      <c r="B3" s="439" t="s">
        <v>410</v>
      </c>
      <c r="C3" s="559" t="s">
        <v>60</v>
      </c>
      <c r="D3" s="440">
        <f>Отчетность!E126</f>
        <v>110559.04160281048</v>
      </c>
      <c r="E3" s="481"/>
      <c r="F3" s="45"/>
      <c r="G3" s="45"/>
      <c r="H3" s="45"/>
      <c r="I3" s="45"/>
      <c r="J3" s="45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x14ac:dyDescent="0.2">
      <c r="A4" s="45"/>
      <c r="B4" s="441" t="s">
        <v>418</v>
      </c>
      <c r="C4" s="555" t="s">
        <v>60</v>
      </c>
      <c r="D4" s="442">
        <f>SUM(D14:I14)</f>
        <v>462837.8804702551</v>
      </c>
      <c r="E4" s="105"/>
      <c r="F4" s="45"/>
      <c r="G4" s="45"/>
      <c r="H4" s="45"/>
      <c r="I4" s="45"/>
      <c r="J4" s="45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</row>
    <row r="5" spans="1:26" x14ac:dyDescent="0.2">
      <c r="A5" s="45"/>
      <c r="B5" s="441" t="s">
        <v>419</v>
      </c>
      <c r="C5" s="555" t="s">
        <v>49</v>
      </c>
      <c r="D5" s="443">
        <f>IF(ISERR(IRR(Отчетность!L133:BS133))=TRUE(),"Н/Д",IRR(Отчетность!L133:BS133))*12</f>
        <v>0.88983816204909871</v>
      </c>
      <c r="E5" s="105"/>
      <c r="F5" s="45"/>
      <c r="G5" s="45"/>
      <c r="H5" s="45"/>
      <c r="I5" s="45"/>
      <c r="J5" s="45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</row>
    <row r="6" spans="1:26" x14ac:dyDescent="0.2">
      <c r="A6" s="45"/>
      <c r="B6" s="444" t="s">
        <v>420</v>
      </c>
      <c r="C6" s="560" t="s">
        <v>421</v>
      </c>
      <c r="D6" s="445">
        <f>SUM(Отчетность!L137:BS137)/12</f>
        <v>2.66749242403908</v>
      </c>
      <c r="E6" s="105"/>
      <c r="F6" s="45"/>
      <c r="G6" s="45"/>
      <c r="H6" s="45"/>
      <c r="I6" s="45"/>
      <c r="J6" s="45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</row>
    <row r="7" spans="1:26" x14ac:dyDescent="0.2">
      <c r="A7" s="45"/>
      <c r="B7" s="45"/>
      <c r="C7" s="516"/>
      <c r="D7" s="195"/>
      <c r="E7" s="105"/>
      <c r="F7" s="45"/>
      <c r="G7" s="45"/>
      <c r="H7" s="45"/>
      <c r="I7" s="45"/>
      <c r="J7" s="45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x14ac:dyDescent="0.2">
      <c r="A8" s="45"/>
      <c r="B8" s="78" t="s">
        <v>422</v>
      </c>
      <c r="C8" s="516"/>
      <c r="D8" s="331">
        <v>0</v>
      </c>
      <c r="E8" s="446">
        <v>1</v>
      </c>
      <c r="F8" s="331">
        <v>2</v>
      </c>
      <c r="G8" s="331">
        <v>3</v>
      </c>
      <c r="H8" s="331">
        <v>4</v>
      </c>
      <c r="I8" s="331">
        <v>5</v>
      </c>
      <c r="J8" s="45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</row>
    <row r="9" spans="1:26" s="447" customFormat="1" ht="21" customHeight="1" x14ac:dyDescent="0.25">
      <c r="A9" s="54"/>
      <c r="B9" s="448"/>
      <c r="C9" s="518" t="s">
        <v>29</v>
      </c>
      <c r="D9" s="58" t="s">
        <v>275</v>
      </c>
      <c r="E9" s="58" t="s">
        <v>32</v>
      </c>
      <c r="F9" s="58" t="s">
        <v>33</v>
      </c>
      <c r="G9" s="58" t="s">
        <v>34</v>
      </c>
      <c r="H9" s="58" t="s">
        <v>35</v>
      </c>
      <c r="I9" s="58" t="s">
        <v>36</v>
      </c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</row>
    <row r="10" spans="1:26" x14ac:dyDescent="0.2">
      <c r="A10" s="45"/>
      <c r="B10" s="45"/>
      <c r="C10" s="516"/>
      <c r="D10" s="45"/>
      <c r="E10" s="244"/>
      <c r="F10" s="45"/>
      <c r="G10" s="45"/>
      <c r="H10" s="45"/>
      <c r="I10" s="45"/>
      <c r="J10" s="45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26" x14ac:dyDescent="0.2">
      <c r="A11" s="45"/>
      <c r="B11" s="45" t="s">
        <v>376</v>
      </c>
      <c r="C11" s="555" t="s">
        <v>60</v>
      </c>
      <c r="D11" s="105">
        <f>-Вводные!F35</f>
        <v>-10000</v>
      </c>
      <c r="E11" s="105">
        <f>Отчетность!F133</f>
        <v>-74250.482758620696</v>
      </c>
      <c r="F11" s="105">
        <f>Отчетность!G133</f>
        <v>-8547.4654420287225</v>
      </c>
      <c r="G11" s="105">
        <f>Отчетность!H133</f>
        <v>158562.62390663964</v>
      </c>
      <c r="H11" s="105">
        <f>Отчетность!I133</f>
        <v>416153.79770136904</v>
      </c>
      <c r="I11" s="105">
        <f>Отчетность!J133</f>
        <v>929793.82415230467</v>
      </c>
      <c r="J11" s="45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6" x14ac:dyDescent="0.2">
      <c r="A12" s="45"/>
      <c r="B12" s="45" t="s">
        <v>242</v>
      </c>
      <c r="C12" s="555" t="s">
        <v>49</v>
      </c>
      <c r="D12" s="449">
        <f>Вводные!$F$285</f>
        <v>0.26</v>
      </c>
      <c r="E12" s="449">
        <f>Вводные!$F$285</f>
        <v>0.26</v>
      </c>
      <c r="F12" s="449">
        <f>Вводные!$F$285</f>
        <v>0.26</v>
      </c>
      <c r="G12" s="449">
        <f>Вводные!$F$285</f>
        <v>0.26</v>
      </c>
      <c r="H12" s="449">
        <f>Вводные!$F$285</f>
        <v>0.26</v>
      </c>
      <c r="I12" s="449">
        <f>Вводные!$F$285</f>
        <v>0.26</v>
      </c>
      <c r="J12" s="45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6" x14ac:dyDescent="0.2">
      <c r="A13" s="45"/>
      <c r="B13" s="45" t="s">
        <v>423</v>
      </c>
      <c r="C13" s="44"/>
      <c r="D13" s="450">
        <f t="shared" ref="D13:I13" si="0">1/POWER((1+D12),D8)</f>
        <v>1</v>
      </c>
      <c r="E13" s="450">
        <f t="shared" si="0"/>
        <v>0.79365079365079361</v>
      </c>
      <c r="F13" s="450">
        <f t="shared" si="0"/>
        <v>0.62988158226253455</v>
      </c>
      <c r="G13" s="450">
        <f t="shared" si="0"/>
        <v>0.49990601766867826</v>
      </c>
      <c r="H13" s="450">
        <f t="shared" si="0"/>
        <v>0.39675080767355414</v>
      </c>
      <c r="I13" s="450">
        <f t="shared" si="0"/>
        <v>0.31488159339170962</v>
      </c>
      <c r="J13" s="45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x14ac:dyDescent="0.2">
      <c r="A14" s="45"/>
      <c r="B14" s="45" t="s">
        <v>424</v>
      </c>
      <c r="C14" s="555" t="s">
        <v>60</v>
      </c>
      <c r="D14" s="105">
        <f t="shared" ref="D14:I14" si="1">D11*D13</f>
        <v>-10000</v>
      </c>
      <c r="E14" s="105">
        <f t="shared" si="1"/>
        <v>-58928.954570333881</v>
      </c>
      <c r="F14" s="105">
        <f t="shared" si="1"/>
        <v>-5383.8910569593863</v>
      </c>
      <c r="G14" s="105">
        <f t="shared" si="1"/>
        <v>79266.409868264585</v>
      </c>
      <c r="H14" s="105">
        <f t="shared" si="1"/>
        <v>165109.35535443501</v>
      </c>
      <c r="I14" s="105">
        <f t="shared" si="1"/>
        <v>292774.96087484877</v>
      </c>
      <c r="J14" s="45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x14ac:dyDescent="0.2">
      <c r="A15" s="45"/>
      <c r="B15" s="45" t="s">
        <v>425</v>
      </c>
      <c r="C15" s="555" t="s">
        <v>60</v>
      </c>
      <c r="D15" s="105">
        <f>D14</f>
        <v>-10000</v>
      </c>
      <c r="E15" s="105">
        <f>D15+E14</f>
        <v>-68928.954570333881</v>
      </c>
      <c r="F15" s="105">
        <f>E15+F14</f>
        <v>-74312.845627293267</v>
      </c>
      <c r="G15" s="105">
        <f>F15+G14</f>
        <v>4953.5642409713182</v>
      </c>
      <c r="H15" s="105">
        <f>G15+H14</f>
        <v>170062.91959540633</v>
      </c>
      <c r="I15" s="105">
        <f>H15+I14</f>
        <v>462837.8804702551</v>
      </c>
      <c r="J15" s="45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6" x14ac:dyDescent="0.2">
      <c r="A16" s="45"/>
      <c r="B16" s="45"/>
      <c r="C16" s="516"/>
      <c r="D16" s="195"/>
      <c r="E16" s="105"/>
      <c r="F16" s="45"/>
      <c r="G16" s="45"/>
      <c r="H16" s="45"/>
      <c r="I16" s="45"/>
      <c r="J16" s="45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x14ac:dyDescent="0.2">
      <c r="A17" s="45"/>
      <c r="B17" s="78" t="s">
        <v>426</v>
      </c>
      <c r="C17" s="516"/>
      <c r="D17" s="282">
        <v>0</v>
      </c>
      <c r="E17" s="451">
        <v>1</v>
      </c>
      <c r="F17" s="282">
        <v>2</v>
      </c>
      <c r="G17" s="282">
        <v>3</v>
      </c>
      <c r="H17" s="282">
        <v>4</v>
      </c>
      <c r="I17" s="282">
        <v>5</v>
      </c>
      <c r="J17" s="45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s="452" customFormat="1" ht="19.5" customHeight="1" x14ac:dyDescent="0.25">
      <c r="A18" s="54"/>
      <c r="B18" s="448" t="s">
        <v>427</v>
      </c>
      <c r="C18" s="518" t="s">
        <v>29</v>
      </c>
      <c r="D18" s="58" t="s">
        <v>32</v>
      </c>
      <c r="E18" s="58" t="s">
        <v>33</v>
      </c>
      <c r="F18" s="58" t="s">
        <v>34</v>
      </c>
      <c r="G18" s="58" t="s">
        <v>35</v>
      </c>
      <c r="H18" s="58" t="s">
        <v>36</v>
      </c>
      <c r="I18" s="453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</row>
    <row r="19" spans="1:26" x14ac:dyDescent="0.2">
      <c r="A19" s="45"/>
      <c r="B19" s="45"/>
      <c r="C19" s="516"/>
      <c r="D19" s="45"/>
      <c r="E19" s="244"/>
      <c r="F19" s="45"/>
      <c r="G19" s="45"/>
      <c r="H19" s="45"/>
      <c r="I19" s="45"/>
      <c r="J19" s="45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x14ac:dyDescent="0.2">
      <c r="A20" s="45"/>
      <c r="B20" s="45" t="s">
        <v>7</v>
      </c>
      <c r="C20" s="555" t="s">
        <v>428</v>
      </c>
      <c r="D20" s="112">
        <f>Отчетность!F10/1000</f>
        <v>0</v>
      </c>
      <c r="E20" s="112">
        <f>Отчетность!G10/1000</f>
        <v>226.11778875000007</v>
      </c>
      <c r="F20" s="112">
        <f>Отчетность!H10/1000</f>
        <v>655.45126237499994</v>
      </c>
      <c r="G20" s="112">
        <f>Отчетность!I10/1000</f>
        <v>1252.9169934645001</v>
      </c>
      <c r="H20" s="112">
        <f>Отчетность!J10/1000</f>
        <v>2259.049425401824</v>
      </c>
      <c r="I20" s="45"/>
      <c r="J20" s="454" t="s">
        <v>429</v>
      </c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x14ac:dyDescent="0.2">
      <c r="A21" s="45"/>
      <c r="B21" s="45" t="s">
        <v>393</v>
      </c>
      <c r="C21" s="555" t="s">
        <v>428</v>
      </c>
      <c r="D21" s="112">
        <f>Отчетность!F68/1000</f>
        <v>-53.355482758620695</v>
      </c>
      <c r="E21" s="112">
        <f>Отчетность!G68/1000</f>
        <v>40.232141813362091</v>
      </c>
      <c r="F21" s="112">
        <f>Отчетность!H68/1000</f>
        <v>268.17183213611202</v>
      </c>
      <c r="G21" s="112">
        <f>Отчетность!I68/1000</f>
        <v>653.03601055213528</v>
      </c>
      <c r="H21" s="112">
        <f>Отчетность!J68/1000</f>
        <v>1352.4546168543227</v>
      </c>
      <c r="I21" s="45"/>
      <c r="J21" s="454" t="s">
        <v>430</v>
      </c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x14ac:dyDescent="0.2">
      <c r="A22" s="45"/>
      <c r="B22" s="45" t="s">
        <v>431</v>
      </c>
      <c r="C22" s="555" t="s">
        <v>49</v>
      </c>
      <c r="D22" s="219" t="str">
        <f>Отчетность!F69</f>
        <v>n/a</v>
      </c>
      <c r="E22" s="219">
        <f>Отчетность!G69</f>
        <v>0.1779255937171908</v>
      </c>
      <c r="F22" s="219">
        <f>Отчетность!H69</f>
        <v>0.40914076687319623</v>
      </c>
      <c r="G22" s="219">
        <f>Отчетность!I69</f>
        <v>0.52121250965428645</v>
      </c>
      <c r="H22" s="219">
        <f>Отчетность!J69</f>
        <v>0.5986830574163986</v>
      </c>
      <c r="I22" s="45"/>
      <c r="J22" s="454" t="s">
        <v>432</v>
      </c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x14ac:dyDescent="0.2">
      <c r="A23" s="45"/>
      <c r="B23" s="45" t="s">
        <v>398</v>
      </c>
      <c r="C23" s="555" t="s">
        <v>428</v>
      </c>
      <c r="D23" s="112">
        <f>Отчетность!F78/1000</f>
        <v>-56.377732758620695</v>
      </c>
      <c r="E23" s="112">
        <f>Отчетность!G78/1000</f>
        <v>22.37032977047128</v>
      </c>
      <c r="F23" s="112">
        <f>Отчетность!H78/1000</f>
        <v>194.04184370888964</v>
      </c>
      <c r="G23" s="112">
        <f>Отчетность!I78/1000</f>
        <v>482.05618748170826</v>
      </c>
      <c r="H23" s="112">
        <f>Отчетность!J78/1000</f>
        <v>1013.0849821106582</v>
      </c>
      <c r="I23" s="503"/>
      <c r="J23" s="454" t="s">
        <v>433</v>
      </c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x14ac:dyDescent="0.2">
      <c r="A24" s="35"/>
      <c r="B24" s="45" t="s">
        <v>434</v>
      </c>
      <c r="C24" s="555" t="s">
        <v>49</v>
      </c>
      <c r="D24" s="219" t="str">
        <f>Отчетность!F79</f>
        <v>n/a</v>
      </c>
      <c r="E24" s="219">
        <f>Отчетность!G79</f>
        <v>9.8932197657409085E-2</v>
      </c>
      <c r="F24" s="219">
        <f>Отчетность!H79</f>
        <v>0.29604313066052729</v>
      </c>
      <c r="G24" s="219">
        <f>Отчетность!I79</f>
        <v>0.38474710615006652</v>
      </c>
      <c r="H24" s="219">
        <f>Отчетность!J79</f>
        <v>0.44845631561622767</v>
      </c>
      <c r="I24" s="489"/>
      <c r="J24" s="454" t="s">
        <v>435</v>
      </c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4.45" customHeight="1" x14ac:dyDescent="0.2">
      <c r="A25" s="86"/>
      <c r="B25" s="86"/>
      <c r="C25" s="51"/>
      <c r="D25" s="78"/>
      <c r="E25" s="455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45" customHeight="1" x14ac:dyDescent="0.2">
      <c r="A26" s="86"/>
      <c r="B26" s="86"/>
      <c r="C26" s="51"/>
      <c r="D26" s="78"/>
      <c r="E26" s="455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45" customHeight="1" x14ac:dyDescent="0.2">
      <c r="A27" s="86"/>
      <c r="B27" s="86"/>
      <c r="C27" s="51"/>
      <c r="D27" s="78"/>
      <c r="E27" s="455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45" customHeight="1" x14ac:dyDescent="0.2">
      <c r="A28" s="86"/>
      <c r="B28" s="86"/>
      <c r="C28" s="51"/>
      <c r="D28" s="78"/>
      <c r="E28" s="455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45" customHeight="1" x14ac:dyDescent="0.2">
      <c r="A29" s="86"/>
      <c r="B29" s="86"/>
      <c r="C29" s="51"/>
      <c r="D29" s="78"/>
      <c r="E29" s="455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45" customHeight="1" x14ac:dyDescent="0.2">
      <c r="A30" s="86"/>
      <c r="B30" s="86"/>
      <c r="C30" s="51"/>
      <c r="D30" s="78"/>
      <c r="E30" s="455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45" customHeight="1" x14ac:dyDescent="0.2">
      <c r="A31" s="86"/>
      <c r="B31" s="86"/>
      <c r="C31" s="51"/>
      <c r="D31" s="78"/>
      <c r="E31" s="455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45" customHeight="1" x14ac:dyDescent="0.2">
      <c r="A32" s="86"/>
      <c r="B32" s="86"/>
      <c r="C32" s="51"/>
      <c r="D32" s="78"/>
      <c r="E32" s="455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45" customHeight="1" x14ac:dyDescent="0.2">
      <c r="A33" s="86"/>
      <c r="B33" s="86"/>
      <c r="C33" s="51"/>
      <c r="D33" s="78"/>
      <c r="E33" s="455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45" customHeight="1" x14ac:dyDescent="0.2">
      <c r="A34" s="86"/>
      <c r="B34" s="86"/>
      <c r="C34" s="51"/>
      <c r="D34" s="78"/>
      <c r="E34" s="455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45" customHeight="1" x14ac:dyDescent="0.2">
      <c r="A35" s="86"/>
      <c r="B35" s="86"/>
      <c r="C35" s="51"/>
      <c r="D35" s="78"/>
      <c r="E35" s="455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45" customHeight="1" x14ac:dyDescent="0.2">
      <c r="A36" s="86"/>
      <c r="B36" s="86"/>
      <c r="C36" s="51"/>
      <c r="D36" s="78"/>
      <c r="E36" s="455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45" customHeight="1" x14ac:dyDescent="0.2">
      <c r="A37" s="86"/>
      <c r="B37" s="86"/>
      <c r="C37" s="51"/>
      <c r="D37" s="78"/>
      <c r="E37" s="455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45" customHeight="1" x14ac:dyDescent="0.2">
      <c r="A38" s="86"/>
      <c r="B38" s="86"/>
      <c r="C38" s="51"/>
      <c r="D38" s="78"/>
      <c r="E38" s="455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45" customHeight="1" x14ac:dyDescent="0.2">
      <c r="A39" s="86"/>
      <c r="B39" s="86"/>
      <c r="C39" s="51"/>
      <c r="D39" s="78"/>
      <c r="E39" s="455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45" customHeight="1" x14ac:dyDescent="0.2">
      <c r="A40" s="86"/>
      <c r="B40" s="86"/>
      <c r="C40" s="51"/>
      <c r="D40" s="78"/>
      <c r="E40" s="455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45" customHeight="1" x14ac:dyDescent="0.2">
      <c r="A41" s="86"/>
      <c r="B41" s="86"/>
      <c r="C41" s="51"/>
      <c r="D41" s="78"/>
      <c r="E41" s="455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45" customHeight="1" x14ac:dyDescent="0.2">
      <c r="A42" s="86"/>
      <c r="B42" s="86"/>
      <c r="C42" s="51"/>
      <c r="D42" s="78"/>
      <c r="E42" s="455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45" customHeight="1" x14ac:dyDescent="0.2">
      <c r="A43" s="62"/>
      <c r="B43" s="26"/>
      <c r="C43" s="195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x14ac:dyDescent="0.2">
      <c r="A44" s="26"/>
      <c r="B44" s="55"/>
      <c r="C44" s="195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x14ac:dyDescent="0.2">
      <c r="A45" s="26"/>
      <c r="B45" s="63" t="s">
        <v>436</v>
      </c>
      <c r="C45" s="62"/>
      <c r="D45" s="54"/>
      <c r="E45" s="54"/>
      <c r="F45" s="54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x14ac:dyDescent="0.2">
      <c r="A46" s="26"/>
      <c r="B46" s="63"/>
      <c r="C46" s="62"/>
      <c r="D46" s="456"/>
      <c r="E46" s="456"/>
      <c r="F46" s="45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8" customHeight="1" x14ac:dyDescent="0.2">
      <c r="A47" s="26"/>
      <c r="B47" s="457" t="s">
        <v>437</v>
      </c>
      <c r="C47" s="458"/>
      <c r="D47" s="458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x14ac:dyDescent="0.2">
      <c r="A48" s="26"/>
      <c r="B48" s="341" t="s">
        <v>438</v>
      </c>
      <c r="C48" s="459" t="s">
        <v>49</v>
      </c>
      <c r="D48" s="460">
        <v>1</v>
      </c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x14ac:dyDescent="0.2">
      <c r="A49" s="26"/>
      <c r="B49" s="341" t="s">
        <v>439</v>
      </c>
      <c r="C49" s="459" t="s">
        <v>49</v>
      </c>
      <c r="D49" s="460">
        <v>1</v>
      </c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x14ac:dyDescent="0.2">
      <c r="A50" s="26"/>
      <c r="B50" s="55"/>
      <c r="C50" s="209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45" customHeight="1" x14ac:dyDescent="0.2">
      <c r="A51" s="26"/>
      <c r="B51" s="28" t="s">
        <v>440</v>
      </c>
      <c r="C51" s="54"/>
      <c r="D51" s="54"/>
      <c r="E51" s="54"/>
      <c r="F51" s="54"/>
      <c r="G51" s="54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x14ac:dyDescent="0.2">
      <c r="A52" s="461"/>
      <c r="B52" s="448"/>
      <c r="C52" s="564" t="str">
        <f>B49</f>
        <v>Кол-во продаж</v>
      </c>
      <c r="D52" s="564"/>
      <c r="E52" s="564"/>
      <c r="F52" s="564"/>
      <c r="G52" s="564"/>
      <c r="H52" s="62"/>
      <c r="I52" s="462"/>
      <c r="J52" s="462"/>
      <c r="K52" s="462"/>
      <c r="L52" s="462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3.5" customHeight="1" x14ac:dyDescent="0.2">
      <c r="A53" s="565" t="str">
        <f>B48</f>
        <v>Средний чек</v>
      </c>
      <c r="B53" s="463">
        <f>D5</f>
        <v>0.88983816204909871</v>
      </c>
      <c r="C53" s="464">
        <v>0.8</v>
      </c>
      <c r="D53" s="464">
        <v>0.9</v>
      </c>
      <c r="E53" s="465">
        <v>1</v>
      </c>
      <c r="F53" s="464">
        <v>1.1000000000000001</v>
      </c>
      <c r="G53" s="464">
        <v>1.2</v>
      </c>
      <c r="H53" s="62"/>
      <c r="I53" s="62"/>
      <c r="J53" s="464"/>
      <c r="K53" s="464"/>
      <c r="L53" s="464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</row>
    <row r="54" spans="1:26" x14ac:dyDescent="0.2">
      <c r="A54" s="565"/>
      <c r="B54" s="464">
        <v>0.8</v>
      </c>
      <c r="C54" s="466">
        <f t="dataTable" ref="C54:G58" dt2D="1" dtr="1" r1="D49" r2="D48"/>
        <v>0.30738795097340166</v>
      </c>
      <c r="D54" s="466">
        <v>0.46973234478919856</v>
      </c>
      <c r="E54" s="467">
        <v>0.60343283718255059</v>
      </c>
      <c r="F54" s="466">
        <v>0.7179597050047537</v>
      </c>
      <c r="G54" s="466">
        <v>0.81552670981288422</v>
      </c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</row>
    <row r="55" spans="1:26" x14ac:dyDescent="0.2">
      <c r="A55" s="565"/>
      <c r="B55" s="464">
        <v>0.9</v>
      </c>
      <c r="C55" s="466">
        <v>0.48983036852760797</v>
      </c>
      <c r="D55" s="466">
        <v>0.63744974975622171</v>
      </c>
      <c r="E55" s="467">
        <v>0.76150698432889996</v>
      </c>
      <c r="F55" s="466">
        <v>0.86577644352814609</v>
      </c>
      <c r="G55" s="466">
        <v>0.95809302962964882</v>
      </c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</row>
    <row r="56" spans="1:26" x14ac:dyDescent="0.2">
      <c r="A56" s="565"/>
      <c r="B56" s="465">
        <v>1</v>
      </c>
      <c r="C56" s="467">
        <v>0.63727446210353822</v>
      </c>
      <c r="D56" s="467">
        <v>0.77524585370369525</v>
      </c>
      <c r="E56" s="467">
        <v>0.88983816204909871</v>
      </c>
      <c r="F56" s="467">
        <v>0.99026724158184543</v>
      </c>
      <c r="G56" s="467">
        <v>1.0440748476508848</v>
      </c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</row>
    <row r="57" spans="1:26" x14ac:dyDescent="0.2">
      <c r="A57" s="565"/>
      <c r="B57" s="464">
        <v>1.1000000000000001</v>
      </c>
      <c r="C57" s="466">
        <v>0.76139271442447853</v>
      </c>
      <c r="D57" s="466">
        <v>0.88985974296396453</v>
      </c>
      <c r="E57" s="467">
        <v>1.0007825960282846</v>
      </c>
      <c r="F57" s="466">
        <v>1.062043091383603</v>
      </c>
      <c r="G57" s="466">
        <v>1.1459482497028608</v>
      </c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</row>
    <row r="58" spans="1:26" x14ac:dyDescent="0.2">
      <c r="A58" s="565"/>
      <c r="B58" s="464">
        <v>1.2</v>
      </c>
      <c r="C58" s="466">
        <v>0.86580597268730131</v>
      </c>
      <c r="D58" s="466">
        <v>0.99038570833553763</v>
      </c>
      <c r="E58" s="467">
        <v>1.0621686597676216</v>
      </c>
      <c r="F58" s="466">
        <v>1.154058555040649</v>
      </c>
      <c r="G58" s="466">
        <v>1.2372402042378665</v>
      </c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</row>
    <row r="59" spans="1:26" x14ac:dyDescent="0.2">
      <c r="A59" s="26"/>
      <c r="B59" s="55"/>
      <c r="C59" s="195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x14ac:dyDescent="0.2">
      <c r="A60" s="26"/>
      <c r="B60" s="55"/>
      <c r="C60" s="195"/>
      <c r="D60" s="26"/>
      <c r="E60" s="26"/>
      <c r="F60" s="26"/>
      <c r="G60" s="26"/>
      <c r="H60" s="26"/>
      <c r="I60" s="468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x14ac:dyDescent="0.2">
      <c r="A61" s="26"/>
      <c r="B61" s="55"/>
      <c r="C61" s="195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 x14ac:dyDescent="0.2">
      <c r="A62" s="26"/>
      <c r="B62" s="26"/>
      <c r="C62" s="195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 x14ac:dyDescent="0.2">
      <c r="A63" s="26"/>
      <c r="B63" s="469" t="s">
        <v>410</v>
      </c>
      <c r="C63" s="195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9.5" customHeight="1" x14ac:dyDescent="0.2">
      <c r="A64" s="26"/>
      <c r="B64" s="470"/>
      <c r="C64" s="58" t="s">
        <v>32</v>
      </c>
      <c r="D64" s="58" t="s">
        <v>33</v>
      </c>
      <c r="E64" s="58" t="s">
        <v>34</v>
      </c>
      <c r="F64" s="58" t="s">
        <v>35</v>
      </c>
      <c r="G64" s="58" t="s">
        <v>36</v>
      </c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 x14ac:dyDescent="0.2">
      <c r="A65" s="26"/>
      <c r="B65" s="82" t="s">
        <v>441</v>
      </c>
      <c r="C65" s="243">
        <f>Отчетность!F126/1000</f>
        <v>74.250482758620691</v>
      </c>
      <c r="D65" s="243">
        <f>Отчетность!G126/1000</f>
        <v>25.986373250739941</v>
      </c>
      <c r="E65" s="243">
        <f>Отчетность!H126/1000</f>
        <v>10.322185593449845</v>
      </c>
      <c r="F65" s="243">
        <f>Отчетность!I126/1000</f>
        <v>0</v>
      </c>
      <c r="G65" s="243">
        <f>Отчетность!J126/1000</f>
        <v>0</v>
      </c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 x14ac:dyDescent="0.2">
      <c r="A66" s="26"/>
      <c r="B66" s="26"/>
      <c r="C66" s="195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 x14ac:dyDescent="0.2">
      <c r="A67" s="26"/>
      <c r="B67" s="26"/>
      <c r="C67" s="195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 x14ac:dyDescent="0.2">
      <c r="A68" s="26"/>
      <c r="B68" s="26"/>
      <c r="C68" s="195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 x14ac:dyDescent="0.2">
      <c r="A69" s="26"/>
      <c r="B69" s="26"/>
      <c r="C69" s="195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 x14ac:dyDescent="0.2">
      <c r="A70" s="26"/>
      <c r="B70" s="26"/>
      <c r="C70" s="195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 x14ac:dyDescent="0.2">
      <c r="A71" s="26"/>
      <c r="B71" s="26"/>
      <c r="C71" s="195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 x14ac:dyDescent="0.2">
      <c r="A72" s="26"/>
      <c r="B72" s="26"/>
      <c r="C72" s="195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 x14ac:dyDescent="0.2">
      <c r="A73" s="26"/>
      <c r="B73" s="26"/>
      <c r="C73" s="195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4.25" customHeight="1" x14ac:dyDescent="0.2">
      <c r="A74" s="26"/>
      <c r="B74" s="26"/>
      <c r="C74" s="195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4.25" customHeight="1" x14ac:dyDescent="0.2">
      <c r="A75" s="26"/>
      <c r="B75" s="26"/>
      <c r="C75" s="195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4.25" customHeight="1" x14ac:dyDescent="0.2">
      <c r="A76" s="26"/>
      <c r="B76" s="26"/>
      <c r="C76" s="195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4.25" customHeight="1" x14ac:dyDescent="0.2">
      <c r="A77" s="26"/>
      <c r="B77" s="26"/>
      <c r="C77" s="195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4.25" customHeight="1" x14ac:dyDescent="0.2">
      <c r="A78" s="26"/>
      <c r="B78" s="26"/>
      <c r="C78" s="195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4.25" customHeight="1" x14ac:dyDescent="0.2">
      <c r="A79" s="26"/>
      <c r="B79" s="26"/>
      <c r="C79" s="195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4.25" customHeight="1" x14ac:dyDescent="0.2">
      <c r="A80" s="26"/>
      <c r="B80" s="26"/>
      <c r="C80" s="195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4.25" customHeight="1" x14ac:dyDescent="0.2">
      <c r="A81" s="26"/>
      <c r="B81" s="26"/>
      <c r="C81" s="195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4.25" customHeight="1" x14ac:dyDescent="0.2">
      <c r="A82" s="26"/>
      <c r="B82" s="26"/>
      <c r="C82" s="195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4.25" customHeight="1" x14ac:dyDescent="0.2">
      <c r="A83" s="26"/>
      <c r="B83" s="26"/>
      <c r="C83" s="195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4.25" customHeight="1" x14ac:dyDescent="0.2">
      <c r="A84" s="26"/>
      <c r="B84" s="26"/>
      <c r="C84" s="195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4.25" customHeight="1" x14ac:dyDescent="0.2">
      <c r="A85" s="26"/>
      <c r="B85" s="26"/>
      <c r="C85" s="195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4.25" customHeight="1" x14ac:dyDescent="0.2">
      <c r="A86" s="26"/>
      <c r="B86" s="26"/>
      <c r="C86" s="195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4.25" customHeight="1" x14ac:dyDescent="0.2">
      <c r="A87" s="26"/>
      <c r="B87" s="26"/>
      <c r="C87" s="195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14.25" customHeight="1" x14ac:dyDescent="0.2">
      <c r="A88" s="26"/>
      <c r="B88" s="470" t="s">
        <v>462</v>
      </c>
      <c r="C88" s="195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14.25" customHeight="1" x14ac:dyDescent="0.2">
      <c r="A89" s="26"/>
      <c r="B89" s="26"/>
      <c r="C89" s="195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14.25" customHeight="1" x14ac:dyDescent="0.2">
      <c r="A90" s="26"/>
      <c r="B90" s="26" t="str">
        <f>Отчетность!B34</f>
        <v>Себестоимость/COGS</v>
      </c>
      <c r="C90" s="514">
        <f>Отчетность!E34/1000</f>
        <v>1394.5926766800001</v>
      </c>
      <c r="D90" s="513">
        <f>C90/SUM($C$90:$C$93)</f>
        <v>0.65381859456466884</v>
      </c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</row>
    <row r="91" spans="1:26" ht="14.25" customHeight="1" x14ac:dyDescent="0.2">
      <c r="A91" s="26"/>
      <c r="B91" s="26" t="str">
        <f>Отчетность!C50</f>
        <v>Коммерческие расходы</v>
      </c>
      <c r="C91" s="514">
        <f>Отчетность!E50/1000</f>
        <v>363.00289999473807</v>
      </c>
      <c r="D91" s="513">
        <f>C91/SUM($C$90:$C$93)</f>
        <v>0.17018449176319439</v>
      </c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</row>
    <row r="92" spans="1:26" ht="14.25" customHeight="1" x14ac:dyDescent="0.2">
      <c r="A92" s="26"/>
      <c r="B92" s="26" t="str">
        <f>Отчетность!C57</f>
        <v>Общие и административные расходы</v>
      </c>
      <c r="C92" s="514">
        <f>Отчетность!E57/1000</f>
        <v>265.13058492617125</v>
      </c>
      <c r="D92" s="513">
        <f>C92/SUM($C$90:$C$93)</f>
        <v>0.12429959608364825</v>
      </c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</row>
    <row r="93" spans="1:26" ht="14.25" customHeight="1" x14ac:dyDescent="0.2">
      <c r="A93" s="26"/>
      <c r="B93" s="26" t="str">
        <f>Отчетность!C55</f>
        <v>R&amp;D (ФОТ)</v>
      </c>
      <c r="C93" s="514">
        <f>Отчетность!E55/1000</f>
        <v>110.27018979310346</v>
      </c>
      <c r="D93" s="513">
        <f>C93/SUM($C$90:$C$93)</f>
        <v>5.169731758848848E-2</v>
      </c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</row>
    <row r="94" spans="1:26" ht="14.25" customHeight="1" x14ac:dyDescent="0.2">
      <c r="A94" s="26"/>
      <c r="B94" s="26"/>
      <c r="C94" s="515">
        <f>SUM(C90:C93)</f>
        <v>2132.9963513940129</v>
      </c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</row>
    <row r="95" spans="1:26" ht="14.25" customHeight="1" x14ac:dyDescent="0.2">
      <c r="A95" s="26"/>
      <c r="B95" s="26"/>
      <c r="C95" s="195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</row>
    <row r="96" spans="1:26" ht="14.25" customHeight="1" x14ac:dyDescent="0.2">
      <c r="A96" s="26"/>
      <c r="B96" s="26"/>
      <c r="C96" s="195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</row>
    <row r="97" spans="1:26" ht="14.25" customHeight="1" x14ac:dyDescent="0.2">
      <c r="A97" s="26"/>
      <c r="B97" s="26"/>
      <c r="C97" s="195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</row>
    <row r="98" spans="1:26" ht="14.25" customHeight="1" x14ac:dyDescent="0.2">
      <c r="A98" s="26"/>
      <c r="B98" s="26"/>
      <c r="C98" s="195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</row>
    <row r="99" spans="1:26" ht="14.25" customHeight="1" x14ac:dyDescent="0.2">
      <c r="A99" s="26"/>
      <c r="B99" s="26"/>
      <c r="C99" s="195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</row>
    <row r="100" spans="1:26" ht="14.25" customHeight="1" x14ac:dyDescent="0.2">
      <c r="A100" s="26"/>
      <c r="B100" s="26"/>
      <c r="C100" s="195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</row>
    <row r="101" spans="1:26" ht="14.45" customHeight="1" x14ac:dyDescent="0.2">
      <c r="A101" s="26"/>
      <c r="B101" s="26"/>
      <c r="C101" s="195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</row>
    <row r="102" spans="1:26" ht="14.45" customHeight="1" x14ac:dyDescent="0.2">
      <c r="A102" s="26"/>
      <c r="B102" s="26"/>
      <c r="C102" s="195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</row>
    <row r="103" spans="1:26" ht="14.45" customHeight="1" x14ac:dyDescent="0.2">
      <c r="A103" s="26"/>
      <c r="B103" s="26"/>
      <c r="C103" s="195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</row>
    <row r="104" spans="1:26" ht="14.45" customHeight="1" x14ac:dyDescent="0.2">
      <c r="A104" s="26"/>
      <c r="B104" s="26"/>
      <c r="C104" s="195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</row>
    <row r="105" spans="1:26" ht="14.45" customHeight="1" x14ac:dyDescent="0.2">
      <c r="A105" s="26"/>
      <c r="B105" s="26"/>
      <c r="C105" s="195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</row>
    <row r="106" spans="1:26" ht="14.45" customHeight="1" x14ac:dyDescent="0.2">
      <c r="A106" s="26"/>
      <c r="B106" s="26"/>
      <c r="C106" s="195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</row>
    <row r="107" spans="1:26" ht="14.45" customHeight="1" x14ac:dyDescent="0.2">
      <c r="A107" s="26"/>
      <c r="B107" s="26"/>
      <c r="C107" s="195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</row>
    <row r="108" spans="1:26" ht="14.45" customHeight="1" x14ac:dyDescent="0.2">
      <c r="A108" s="26"/>
      <c r="B108" s="26"/>
      <c r="C108" s="195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</row>
    <row r="109" spans="1:26" ht="14.45" customHeight="1" x14ac:dyDescent="0.2">
      <c r="A109" s="26"/>
      <c r="B109" s="26"/>
      <c r="C109" s="195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</row>
    <row r="110" spans="1:26" ht="14.45" customHeight="1" x14ac:dyDescent="0.2">
      <c r="A110" s="26"/>
      <c r="B110" s="26"/>
      <c r="C110" s="195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</row>
    <row r="111" spans="1:26" ht="14.45" customHeight="1" x14ac:dyDescent="0.2">
      <c r="A111" s="26"/>
      <c r="B111" s="26"/>
      <c r="C111" s="195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</row>
    <row r="112" spans="1:26" ht="14.45" customHeight="1" x14ac:dyDescent="0.2">
      <c r="A112" s="26"/>
      <c r="B112" s="26"/>
      <c r="C112" s="195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</row>
    <row r="113" spans="1:26" ht="14.45" customHeight="1" x14ac:dyDescent="0.2">
      <c r="A113" s="26"/>
      <c r="B113" s="26"/>
      <c r="C113" s="195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</row>
    <row r="114" spans="1:26" ht="14.45" customHeight="1" x14ac:dyDescent="0.2">
      <c r="A114" s="26"/>
      <c r="B114" s="26"/>
      <c r="C114" s="195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</row>
    <row r="115" spans="1:26" ht="14.45" customHeight="1" x14ac:dyDescent="0.2">
      <c r="A115" s="26"/>
      <c r="B115" s="26"/>
      <c r="C115" s="195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</row>
    <row r="116" spans="1:26" ht="14.45" customHeight="1" x14ac:dyDescent="0.2">
      <c r="A116" s="26"/>
      <c r="B116" s="26"/>
      <c r="C116" s="195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</row>
    <row r="117" spans="1:26" ht="14.45" customHeight="1" x14ac:dyDescent="0.2">
      <c r="A117" s="26"/>
      <c r="B117" s="26"/>
      <c r="C117" s="195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</row>
    <row r="118" spans="1:26" ht="14.45" customHeight="1" x14ac:dyDescent="0.2">
      <c r="A118" s="26"/>
      <c r="B118" s="26"/>
      <c r="C118" s="195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</row>
    <row r="119" spans="1:26" ht="14.45" customHeight="1" x14ac:dyDescent="0.2">
      <c r="A119" s="26"/>
      <c r="B119" s="26"/>
      <c r="C119" s="195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</row>
    <row r="120" spans="1:26" ht="14.45" customHeight="1" x14ac:dyDescent="0.2">
      <c r="A120" s="26"/>
      <c r="B120" s="26"/>
      <c r="C120" s="195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</row>
    <row r="121" spans="1:26" ht="14.45" customHeight="1" x14ac:dyDescent="0.2">
      <c r="A121" s="26"/>
      <c r="B121" s="26"/>
      <c r="C121" s="195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</row>
    <row r="122" spans="1:26" ht="14.45" customHeight="1" x14ac:dyDescent="0.2">
      <c r="A122" s="26"/>
      <c r="B122" s="26"/>
      <c r="C122" s="195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</row>
    <row r="123" spans="1:26" ht="14.45" customHeight="1" x14ac:dyDescent="0.2">
      <c r="A123" s="26"/>
      <c r="B123" s="26"/>
      <c r="C123" s="195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</row>
    <row r="124" spans="1:26" ht="14.45" customHeight="1" x14ac:dyDescent="0.2">
      <c r="A124" s="26"/>
      <c r="B124" s="26"/>
      <c r="C124" s="195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</row>
    <row r="125" spans="1:26" ht="14.45" customHeight="1" x14ac:dyDescent="0.2">
      <c r="A125" s="26"/>
      <c r="B125" s="26"/>
      <c r="C125" s="195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</row>
    <row r="126" spans="1:26" ht="14.45" customHeight="1" x14ac:dyDescent="0.2">
      <c r="A126" s="26"/>
      <c r="B126" s="26"/>
      <c r="C126" s="195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</row>
    <row r="127" spans="1:26" ht="14.45" customHeight="1" x14ac:dyDescent="0.2">
      <c r="A127" s="26"/>
      <c r="B127" s="26"/>
      <c r="C127" s="195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</row>
    <row r="128" spans="1:26" ht="14.45" customHeight="1" x14ac:dyDescent="0.2">
      <c r="A128" s="26"/>
      <c r="B128" s="26"/>
      <c r="C128" s="195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</row>
    <row r="129" spans="1:26" ht="14.45" customHeight="1" x14ac:dyDescent="0.2">
      <c r="A129" s="26"/>
      <c r="B129" s="26"/>
      <c r="C129" s="195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</row>
    <row r="130" spans="1:26" ht="14.45" customHeight="1" x14ac:dyDescent="0.2">
      <c r="A130" s="26"/>
      <c r="B130" s="26"/>
      <c r="C130" s="195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</row>
    <row r="131" spans="1:26" ht="14.45" customHeight="1" x14ac:dyDescent="0.2">
      <c r="A131" s="26"/>
      <c r="B131" s="26"/>
      <c r="C131" s="195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</row>
    <row r="132" spans="1:26" ht="14.45" customHeight="1" x14ac:dyDescent="0.2">
      <c r="A132" s="26"/>
      <c r="B132" s="26"/>
      <c r="C132" s="195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</row>
    <row r="133" spans="1:26" ht="14.45" customHeight="1" x14ac:dyDescent="0.2">
      <c r="A133" s="26"/>
      <c r="B133" s="26"/>
      <c r="C133" s="195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</row>
    <row r="134" spans="1:26" ht="14.45" customHeight="1" x14ac:dyDescent="0.2">
      <c r="A134" s="26"/>
      <c r="B134" s="26"/>
      <c r="C134" s="195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</row>
    <row r="135" spans="1:26" ht="14.45" customHeight="1" x14ac:dyDescent="0.2">
      <c r="A135" s="26"/>
      <c r="B135" s="26"/>
      <c r="C135" s="195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</row>
    <row r="136" spans="1:26" ht="14.45" customHeight="1" x14ac:dyDescent="0.2">
      <c r="A136" s="26"/>
      <c r="B136" s="26"/>
      <c r="C136" s="195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</row>
    <row r="137" spans="1:26" ht="14.45" customHeight="1" x14ac:dyDescent="0.2">
      <c r="A137" s="26"/>
      <c r="B137" s="26"/>
      <c r="C137" s="195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</row>
    <row r="138" spans="1:26" ht="14.45" customHeight="1" x14ac:dyDescent="0.2">
      <c r="A138" s="26"/>
      <c r="B138" s="26"/>
      <c r="C138" s="195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</row>
    <row r="139" spans="1:26" ht="14.45" customHeight="1" x14ac:dyDescent="0.2">
      <c r="A139" s="26"/>
      <c r="B139" s="26"/>
      <c r="C139" s="195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</row>
    <row r="140" spans="1:26" ht="14.45" customHeight="1" x14ac:dyDescent="0.2">
      <c r="A140" s="26"/>
      <c r="B140" s="26"/>
      <c r="C140" s="195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</row>
    <row r="141" spans="1:26" ht="14.45" customHeight="1" x14ac:dyDescent="0.2">
      <c r="A141" s="26"/>
      <c r="B141" s="26"/>
      <c r="C141" s="195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</row>
    <row r="142" spans="1:26" ht="14.45" customHeight="1" x14ac:dyDescent="0.2">
      <c r="A142" s="26"/>
      <c r="B142" s="26"/>
      <c r="C142" s="195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</row>
    <row r="143" spans="1:26" ht="14.45" customHeight="1" x14ac:dyDescent="0.2">
      <c r="A143" s="26"/>
      <c r="B143" s="26"/>
      <c r="C143" s="195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</row>
    <row r="144" spans="1:26" ht="14.45" customHeight="1" x14ac:dyDescent="0.2">
      <c r="A144" s="26"/>
      <c r="B144" s="26"/>
      <c r="C144" s="195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</row>
    <row r="145" spans="1:26" ht="14.45" customHeight="1" x14ac:dyDescent="0.2">
      <c r="A145" s="26"/>
      <c r="B145" s="26"/>
      <c r="C145" s="195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</row>
    <row r="146" spans="1:26" ht="14.45" customHeight="1" x14ac:dyDescent="0.2">
      <c r="A146" s="26"/>
      <c r="B146" s="26"/>
      <c r="C146" s="195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</row>
    <row r="147" spans="1:26" ht="14.45" customHeight="1" x14ac:dyDescent="0.2">
      <c r="A147" s="26"/>
      <c r="B147" s="26"/>
      <c r="C147" s="195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</row>
    <row r="148" spans="1:26" ht="14.45" customHeight="1" x14ac:dyDescent="0.2">
      <c r="A148" s="26"/>
      <c r="B148" s="26"/>
      <c r="C148" s="195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</row>
    <row r="149" spans="1:26" ht="14.45" customHeight="1" x14ac:dyDescent="0.2">
      <c r="A149" s="26"/>
      <c r="B149" s="26"/>
      <c r="C149" s="195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</row>
    <row r="150" spans="1:26" ht="14.45" customHeight="1" x14ac:dyDescent="0.2">
      <c r="A150" s="26"/>
      <c r="B150" s="26"/>
      <c r="C150" s="195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</row>
    <row r="151" spans="1:26" ht="14.45" customHeight="1" x14ac:dyDescent="0.2">
      <c r="A151" s="26"/>
      <c r="B151" s="26"/>
      <c r="C151" s="195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</row>
    <row r="152" spans="1:26" ht="14.45" customHeight="1" x14ac:dyDescent="0.2">
      <c r="A152" s="26"/>
      <c r="B152" s="26"/>
      <c r="C152" s="195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</row>
    <row r="153" spans="1:26" ht="14.45" customHeight="1" x14ac:dyDescent="0.2">
      <c r="A153" s="26"/>
      <c r="B153" s="26"/>
      <c r="C153" s="195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</row>
    <row r="154" spans="1:26" ht="14.45" customHeight="1" x14ac:dyDescent="0.2">
      <c r="A154" s="26"/>
      <c r="B154" s="26"/>
      <c r="C154" s="195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</row>
    <row r="155" spans="1:26" ht="14.45" customHeight="1" x14ac:dyDescent="0.2">
      <c r="A155" s="26"/>
      <c r="B155" s="26"/>
      <c r="C155" s="195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</row>
    <row r="156" spans="1:26" ht="14.45" customHeight="1" x14ac:dyDescent="0.2">
      <c r="A156" s="26"/>
      <c r="B156" s="26"/>
      <c r="C156" s="195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</row>
    <row r="157" spans="1:26" ht="14.45" customHeight="1" x14ac:dyDescent="0.2">
      <c r="A157" s="26"/>
      <c r="B157" s="26"/>
      <c r="C157" s="195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</row>
    <row r="158" spans="1:26" ht="14.45" customHeight="1" x14ac:dyDescent="0.2">
      <c r="A158" s="26"/>
      <c r="B158" s="26"/>
      <c r="C158" s="195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</row>
    <row r="159" spans="1:26" ht="14.45" customHeight="1" x14ac:dyDescent="0.2">
      <c r="A159" s="26"/>
      <c r="B159" s="26"/>
      <c r="C159" s="195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</row>
    <row r="160" spans="1:26" ht="14.45" customHeight="1" x14ac:dyDescent="0.2">
      <c r="A160" s="26"/>
      <c r="B160" s="26"/>
      <c r="C160" s="195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</row>
    <row r="161" spans="1:26" ht="14.45" customHeight="1" x14ac:dyDescent="0.2">
      <c r="A161" s="26"/>
      <c r="B161" s="26"/>
      <c r="C161" s="195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</row>
    <row r="162" spans="1:26" ht="14.45" customHeight="1" x14ac:dyDescent="0.2">
      <c r="A162" s="26"/>
      <c r="B162" s="26"/>
      <c r="C162" s="195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</row>
    <row r="163" spans="1:26" ht="14.45" customHeight="1" x14ac:dyDescent="0.2">
      <c r="A163" s="26"/>
      <c r="B163" s="26"/>
      <c r="C163" s="195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</row>
    <row r="164" spans="1:26" ht="14.45" customHeight="1" x14ac:dyDescent="0.2">
      <c r="A164" s="26"/>
      <c r="B164" s="26"/>
      <c r="C164" s="195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</row>
    <row r="165" spans="1:26" ht="14.45" customHeight="1" x14ac:dyDescent="0.2">
      <c r="A165" s="26"/>
      <c r="B165" s="26"/>
      <c r="C165" s="195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</row>
    <row r="166" spans="1:26" ht="14.45" customHeight="1" x14ac:dyDescent="0.2">
      <c r="A166" s="26"/>
      <c r="B166" s="26"/>
      <c r="C166" s="195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</row>
    <row r="167" spans="1:26" ht="14.45" customHeight="1" x14ac:dyDescent="0.2">
      <c r="A167" s="26"/>
      <c r="B167" s="26"/>
      <c r="C167" s="195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</row>
    <row r="168" spans="1:26" ht="14.45" customHeight="1" x14ac:dyDescent="0.2">
      <c r="A168" s="26"/>
      <c r="B168" s="26"/>
      <c r="C168" s="195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</row>
    <row r="169" spans="1:26" ht="14.45" customHeight="1" x14ac:dyDescent="0.2">
      <c r="A169" s="26"/>
      <c r="B169" s="26"/>
      <c r="C169" s="195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</row>
    <row r="170" spans="1:26" ht="14.45" customHeight="1" x14ac:dyDescent="0.2">
      <c r="A170" s="26"/>
      <c r="B170" s="26"/>
      <c r="C170" s="195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</row>
    <row r="171" spans="1:26" ht="14.45" customHeight="1" x14ac:dyDescent="0.2">
      <c r="A171" s="26"/>
      <c r="B171" s="26"/>
      <c r="C171" s="195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</row>
    <row r="172" spans="1:26" ht="14.45" customHeight="1" x14ac:dyDescent="0.2">
      <c r="A172" s="26"/>
      <c r="B172" s="26"/>
      <c r="C172" s="195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</row>
    <row r="173" spans="1:26" ht="14.45" customHeight="1" x14ac:dyDescent="0.2">
      <c r="A173" s="26"/>
      <c r="B173" s="26"/>
      <c r="C173" s="195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</row>
    <row r="174" spans="1:26" ht="14.45" customHeight="1" x14ac:dyDescent="0.2">
      <c r="A174" s="26"/>
      <c r="B174" s="26"/>
      <c r="C174" s="195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</row>
    <row r="175" spans="1:26" ht="14.45" customHeight="1" x14ac:dyDescent="0.2">
      <c r="A175" s="26"/>
      <c r="B175" s="26"/>
      <c r="C175" s="195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</row>
    <row r="176" spans="1:26" ht="14.45" customHeight="1" x14ac:dyDescent="0.2">
      <c r="A176" s="26"/>
      <c r="B176" s="26"/>
      <c r="C176" s="195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</row>
    <row r="177" spans="1:26" ht="14.45" customHeight="1" x14ac:dyDescent="0.2">
      <c r="A177" s="26"/>
      <c r="B177" s="26"/>
      <c r="C177" s="195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</row>
    <row r="178" spans="1:26" ht="14.45" customHeight="1" x14ac:dyDescent="0.2">
      <c r="A178" s="26"/>
      <c r="B178" s="26"/>
      <c r="C178" s="195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</row>
    <row r="179" spans="1:26" ht="14.45" customHeight="1" x14ac:dyDescent="0.2">
      <c r="A179" s="26"/>
      <c r="B179" s="26"/>
      <c r="C179" s="195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</row>
    <row r="180" spans="1:26" ht="14.45" customHeight="1" x14ac:dyDescent="0.2">
      <c r="A180" s="26"/>
      <c r="B180" s="26"/>
      <c r="C180" s="195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</row>
    <row r="181" spans="1:26" ht="14.45" customHeight="1" x14ac:dyDescent="0.2">
      <c r="A181" s="26"/>
      <c r="B181" s="26"/>
      <c r="C181" s="195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</row>
    <row r="182" spans="1:26" ht="14.45" customHeight="1" x14ac:dyDescent="0.2">
      <c r="A182" s="26"/>
      <c r="B182" s="26"/>
      <c r="C182" s="195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</row>
    <row r="183" spans="1:26" ht="14.45" customHeight="1" x14ac:dyDescent="0.2">
      <c r="A183" s="26"/>
      <c r="B183" s="26"/>
      <c r="C183" s="195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</row>
    <row r="184" spans="1:26" ht="14.45" customHeight="1" x14ac:dyDescent="0.2">
      <c r="A184" s="26"/>
      <c r="B184" s="26"/>
      <c r="C184" s="195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</row>
    <row r="185" spans="1:26" ht="14.45" customHeight="1" x14ac:dyDescent="0.2">
      <c r="A185" s="26"/>
      <c r="B185" s="26"/>
      <c r="C185" s="195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</row>
    <row r="186" spans="1:26" ht="14.45" customHeight="1" x14ac:dyDescent="0.2">
      <c r="A186" s="26"/>
      <c r="B186" s="26"/>
      <c r="C186" s="195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</row>
    <row r="187" spans="1:26" ht="14.45" customHeight="1" x14ac:dyDescent="0.2">
      <c r="A187" s="26"/>
      <c r="B187" s="26"/>
      <c r="C187" s="195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</row>
    <row r="188" spans="1:26" ht="14.45" customHeight="1" x14ac:dyDescent="0.2">
      <c r="A188" s="26"/>
      <c r="B188" s="26"/>
      <c r="C188" s="195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</row>
    <row r="189" spans="1:26" ht="14.45" customHeight="1" x14ac:dyDescent="0.2">
      <c r="A189" s="26"/>
      <c r="B189" s="26"/>
      <c r="C189" s="195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</row>
    <row r="190" spans="1:26" ht="14.45" customHeight="1" x14ac:dyDescent="0.2">
      <c r="A190" s="26"/>
      <c r="B190" s="26"/>
      <c r="C190" s="195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</row>
    <row r="191" spans="1:26" ht="14.45" customHeight="1" x14ac:dyDescent="0.2">
      <c r="A191" s="26"/>
      <c r="B191" s="26"/>
      <c r="C191" s="195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</row>
    <row r="192" spans="1:26" ht="14.45" customHeight="1" x14ac:dyDescent="0.2">
      <c r="A192" s="26"/>
      <c r="B192" s="26"/>
      <c r="C192" s="195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</row>
    <row r="193" spans="1:26" ht="14.45" customHeight="1" x14ac:dyDescent="0.2">
      <c r="A193" s="26"/>
      <c r="B193" s="26"/>
      <c r="C193" s="195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</row>
    <row r="194" spans="1:26" ht="14.45" customHeight="1" x14ac:dyDescent="0.2">
      <c r="A194" s="26"/>
      <c r="B194" s="26"/>
      <c r="C194" s="195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</row>
    <row r="195" spans="1:26" ht="14.45" customHeight="1" x14ac:dyDescent="0.2">
      <c r="A195" s="26"/>
      <c r="B195" s="26"/>
      <c r="C195" s="195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</row>
    <row r="196" spans="1:26" ht="14.45" customHeight="1" x14ac:dyDescent="0.2">
      <c r="A196" s="26"/>
      <c r="B196" s="26"/>
      <c r="C196" s="195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</row>
    <row r="197" spans="1:26" ht="14.45" customHeight="1" x14ac:dyDescent="0.2">
      <c r="A197" s="26"/>
      <c r="B197" s="26"/>
      <c r="C197" s="195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</row>
    <row r="198" spans="1:26" ht="14.45" customHeight="1" x14ac:dyDescent="0.2">
      <c r="A198" s="26"/>
      <c r="B198" s="26"/>
      <c r="C198" s="195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</row>
    <row r="199" spans="1:26" ht="14.45" customHeight="1" x14ac:dyDescent="0.2">
      <c r="A199" s="26"/>
      <c r="B199" s="26"/>
      <c r="C199" s="195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</row>
    <row r="200" spans="1:26" ht="14.45" customHeight="1" x14ac:dyDescent="0.2">
      <c r="A200" s="26"/>
      <c r="B200" s="26"/>
      <c r="C200" s="195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</row>
    <row r="201" spans="1:26" ht="14.45" customHeight="1" x14ac:dyDescent="0.2">
      <c r="A201" s="26"/>
      <c r="B201" s="26"/>
      <c r="C201" s="195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</row>
    <row r="202" spans="1:26" ht="14.45" customHeight="1" x14ac:dyDescent="0.2">
      <c r="A202" s="26"/>
      <c r="B202" s="26"/>
      <c r="C202" s="195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</row>
    <row r="203" spans="1:26" ht="14.45" customHeight="1" x14ac:dyDescent="0.2">
      <c r="A203" s="26"/>
      <c r="B203" s="26"/>
      <c r="C203" s="195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</row>
    <row r="204" spans="1:26" ht="14.45" customHeight="1" x14ac:dyDescent="0.2">
      <c r="A204" s="26"/>
      <c r="B204" s="26"/>
      <c r="C204" s="195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</row>
    <row r="205" spans="1:26" ht="14.45" customHeight="1" x14ac:dyDescent="0.2">
      <c r="A205" s="26"/>
      <c r="B205" s="26"/>
      <c r="C205" s="195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</row>
    <row r="206" spans="1:26" ht="14.45" customHeight="1" x14ac:dyDescent="0.2">
      <c r="A206" s="26"/>
      <c r="B206" s="26"/>
      <c r="C206" s="195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</row>
    <row r="207" spans="1:26" ht="14.45" customHeight="1" x14ac:dyDescent="0.2">
      <c r="A207" s="26"/>
      <c r="B207" s="26"/>
      <c r="C207" s="195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</row>
    <row r="208" spans="1:26" ht="14.45" customHeight="1" x14ac:dyDescent="0.2">
      <c r="A208" s="26"/>
      <c r="B208" s="26"/>
      <c r="C208" s="195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</row>
    <row r="209" spans="1:26" ht="14.45" customHeight="1" x14ac:dyDescent="0.2">
      <c r="A209" s="26"/>
      <c r="B209" s="26"/>
      <c r="C209" s="195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</row>
    <row r="210" spans="1:26" ht="14.45" customHeight="1" x14ac:dyDescent="0.2">
      <c r="A210" s="26"/>
      <c r="B210" s="26"/>
      <c r="C210" s="195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</row>
    <row r="211" spans="1:26" ht="14.45" customHeight="1" x14ac:dyDescent="0.2">
      <c r="A211" s="26"/>
      <c r="B211" s="26"/>
      <c r="C211" s="195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</row>
    <row r="212" spans="1:26" ht="14.45" customHeight="1" x14ac:dyDescent="0.2">
      <c r="A212" s="26"/>
      <c r="B212" s="26"/>
      <c r="C212" s="195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</row>
    <row r="213" spans="1:26" ht="14.45" customHeight="1" x14ac:dyDescent="0.2">
      <c r="A213" s="26"/>
      <c r="B213" s="26"/>
      <c r="C213" s="195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</row>
    <row r="214" spans="1:26" ht="14.45" customHeight="1" x14ac:dyDescent="0.2">
      <c r="A214" s="26"/>
      <c r="B214" s="26"/>
      <c r="C214" s="195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</row>
    <row r="215" spans="1:26" ht="14.45" customHeight="1" x14ac:dyDescent="0.2">
      <c r="A215" s="26"/>
      <c r="B215" s="26"/>
      <c r="C215" s="195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</row>
    <row r="216" spans="1:26" ht="14.45" customHeight="1" x14ac:dyDescent="0.2">
      <c r="A216" s="26"/>
      <c r="B216" s="26"/>
      <c r="C216" s="195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</row>
    <row r="217" spans="1:26" ht="14.45" customHeight="1" x14ac:dyDescent="0.2">
      <c r="A217" s="26"/>
      <c r="B217" s="26"/>
      <c r="C217" s="195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</row>
    <row r="218" spans="1:26" ht="14.45" customHeight="1" x14ac:dyDescent="0.2">
      <c r="A218" s="26"/>
      <c r="B218" s="26"/>
      <c r="C218" s="195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</row>
    <row r="219" spans="1:26" ht="14.45" customHeight="1" x14ac:dyDescent="0.2">
      <c r="A219" s="26"/>
      <c r="B219" s="26"/>
      <c r="C219" s="195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</row>
    <row r="220" spans="1:26" ht="14.45" customHeight="1" x14ac:dyDescent="0.2">
      <c r="A220" s="26"/>
      <c r="B220" s="26"/>
      <c r="C220" s="195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</row>
    <row r="221" spans="1:26" ht="14.45" customHeight="1" x14ac:dyDescent="0.2">
      <c r="A221" s="26"/>
      <c r="B221" s="26"/>
      <c r="C221" s="195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</row>
    <row r="222" spans="1:26" ht="14.45" customHeight="1" x14ac:dyDescent="0.2">
      <c r="A222" s="26"/>
      <c r="B222" s="26"/>
      <c r="C222" s="195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</row>
    <row r="223" spans="1:26" ht="14.45" customHeight="1" x14ac:dyDescent="0.2">
      <c r="A223" s="26"/>
      <c r="B223" s="26"/>
      <c r="C223" s="195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</row>
    <row r="224" spans="1:26" ht="14.45" customHeight="1" x14ac:dyDescent="0.2">
      <c r="A224" s="26"/>
      <c r="B224" s="26"/>
      <c r="C224" s="195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</row>
    <row r="225" spans="1:26" ht="14.45" customHeight="1" x14ac:dyDescent="0.2">
      <c r="A225" s="26"/>
      <c r="B225" s="26"/>
      <c r="C225" s="195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</row>
    <row r="226" spans="1:26" ht="14.45" customHeight="1" x14ac:dyDescent="0.2">
      <c r="A226" s="26"/>
      <c r="B226" s="26"/>
      <c r="C226" s="195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</row>
    <row r="227" spans="1:26" ht="14.45" customHeight="1" x14ac:dyDescent="0.2">
      <c r="A227" s="26"/>
      <c r="B227" s="26"/>
      <c r="C227" s="195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</row>
    <row r="228" spans="1:26" ht="14.45" customHeight="1" x14ac:dyDescent="0.2">
      <c r="A228" s="26"/>
      <c r="B228" s="26"/>
      <c r="C228" s="195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</row>
    <row r="229" spans="1:26" ht="14.45" customHeight="1" x14ac:dyDescent="0.2">
      <c r="A229" s="26"/>
      <c r="B229" s="26"/>
      <c r="C229" s="195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</row>
    <row r="230" spans="1:26" ht="14.45" customHeight="1" x14ac:dyDescent="0.2">
      <c r="A230" s="26"/>
      <c r="B230" s="26"/>
      <c r="C230" s="195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</row>
    <row r="231" spans="1:26" ht="14.45" customHeight="1" x14ac:dyDescent="0.2">
      <c r="A231" s="26"/>
      <c r="B231" s="26"/>
      <c r="C231" s="195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</row>
    <row r="232" spans="1:26" ht="14.45" customHeight="1" x14ac:dyDescent="0.2">
      <c r="A232" s="26"/>
      <c r="B232" s="26"/>
      <c r="C232" s="195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</row>
    <row r="233" spans="1:26" ht="14.45" customHeight="1" x14ac:dyDescent="0.2">
      <c r="A233" s="26"/>
      <c r="B233" s="26"/>
      <c r="C233" s="195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</row>
    <row r="234" spans="1:26" ht="14.45" customHeight="1" x14ac:dyDescent="0.2">
      <c r="A234" s="26"/>
      <c r="B234" s="26"/>
      <c r="C234" s="195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</row>
    <row r="235" spans="1:26" ht="14.45" customHeight="1" x14ac:dyDescent="0.2">
      <c r="A235" s="26"/>
      <c r="B235" s="26"/>
      <c r="C235" s="195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</row>
    <row r="236" spans="1:26" ht="14.45" customHeight="1" x14ac:dyDescent="0.2">
      <c r="A236" s="26"/>
      <c r="B236" s="26"/>
      <c r="C236" s="195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</row>
    <row r="237" spans="1:26" ht="14.45" customHeight="1" x14ac:dyDescent="0.2">
      <c r="A237" s="26"/>
      <c r="B237" s="26"/>
      <c r="C237" s="195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</row>
    <row r="238" spans="1:26" ht="15.75" customHeight="1" x14ac:dyDescent="0.2">
      <c r="A238" s="26"/>
      <c r="B238" s="26"/>
      <c r="C238" s="195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</row>
    <row r="239" spans="1:26" ht="15.75" customHeight="1" x14ac:dyDescent="0.2">
      <c r="A239" s="26"/>
      <c r="B239" s="26"/>
      <c r="C239" s="195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</row>
    <row r="240" spans="1:26" ht="15.75" customHeight="1" x14ac:dyDescent="0.2">
      <c r="A240" s="26"/>
      <c r="B240" s="26"/>
      <c r="C240" s="195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</row>
    <row r="241" spans="1:26" ht="15.75" customHeight="1" x14ac:dyDescent="0.2">
      <c r="A241" s="26"/>
      <c r="B241" s="26"/>
      <c r="C241" s="195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</row>
    <row r="242" spans="1:26" ht="15.75" customHeight="1" x14ac:dyDescent="0.2">
      <c r="A242" s="26"/>
      <c r="B242" s="26"/>
      <c r="C242" s="195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</row>
    <row r="243" spans="1:26" ht="15.75" customHeight="1" x14ac:dyDescent="0.2">
      <c r="A243" s="26"/>
      <c r="B243" s="26"/>
      <c r="C243" s="195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</row>
    <row r="244" spans="1:26" ht="15.75" customHeight="1" x14ac:dyDescent="0.2">
      <c r="A244" s="26"/>
      <c r="B244" s="26"/>
      <c r="C244" s="195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</row>
    <row r="245" spans="1:26" ht="15.75" customHeight="1" x14ac:dyDescent="0.2">
      <c r="A245" s="26"/>
      <c r="B245" s="26"/>
      <c r="C245" s="195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</row>
    <row r="246" spans="1:26" ht="15.75" customHeight="1" x14ac:dyDescent="0.2">
      <c r="A246" s="26"/>
      <c r="B246" s="26"/>
      <c r="C246" s="195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</row>
    <row r="247" spans="1:26" ht="15.75" customHeight="1" x14ac:dyDescent="0.2">
      <c r="A247" s="26"/>
      <c r="B247" s="26"/>
      <c r="C247" s="195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</row>
    <row r="248" spans="1:26" ht="15.75" customHeight="1" x14ac:dyDescent="0.2">
      <c r="A248" s="26"/>
      <c r="B248" s="26"/>
      <c r="C248" s="195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</row>
    <row r="249" spans="1:26" ht="15.75" customHeight="1" x14ac:dyDescent="0.2">
      <c r="A249" s="26"/>
      <c r="B249" s="26"/>
      <c r="C249" s="195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</row>
    <row r="250" spans="1:26" ht="15.75" customHeight="1" x14ac:dyDescent="0.2">
      <c r="A250" s="26"/>
      <c r="B250" s="26"/>
      <c r="C250" s="195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</row>
    <row r="251" spans="1:26" ht="15.75" customHeight="1" x14ac:dyDescent="0.2">
      <c r="A251" s="26"/>
      <c r="B251" s="26"/>
      <c r="C251" s="195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</row>
    <row r="252" spans="1:26" ht="15.75" customHeight="1" x14ac:dyDescent="0.2">
      <c r="A252" s="26"/>
      <c r="B252" s="26"/>
      <c r="C252" s="195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</row>
    <row r="253" spans="1:26" ht="15.75" customHeight="1" x14ac:dyDescent="0.2">
      <c r="A253" s="26"/>
      <c r="B253" s="26"/>
      <c r="C253" s="195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</row>
    <row r="254" spans="1:26" ht="15.75" customHeight="1" x14ac:dyDescent="0.2">
      <c r="A254" s="26"/>
      <c r="B254" s="26"/>
      <c r="C254" s="195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</row>
    <row r="255" spans="1:26" ht="15.75" customHeight="1" x14ac:dyDescent="0.2">
      <c r="A255" s="26"/>
      <c r="B255" s="26"/>
      <c r="C255" s="195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</row>
    <row r="256" spans="1:26" ht="15.75" customHeight="1" x14ac:dyDescent="0.2">
      <c r="A256" s="26"/>
      <c r="B256" s="26"/>
      <c r="C256" s="195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</row>
    <row r="257" spans="1:26" ht="15.75" customHeight="1" x14ac:dyDescent="0.2">
      <c r="A257" s="26"/>
      <c r="B257" s="26"/>
      <c r="C257" s="195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</row>
    <row r="258" spans="1:26" ht="15.75" customHeight="1" x14ac:dyDescent="0.2">
      <c r="A258" s="26"/>
      <c r="B258" s="26"/>
      <c r="C258" s="195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</row>
    <row r="259" spans="1:26" ht="15.75" customHeight="1" x14ac:dyDescent="0.2">
      <c r="A259" s="26"/>
      <c r="B259" s="26"/>
      <c r="C259" s="195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</row>
    <row r="260" spans="1:26" ht="15.75" customHeight="1" x14ac:dyDescent="0.2">
      <c r="A260" s="26"/>
      <c r="B260" s="26"/>
      <c r="C260" s="195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</row>
    <row r="261" spans="1:26" ht="15.75" customHeight="1" x14ac:dyDescent="0.2">
      <c r="A261" s="26"/>
      <c r="B261" s="26"/>
      <c r="C261" s="195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</row>
    <row r="262" spans="1:26" ht="15.75" customHeight="1" x14ac:dyDescent="0.2">
      <c r="A262" s="26"/>
      <c r="B262" s="26"/>
      <c r="C262" s="195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</row>
    <row r="263" spans="1:26" ht="15.75" customHeight="1" x14ac:dyDescent="0.2">
      <c r="A263" s="26"/>
      <c r="B263" s="26"/>
      <c r="C263" s="195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</row>
    <row r="264" spans="1:26" ht="15.75" customHeight="1" x14ac:dyDescent="0.2">
      <c r="A264" s="26"/>
      <c r="B264" s="26"/>
      <c r="C264" s="195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</row>
    <row r="265" spans="1:26" ht="15.75" customHeight="1" x14ac:dyDescent="0.2">
      <c r="A265" s="26"/>
      <c r="B265" s="26"/>
      <c r="C265" s="195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</row>
    <row r="266" spans="1:26" ht="15.75" customHeight="1" x14ac:dyDescent="0.2">
      <c r="A266" s="26"/>
      <c r="B266" s="26"/>
      <c r="C266" s="195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</row>
    <row r="267" spans="1:26" ht="15.75" customHeight="1" x14ac:dyDescent="0.2">
      <c r="A267" s="26"/>
      <c r="B267" s="26"/>
      <c r="C267" s="195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</row>
    <row r="268" spans="1:26" ht="15.75" customHeight="1" x14ac:dyDescent="0.2">
      <c r="A268" s="26"/>
      <c r="B268" s="26"/>
      <c r="C268" s="195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</row>
    <row r="269" spans="1:26" ht="15.75" customHeight="1" x14ac:dyDescent="0.2">
      <c r="A269" s="26"/>
      <c r="B269" s="26"/>
      <c r="C269" s="195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</row>
    <row r="270" spans="1:26" ht="15.75" customHeight="1" x14ac:dyDescent="0.2">
      <c r="A270" s="26"/>
      <c r="B270" s="26"/>
      <c r="C270" s="195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</row>
    <row r="271" spans="1:26" ht="15.75" customHeight="1" x14ac:dyDescent="0.2">
      <c r="A271" s="26"/>
      <c r="B271" s="26"/>
      <c r="C271" s="195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</row>
    <row r="272" spans="1:26" ht="15.75" customHeight="1" x14ac:dyDescent="0.2">
      <c r="A272" s="26"/>
      <c r="B272" s="26"/>
      <c r="C272" s="195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</row>
    <row r="273" spans="1:26" ht="15.75" customHeight="1" x14ac:dyDescent="0.2">
      <c r="A273" s="26"/>
      <c r="B273" s="26"/>
      <c r="C273" s="195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</row>
    <row r="274" spans="1:26" ht="15.75" customHeight="1" x14ac:dyDescent="0.2">
      <c r="A274" s="26"/>
      <c r="B274" s="26"/>
      <c r="C274" s="195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</row>
    <row r="275" spans="1:26" ht="15.75" customHeight="1" x14ac:dyDescent="0.2">
      <c r="A275" s="26"/>
      <c r="B275" s="26"/>
      <c r="C275" s="195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</row>
    <row r="276" spans="1:26" ht="15.75" customHeight="1" x14ac:dyDescent="0.2">
      <c r="A276" s="26"/>
      <c r="B276" s="26"/>
      <c r="C276" s="195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</row>
    <row r="277" spans="1:26" ht="15.75" customHeight="1" x14ac:dyDescent="0.2">
      <c r="A277" s="26"/>
      <c r="B277" s="26"/>
      <c r="C277" s="195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</row>
    <row r="278" spans="1:26" ht="15.75" customHeight="1" x14ac:dyDescent="0.2">
      <c r="A278" s="26"/>
      <c r="B278" s="26"/>
      <c r="C278" s="195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</row>
    <row r="279" spans="1:26" ht="15.75" customHeight="1" x14ac:dyDescent="0.2">
      <c r="A279" s="26"/>
      <c r="B279" s="26"/>
      <c r="C279" s="195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</row>
    <row r="280" spans="1:26" ht="15.75" customHeight="1" x14ac:dyDescent="0.2">
      <c r="A280" s="26"/>
      <c r="B280" s="26"/>
      <c r="C280" s="195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</row>
    <row r="281" spans="1:26" ht="15.75" customHeight="1" x14ac:dyDescent="0.2">
      <c r="A281" s="26"/>
      <c r="B281" s="26"/>
      <c r="C281" s="195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</row>
    <row r="282" spans="1:26" ht="15.75" customHeight="1" x14ac:dyDescent="0.2">
      <c r="A282" s="26"/>
      <c r="B282" s="26"/>
      <c r="C282" s="195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</row>
    <row r="283" spans="1:26" ht="15.75" customHeight="1" x14ac:dyDescent="0.2">
      <c r="A283" s="26"/>
      <c r="B283" s="26"/>
      <c r="C283" s="195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</row>
    <row r="284" spans="1:26" ht="15.75" customHeight="1" x14ac:dyDescent="0.2">
      <c r="A284" s="26"/>
      <c r="B284" s="26"/>
      <c r="C284" s="195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</row>
    <row r="285" spans="1:26" ht="15.75" customHeight="1" x14ac:dyDescent="0.2">
      <c r="A285" s="26"/>
      <c r="B285" s="26"/>
      <c r="C285" s="195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</row>
    <row r="286" spans="1:26" ht="15.75" customHeight="1" x14ac:dyDescent="0.2">
      <c r="A286" s="26"/>
      <c r="B286" s="26"/>
      <c r="C286" s="195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</row>
    <row r="287" spans="1:26" ht="15.75" customHeight="1" x14ac:dyDescent="0.2">
      <c r="A287" s="26"/>
      <c r="B287" s="26"/>
      <c r="C287" s="195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</row>
    <row r="288" spans="1:26" ht="15.75" customHeight="1" x14ac:dyDescent="0.2">
      <c r="A288" s="26"/>
      <c r="B288" s="26"/>
      <c r="C288" s="195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</row>
    <row r="289" spans="1:26" ht="15.75" customHeight="1" x14ac:dyDescent="0.2">
      <c r="A289" s="26"/>
      <c r="B289" s="26"/>
      <c r="C289" s="195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</row>
    <row r="290" spans="1:26" ht="15.75" customHeight="1" x14ac:dyDescent="0.2">
      <c r="A290" s="26"/>
      <c r="B290" s="26"/>
      <c r="C290" s="195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</row>
    <row r="291" spans="1:26" ht="15.75" customHeight="1" x14ac:dyDescent="0.2">
      <c r="A291" s="26"/>
      <c r="B291" s="26"/>
      <c r="C291" s="195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</row>
    <row r="292" spans="1:26" ht="15.75" customHeight="1" x14ac:dyDescent="0.2">
      <c r="A292" s="26"/>
      <c r="B292" s="26"/>
      <c r="C292" s="195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</row>
    <row r="293" spans="1:26" ht="15.75" customHeight="1" x14ac:dyDescent="0.2">
      <c r="A293" s="26"/>
      <c r="B293" s="26"/>
      <c r="C293" s="195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</row>
    <row r="294" spans="1:26" ht="15.75" customHeight="1" x14ac:dyDescent="0.2">
      <c r="A294" s="26"/>
      <c r="B294" s="26"/>
      <c r="C294" s="195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</row>
    <row r="295" spans="1:26" ht="15.75" customHeight="1" x14ac:dyDescent="0.2">
      <c r="A295" s="26"/>
      <c r="B295" s="26"/>
      <c r="C295" s="195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</row>
    <row r="296" spans="1:26" ht="15.75" customHeight="1" x14ac:dyDescent="0.2">
      <c r="A296" s="26"/>
      <c r="B296" s="26"/>
      <c r="C296" s="195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</row>
    <row r="297" spans="1:26" ht="15.75" customHeight="1" x14ac:dyDescent="0.2">
      <c r="A297" s="26"/>
      <c r="B297" s="26"/>
      <c r="C297" s="195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</row>
    <row r="298" spans="1:26" ht="15.75" customHeight="1" x14ac:dyDescent="0.2">
      <c r="A298" s="26"/>
      <c r="B298" s="26"/>
      <c r="C298" s="195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</row>
    <row r="299" spans="1:26" ht="15.75" customHeight="1" x14ac:dyDescent="0.2">
      <c r="A299" s="26"/>
      <c r="B299" s="26"/>
      <c r="C299" s="195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</row>
    <row r="300" spans="1:26" ht="15.75" customHeight="1" x14ac:dyDescent="0.2">
      <c r="A300" s="26"/>
      <c r="B300" s="26"/>
      <c r="C300" s="195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</row>
    <row r="301" spans="1:26" ht="15.75" customHeight="1" x14ac:dyDescent="0.2">
      <c r="A301" s="26"/>
      <c r="B301" s="26"/>
      <c r="C301" s="195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</row>
    <row r="302" spans="1:26" ht="15.75" customHeight="1" x14ac:dyDescent="0.2">
      <c r="A302" s="26"/>
      <c r="B302" s="26"/>
      <c r="C302" s="195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</row>
    <row r="303" spans="1:26" ht="15.75" customHeight="1" x14ac:dyDescent="0.2">
      <c r="A303" s="26"/>
      <c r="B303" s="26"/>
      <c r="C303" s="195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</row>
    <row r="304" spans="1:26" ht="15.75" customHeight="1" x14ac:dyDescent="0.2">
      <c r="A304" s="26"/>
      <c r="B304" s="26"/>
      <c r="C304" s="195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</row>
    <row r="305" spans="1:26" ht="15.75" customHeight="1" x14ac:dyDescent="0.2">
      <c r="A305" s="26"/>
      <c r="B305" s="26"/>
      <c r="C305" s="195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</row>
    <row r="306" spans="1:26" ht="15.75" customHeight="1" x14ac:dyDescent="0.2">
      <c r="A306" s="26"/>
      <c r="B306" s="26"/>
      <c r="C306" s="195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</row>
    <row r="307" spans="1:26" ht="15.75" customHeight="1" x14ac:dyDescent="0.2">
      <c r="A307" s="26"/>
      <c r="B307" s="26"/>
      <c r="C307" s="195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</row>
    <row r="308" spans="1:26" ht="15.75" customHeight="1" x14ac:dyDescent="0.2">
      <c r="A308" s="26"/>
      <c r="B308" s="26"/>
      <c r="C308" s="195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</row>
    <row r="309" spans="1:26" ht="15.75" customHeight="1" x14ac:dyDescent="0.2">
      <c r="A309" s="26"/>
      <c r="B309" s="26"/>
      <c r="C309" s="195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</row>
    <row r="310" spans="1:26" ht="15.75" customHeight="1" x14ac:dyDescent="0.2">
      <c r="A310" s="26"/>
      <c r="B310" s="26"/>
      <c r="C310" s="195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</row>
    <row r="311" spans="1:26" ht="15.75" customHeight="1" x14ac:dyDescent="0.2">
      <c r="A311" s="26"/>
      <c r="B311" s="26"/>
      <c r="C311" s="195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</row>
    <row r="312" spans="1:26" ht="15.75" customHeight="1" x14ac:dyDescent="0.2">
      <c r="A312" s="26"/>
      <c r="B312" s="26"/>
      <c r="C312" s="195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</row>
    <row r="313" spans="1:26" ht="15.75" customHeight="1" x14ac:dyDescent="0.2">
      <c r="A313" s="26"/>
      <c r="B313" s="26"/>
      <c r="C313" s="195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</row>
    <row r="314" spans="1:26" ht="15.75" customHeight="1" x14ac:dyDescent="0.2">
      <c r="A314" s="26"/>
      <c r="B314" s="26"/>
      <c r="C314" s="195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</row>
    <row r="315" spans="1:26" ht="15.75" customHeight="1" x14ac:dyDescent="0.2">
      <c r="A315" s="26"/>
      <c r="B315" s="26"/>
      <c r="C315" s="195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</row>
    <row r="316" spans="1:26" ht="15.75" customHeight="1" x14ac:dyDescent="0.2">
      <c r="A316" s="26"/>
      <c r="B316" s="26"/>
      <c r="C316" s="195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</row>
    <row r="317" spans="1:26" ht="15.75" customHeight="1" x14ac:dyDescent="0.2">
      <c r="A317" s="26"/>
      <c r="B317" s="26"/>
      <c r="C317" s="195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</row>
    <row r="318" spans="1:26" ht="15.75" customHeight="1" x14ac:dyDescent="0.2">
      <c r="A318" s="26"/>
      <c r="B318" s="26"/>
      <c r="C318" s="195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</row>
    <row r="319" spans="1:26" ht="15.75" customHeight="1" x14ac:dyDescent="0.2">
      <c r="A319" s="26"/>
      <c r="B319" s="26"/>
      <c r="C319" s="195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</row>
    <row r="320" spans="1:26" ht="15.75" customHeight="1" x14ac:dyDescent="0.2">
      <c r="A320" s="26"/>
      <c r="B320" s="26"/>
      <c r="C320" s="195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</row>
    <row r="321" spans="1:26" ht="15.75" customHeight="1" x14ac:dyDescent="0.2">
      <c r="A321" s="26"/>
      <c r="B321" s="26"/>
      <c r="C321" s="195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</row>
    <row r="322" spans="1:26" ht="15.75" customHeight="1" x14ac:dyDescent="0.2">
      <c r="A322" s="26"/>
      <c r="B322" s="26"/>
      <c r="C322" s="195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</row>
    <row r="323" spans="1:26" ht="15.75" customHeight="1" x14ac:dyDescent="0.2">
      <c r="A323" s="26"/>
      <c r="B323" s="26"/>
      <c r="C323" s="195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</row>
    <row r="324" spans="1:26" ht="15.75" customHeight="1" x14ac:dyDescent="0.2">
      <c r="A324" s="26"/>
      <c r="B324" s="26"/>
      <c r="C324" s="195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</row>
    <row r="325" spans="1:26" ht="15.75" customHeight="1" x14ac:dyDescent="0.2">
      <c r="A325" s="26"/>
      <c r="B325" s="26"/>
      <c r="C325" s="195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</row>
    <row r="326" spans="1:26" ht="15.75" customHeight="1" x14ac:dyDescent="0.2">
      <c r="A326" s="26"/>
      <c r="B326" s="26"/>
      <c r="C326" s="195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</row>
    <row r="327" spans="1:26" ht="15.75" customHeight="1" x14ac:dyDescent="0.2">
      <c r="A327" s="26"/>
      <c r="B327" s="26"/>
      <c r="C327" s="195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</row>
    <row r="328" spans="1:26" ht="15.75" customHeight="1" x14ac:dyDescent="0.2">
      <c r="A328" s="26"/>
      <c r="B328" s="26"/>
      <c r="C328" s="195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</row>
    <row r="329" spans="1:26" ht="15.75" customHeight="1" x14ac:dyDescent="0.2">
      <c r="A329" s="26"/>
      <c r="B329" s="26"/>
      <c r="C329" s="195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</row>
    <row r="330" spans="1:26" ht="15.75" customHeight="1" x14ac:dyDescent="0.2">
      <c r="A330" s="26"/>
      <c r="B330" s="26"/>
      <c r="C330" s="195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</row>
    <row r="331" spans="1:26" ht="15.75" customHeight="1" x14ac:dyDescent="0.2">
      <c r="A331" s="26"/>
      <c r="B331" s="26"/>
      <c r="C331" s="195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</row>
    <row r="332" spans="1:26" ht="15.75" customHeight="1" x14ac:dyDescent="0.2">
      <c r="A332" s="26"/>
      <c r="B332" s="26"/>
      <c r="C332" s="195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</row>
    <row r="333" spans="1:26" ht="15.75" customHeight="1" x14ac:dyDescent="0.2">
      <c r="A333" s="26"/>
      <c r="B333" s="26"/>
      <c r="C333" s="195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</row>
    <row r="334" spans="1:26" ht="15.75" customHeight="1" x14ac:dyDescent="0.2">
      <c r="A334" s="26"/>
      <c r="B334" s="26"/>
      <c r="C334" s="195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</row>
    <row r="335" spans="1:26" ht="15.75" customHeight="1" x14ac:dyDescent="0.2">
      <c r="A335" s="26"/>
      <c r="B335" s="26"/>
      <c r="C335" s="195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</row>
    <row r="336" spans="1:26" ht="15.75" customHeight="1" x14ac:dyDescent="0.2">
      <c r="A336" s="26"/>
      <c r="B336" s="26"/>
      <c r="C336" s="195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</row>
    <row r="337" spans="1:26" ht="15.75" customHeight="1" x14ac:dyDescent="0.2">
      <c r="A337" s="26"/>
      <c r="B337" s="26"/>
      <c r="C337" s="195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</row>
    <row r="338" spans="1:26" ht="15.75" customHeight="1" x14ac:dyDescent="0.2">
      <c r="A338" s="26"/>
      <c r="B338" s="26"/>
      <c r="C338" s="195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</row>
    <row r="339" spans="1:26" ht="15.75" customHeight="1" x14ac:dyDescent="0.2">
      <c r="A339" s="26"/>
      <c r="B339" s="26"/>
      <c r="C339" s="195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</row>
    <row r="340" spans="1:26" ht="15.75" customHeight="1" x14ac:dyDescent="0.2">
      <c r="A340" s="26"/>
      <c r="B340" s="26"/>
      <c r="C340" s="195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</row>
    <row r="341" spans="1:26" ht="15.75" customHeight="1" x14ac:dyDescent="0.2">
      <c r="A341" s="26"/>
      <c r="B341" s="26"/>
      <c r="C341" s="195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</row>
    <row r="342" spans="1:26" ht="15.75" customHeight="1" x14ac:dyDescent="0.2">
      <c r="A342" s="26"/>
      <c r="B342" s="26"/>
      <c r="C342" s="195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</row>
    <row r="343" spans="1:26" ht="15.75" customHeight="1" x14ac:dyDescent="0.2">
      <c r="A343" s="26"/>
      <c r="B343" s="26"/>
      <c r="C343" s="195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</row>
    <row r="344" spans="1:26" ht="15.75" customHeight="1" x14ac:dyDescent="0.2">
      <c r="A344" s="26"/>
      <c r="B344" s="26"/>
      <c r="C344" s="195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</row>
    <row r="345" spans="1:26" ht="15.75" customHeight="1" x14ac:dyDescent="0.2">
      <c r="A345" s="26"/>
      <c r="B345" s="26"/>
      <c r="C345" s="195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</row>
    <row r="346" spans="1:26" ht="15.75" customHeight="1" x14ac:dyDescent="0.2">
      <c r="A346" s="26"/>
      <c r="B346" s="26"/>
      <c r="C346" s="195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</row>
    <row r="347" spans="1:26" ht="15.75" customHeight="1" x14ac:dyDescent="0.2">
      <c r="A347" s="26"/>
      <c r="B347" s="26"/>
      <c r="C347" s="195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</row>
    <row r="348" spans="1:26" ht="15.75" customHeight="1" x14ac:dyDescent="0.2">
      <c r="A348" s="26"/>
      <c r="B348" s="26"/>
      <c r="C348" s="195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</row>
    <row r="349" spans="1:26" ht="15.75" customHeight="1" x14ac:dyDescent="0.2">
      <c r="A349" s="26"/>
      <c r="B349" s="26"/>
      <c r="C349" s="195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</row>
    <row r="350" spans="1:26" ht="15.75" customHeight="1" x14ac:dyDescent="0.2">
      <c r="A350" s="26"/>
      <c r="B350" s="26"/>
      <c r="C350" s="195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</row>
    <row r="351" spans="1:26" ht="15.75" customHeight="1" x14ac:dyDescent="0.2">
      <c r="A351" s="26"/>
      <c r="B351" s="26"/>
      <c r="C351" s="195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</row>
    <row r="352" spans="1:26" ht="15.75" customHeight="1" x14ac:dyDescent="0.2">
      <c r="A352" s="26"/>
      <c r="B352" s="26"/>
      <c r="C352" s="195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</row>
    <row r="353" spans="1:26" ht="15.75" customHeight="1" x14ac:dyDescent="0.2">
      <c r="A353" s="26"/>
      <c r="B353" s="26"/>
      <c r="C353" s="195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</row>
    <row r="354" spans="1:26" ht="15.75" customHeight="1" x14ac:dyDescent="0.2">
      <c r="A354" s="26"/>
      <c r="B354" s="26"/>
      <c r="C354" s="195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</row>
    <row r="355" spans="1:26" ht="15.75" customHeight="1" x14ac:dyDescent="0.2">
      <c r="A355" s="26"/>
      <c r="B355" s="26"/>
      <c r="C355" s="195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</row>
    <row r="356" spans="1:26" ht="15.75" customHeight="1" x14ac:dyDescent="0.2">
      <c r="A356" s="26"/>
      <c r="B356" s="26"/>
      <c r="C356" s="195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</row>
    <row r="357" spans="1:26" ht="15.75" customHeight="1" x14ac:dyDescent="0.2">
      <c r="A357" s="26"/>
      <c r="B357" s="26"/>
      <c r="C357" s="195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</row>
    <row r="358" spans="1:26" ht="15.75" customHeight="1" x14ac:dyDescent="0.2">
      <c r="A358" s="26"/>
      <c r="B358" s="26"/>
      <c r="C358" s="195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</row>
    <row r="359" spans="1:26" ht="15.75" customHeight="1" x14ac:dyDescent="0.2">
      <c r="A359" s="26"/>
      <c r="B359" s="26"/>
      <c r="C359" s="195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</row>
    <row r="360" spans="1:26" ht="15.75" customHeight="1" x14ac:dyDescent="0.2">
      <c r="A360" s="26"/>
      <c r="B360" s="26"/>
      <c r="C360" s="195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</row>
    <row r="361" spans="1:26" ht="15.75" customHeight="1" x14ac:dyDescent="0.2">
      <c r="A361" s="26"/>
      <c r="B361" s="26"/>
      <c r="C361" s="195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</row>
    <row r="362" spans="1:26" ht="15.75" customHeight="1" x14ac:dyDescent="0.2">
      <c r="A362" s="26"/>
      <c r="B362" s="26"/>
      <c r="C362" s="195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</row>
    <row r="363" spans="1:26" ht="15.75" customHeight="1" x14ac:dyDescent="0.2">
      <c r="A363" s="26"/>
      <c r="B363" s="26"/>
      <c r="C363" s="195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</row>
    <row r="364" spans="1:26" ht="15.75" customHeight="1" x14ac:dyDescent="0.2">
      <c r="A364" s="26"/>
      <c r="B364" s="26"/>
      <c r="C364" s="195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</row>
    <row r="365" spans="1:26" ht="15.75" customHeight="1" x14ac:dyDescent="0.2">
      <c r="A365" s="26"/>
      <c r="B365" s="26"/>
      <c r="C365" s="195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</row>
    <row r="366" spans="1:26" ht="15.75" customHeight="1" x14ac:dyDescent="0.2">
      <c r="A366" s="26"/>
      <c r="B366" s="26"/>
      <c r="C366" s="195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</row>
    <row r="367" spans="1:26" ht="15.75" customHeight="1" x14ac:dyDescent="0.2">
      <c r="A367" s="26"/>
      <c r="B367" s="26"/>
      <c r="C367" s="195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</row>
    <row r="368" spans="1:26" ht="15.75" customHeight="1" x14ac:dyDescent="0.2">
      <c r="A368" s="26"/>
      <c r="B368" s="26"/>
      <c r="C368" s="195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</row>
    <row r="369" spans="1:26" ht="15.75" customHeight="1" x14ac:dyDescent="0.2">
      <c r="A369" s="26"/>
      <c r="B369" s="26"/>
      <c r="C369" s="195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</row>
    <row r="370" spans="1:26" ht="15.75" customHeight="1" x14ac:dyDescent="0.2">
      <c r="A370" s="26"/>
      <c r="B370" s="26"/>
      <c r="C370" s="195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</row>
    <row r="371" spans="1:26" ht="15.75" customHeight="1" x14ac:dyDescent="0.2">
      <c r="A371" s="26"/>
      <c r="B371" s="26"/>
      <c r="C371" s="195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</row>
    <row r="372" spans="1:26" ht="15.75" customHeight="1" x14ac:dyDescent="0.2">
      <c r="A372" s="26"/>
      <c r="B372" s="26"/>
      <c r="C372" s="195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</row>
    <row r="373" spans="1:26" ht="15.75" customHeight="1" x14ac:dyDescent="0.2">
      <c r="A373" s="26"/>
      <c r="B373" s="26"/>
      <c r="C373" s="195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</row>
    <row r="374" spans="1:26" ht="15.75" customHeight="1" x14ac:dyDescent="0.2">
      <c r="A374" s="26"/>
      <c r="B374" s="26"/>
      <c r="C374" s="195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</row>
    <row r="375" spans="1:26" ht="15.75" customHeight="1" x14ac:dyDescent="0.2">
      <c r="A375" s="26"/>
      <c r="B375" s="26"/>
      <c r="C375" s="195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</row>
    <row r="376" spans="1:26" ht="15.75" customHeight="1" x14ac:dyDescent="0.2">
      <c r="A376" s="26"/>
      <c r="B376" s="26"/>
      <c r="C376" s="195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</row>
    <row r="377" spans="1:26" ht="15.75" customHeight="1" x14ac:dyDescent="0.2">
      <c r="A377" s="26"/>
      <c r="B377" s="26"/>
      <c r="C377" s="195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</row>
    <row r="378" spans="1:26" ht="15.75" customHeight="1" x14ac:dyDescent="0.2">
      <c r="A378" s="26"/>
      <c r="B378" s="26"/>
      <c r="C378" s="195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</row>
    <row r="379" spans="1:26" ht="15.75" customHeight="1" x14ac:dyDescent="0.2">
      <c r="A379" s="26"/>
      <c r="B379" s="26"/>
      <c r="C379" s="195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</row>
    <row r="380" spans="1:26" ht="15.75" customHeight="1" x14ac:dyDescent="0.2">
      <c r="A380" s="26"/>
      <c r="B380" s="26"/>
      <c r="C380" s="195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</row>
    <row r="381" spans="1:26" ht="15.75" customHeight="1" x14ac:dyDescent="0.2">
      <c r="A381" s="26"/>
      <c r="B381" s="26"/>
      <c r="C381" s="195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</row>
    <row r="382" spans="1:26" ht="15.75" customHeight="1" x14ac:dyDescent="0.2">
      <c r="A382" s="26"/>
      <c r="B382" s="26"/>
      <c r="C382" s="195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</row>
    <row r="383" spans="1:26" ht="15.75" customHeight="1" x14ac:dyDescent="0.2">
      <c r="A383" s="26"/>
      <c r="B383" s="26"/>
      <c r="C383" s="195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</row>
    <row r="384" spans="1:26" ht="15.75" customHeight="1" x14ac:dyDescent="0.2">
      <c r="A384" s="26"/>
      <c r="B384" s="26"/>
      <c r="C384" s="195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</row>
    <row r="385" spans="1:26" ht="15.75" customHeight="1" x14ac:dyDescent="0.2">
      <c r="A385" s="26"/>
      <c r="B385" s="26"/>
      <c r="C385" s="195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</row>
    <row r="386" spans="1:26" ht="15.75" customHeight="1" x14ac:dyDescent="0.2">
      <c r="A386" s="26"/>
      <c r="B386" s="26"/>
      <c r="C386" s="195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</row>
    <row r="387" spans="1:26" ht="15.75" customHeight="1" x14ac:dyDescent="0.2">
      <c r="A387" s="26"/>
      <c r="B387" s="26"/>
      <c r="C387" s="195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</row>
    <row r="388" spans="1:26" ht="15.75" customHeight="1" x14ac:dyDescent="0.2">
      <c r="A388" s="26"/>
      <c r="B388" s="26"/>
      <c r="C388" s="195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</row>
    <row r="389" spans="1:26" ht="15.75" customHeight="1" x14ac:dyDescent="0.2">
      <c r="A389" s="26"/>
      <c r="B389" s="26"/>
      <c r="C389" s="195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</row>
    <row r="390" spans="1:26" ht="15.75" customHeight="1" x14ac:dyDescent="0.2">
      <c r="A390" s="26"/>
      <c r="B390" s="26"/>
      <c r="C390" s="195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</row>
    <row r="391" spans="1:26" ht="15.75" customHeight="1" x14ac:dyDescent="0.2">
      <c r="A391" s="26"/>
      <c r="B391" s="26"/>
      <c r="C391" s="195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</row>
    <row r="392" spans="1:26" ht="15.75" customHeight="1" x14ac:dyDescent="0.2">
      <c r="A392" s="26"/>
      <c r="B392" s="26"/>
      <c r="C392" s="195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</row>
    <row r="393" spans="1:26" ht="15.75" customHeight="1" x14ac:dyDescent="0.2">
      <c r="A393" s="26"/>
      <c r="B393" s="26"/>
      <c r="C393" s="195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</row>
    <row r="394" spans="1:26" ht="15.75" customHeight="1" x14ac:dyDescent="0.2">
      <c r="A394" s="26"/>
      <c r="B394" s="26"/>
      <c r="C394" s="195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</row>
    <row r="395" spans="1:26" ht="15.75" customHeight="1" x14ac:dyDescent="0.2">
      <c r="A395" s="26"/>
      <c r="B395" s="26"/>
      <c r="C395" s="195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</row>
    <row r="396" spans="1:26" ht="15.75" customHeight="1" x14ac:dyDescent="0.2">
      <c r="A396" s="26"/>
      <c r="B396" s="26"/>
      <c r="C396" s="195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</row>
    <row r="397" spans="1:26" ht="15.75" customHeight="1" x14ac:dyDescent="0.2">
      <c r="A397" s="26"/>
      <c r="B397" s="26"/>
      <c r="C397" s="195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</row>
    <row r="398" spans="1:26" ht="15.75" customHeight="1" x14ac:dyDescent="0.2">
      <c r="A398" s="26"/>
      <c r="B398" s="26"/>
      <c r="C398" s="195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</row>
    <row r="399" spans="1:26" ht="15.75" customHeight="1" x14ac:dyDescent="0.2">
      <c r="A399" s="26"/>
      <c r="B399" s="26"/>
      <c r="C399" s="195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</row>
    <row r="400" spans="1:26" ht="15.75" customHeight="1" x14ac:dyDescent="0.2">
      <c r="A400" s="26"/>
      <c r="B400" s="26"/>
      <c r="C400" s="195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</row>
    <row r="401" spans="1:26" ht="15.75" customHeight="1" x14ac:dyDescent="0.2">
      <c r="A401" s="26"/>
      <c r="B401" s="26"/>
      <c r="C401" s="195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</row>
    <row r="402" spans="1:26" ht="15.75" customHeight="1" x14ac:dyDescent="0.2">
      <c r="A402" s="26"/>
      <c r="B402" s="26"/>
      <c r="C402" s="195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</row>
    <row r="403" spans="1:26" ht="15.75" customHeight="1" x14ac:dyDescent="0.2">
      <c r="A403" s="26"/>
      <c r="B403" s="26"/>
      <c r="C403" s="195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</row>
    <row r="404" spans="1:26" ht="15.75" customHeight="1" x14ac:dyDescent="0.2">
      <c r="A404" s="26"/>
      <c r="B404" s="26"/>
      <c r="C404" s="195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</row>
    <row r="405" spans="1:26" ht="15.75" customHeight="1" x14ac:dyDescent="0.2">
      <c r="A405" s="26"/>
      <c r="B405" s="26"/>
      <c r="C405" s="195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</row>
    <row r="406" spans="1:26" ht="15.75" customHeight="1" x14ac:dyDescent="0.2">
      <c r="A406" s="26"/>
      <c r="B406" s="26"/>
      <c r="C406" s="195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</row>
    <row r="407" spans="1:26" ht="15.75" customHeight="1" x14ac:dyDescent="0.2">
      <c r="A407" s="26"/>
      <c r="B407" s="26"/>
      <c r="C407" s="195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</row>
    <row r="408" spans="1:26" ht="15.75" customHeight="1" x14ac:dyDescent="0.2">
      <c r="A408" s="26"/>
      <c r="B408" s="26"/>
      <c r="C408" s="195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</row>
    <row r="409" spans="1:26" ht="15.75" customHeight="1" x14ac:dyDescent="0.2">
      <c r="A409" s="26"/>
      <c r="B409" s="26"/>
      <c r="C409" s="195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</row>
    <row r="410" spans="1:26" ht="15.75" customHeight="1" x14ac:dyDescent="0.2">
      <c r="A410" s="26"/>
      <c r="B410" s="26"/>
      <c r="C410" s="195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</row>
    <row r="411" spans="1:26" ht="15.75" customHeight="1" x14ac:dyDescent="0.2">
      <c r="A411" s="26"/>
      <c r="B411" s="26"/>
      <c r="C411" s="195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</row>
    <row r="412" spans="1:26" ht="15.75" customHeight="1" x14ac:dyDescent="0.2">
      <c r="A412" s="26"/>
      <c r="B412" s="26"/>
      <c r="C412" s="195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</row>
    <row r="413" spans="1:26" ht="15.75" customHeight="1" x14ac:dyDescent="0.2">
      <c r="A413" s="26"/>
      <c r="B413" s="26"/>
      <c r="C413" s="195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</row>
    <row r="414" spans="1:26" ht="15.75" customHeight="1" x14ac:dyDescent="0.2">
      <c r="A414" s="26"/>
      <c r="B414" s="26"/>
      <c r="C414" s="195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</row>
    <row r="415" spans="1:26" ht="15.75" customHeight="1" x14ac:dyDescent="0.2">
      <c r="A415" s="26"/>
      <c r="B415" s="26"/>
      <c r="C415" s="195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</row>
    <row r="416" spans="1:26" ht="15.75" customHeight="1" x14ac:dyDescent="0.2">
      <c r="A416" s="26"/>
      <c r="B416" s="26"/>
      <c r="C416" s="195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</row>
    <row r="417" spans="1:26" ht="15.75" customHeight="1" x14ac:dyDescent="0.2">
      <c r="A417" s="26"/>
      <c r="B417" s="26"/>
      <c r="C417" s="195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</row>
    <row r="418" spans="1:26" ht="15.75" customHeight="1" x14ac:dyDescent="0.2">
      <c r="A418" s="26"/>
      <c r="B418" s="26"/>
      <c r="C418" s="195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</row>
    <row r="419" spans="1:26" ht="15.75" customHeight="1" x14ac:dyDescent="0.2">
      <c r="A419" s="26"/>
      <c r="B419" s="26"/>
      <c r="C419" s="195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</row>
    <row r="420" spans="1:26" ht="15.75" customHeight="1" x14ac:dyDescent="0.2">
      <c r="A420" s="26"/>
      <c r="B420" s="26"/>
      <c r="C420" s="195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</row>
    <row r="421" spans="1:26" ht="15.75" customHeight="1" x14ac:dyDescent="0.2">
      <c r="A421" s="26"/>
      <c r="B421" s="26"/>
      <c r="C421" s="195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</row>
    <row r="422" spans="1:26" ht="15.75" customHeight="1" x14ac:dyDescent="0.2">
      <c r="A422" s="26"/>
      <c r="B422" s="26"/>
      <c r="C422" s="195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</row>
    <row r="423" spans="1:26" ht="15.75" customHeight="1" x14ac:dyDescent="0.2">
      <c r="A423" s="26"/>
      <c r="B423" s="26"/>
      <c r="C423" s="195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</row>
    <row r="424" spans="1:26" ht="15.75" customHeight="1" x14ac:dyDescent="0.2">
      <c r="A424" s="26"/>
      <c r="B424" s="26"/>
      <c r="C424" s="195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</row>
    <row r="425" spans="1:26" ht="15.75" customHeight="1" x14ac:dyDescent="0.2">
      <c r="A425" s="26"/>
      <c r="B425" s="26"/>
      <c r="C425" s="195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</row>
    <row r="426" spans="1:26" ht="15.75" customHeight="1" x14ac:dyDescent="0.2">
      <c r="A426" s="26"/>
      <c r="B426" s="26"/>
      <c r="C426" s="195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</row>
    <row r="427" spans="1:26" ht="15.75" customHeight="1" x14ac:dyDescent="0.2">
      <c r="A427" s="26"/>
      <c r="B427" s="26"/>
      <c r="C427" s="195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</row>
    <row r="428" spans="1:26" ht="15.75" customHeight="1" x14ac:dyDescent="0.2">
      <c r="A428" s="26"/>
      <c r="B428" s="26"/>
      <c r="C428" s="195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</row>
    <row r="429" spans="1:26" ht="15.75" customHeight="1" x14ac:dyDescent="0.2">
      <c r="A429" s="26"/>
      <c r="B429" s="26"/>
      <c r="C429" s="195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</row>
    <row r="430" spans="1:26" ht="15.75" customHeight="1" x14ac:dyDescent="0.2">
      <c r="A430" s="26"/>
      <c r="B430" s="26"/>
      <c r="C430" s="195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</row>
    <row r="431" spans="1:26" ht="15.75" customHeight="1" x14ac:dyDescent="0.2">
      <c r="A431" s="26"/>
      <c r="B431" s="26"/>
      <c r="C431" s="195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</row>
    <row r="432" spans="1:26" ht="15.75" customHeight="1" x14ac:dyDescent="0.2">
      <c r="A432" s="26"/>
      <c r="B432" s="26"/>
      <c r="C432" s="195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</row>
    <row r="433" spans="1:26" ht="15.75" customHeight="1" x14ac:dyDescent="0.2">
      <c r="A433" s="26"/>
      <c r="B433" s="26"/>
      <c r="C433" s="195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</row>
    <row r="434" spans="1:26" ht="15.75" customHeight="1" x14ac:dyDescent="0.2">
      <c r="A434" s="26"/>
      <c r="B434" s="26"/>
      <c r="C434" s="195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</row>
    <row r="435" spans="1:26" ht="15.75" customHeight="1" x14ac:dyDescent="0.2">
      <c r="A435" s="26"/>
      <c r="B435" s="26"/>
      <c r="C435" s="195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</row>
    <row r="436" spans="1:26" ht="15.75" customHeight="1" x14ac:dyDescent="0.2">
      <c r="A436" s="26"/>
      <c r="B436" s="26"/>
      <c r="C436" s="195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</row>
    <row r="437" spans="1:26" ht="15.75" customHeight="1" x14ac:dyDescent="0.2">
      <c r="A437" s="26"/>
      <c r="B437" s="26"/>
      <c r="C437" s="195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</row>
    <row r="438" spans="1:26" ht="15.75" customHeight="1" x14ac:dyDescent="0.2">
      <c r="A438" s="26"/>
      <c r="B438" s="26"/>
      <c r="C438" s="195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</row>
    <row r="439" spans="1:26" ht="15.75" customHeight="1" x14ac:dyDescent="0.2">
      <c r="A439" s="26"/>
      <c r="B439" s="26"/>
      <c r="C439" s="195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</row>
    <row r="440" spans="1:26" ht="15.75" customHeight="1" x14ac:dyDescent="0.2">
      <c r="A440" s="26"/>
      <c r="B440" s="26"/>
      <c r="C440" s="195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</row>
    <row r="441" spans="1:26" ht="15.75" customHeight="1" x14ac:dyDescent="0.2">
      <c r="A441" s="26"/>
      <c r="B441" s="26"/>
      <c r="C441" s="195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</row>
    <row r="442" spans="1:26" ht="15.75" customHeight="1" x14ac:dyDescent="0.2">
      <c r="A442" s="26"/>
      <c r="B442" s="26"/>
      <c r="C442" s="195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</row>
    <row r="443" spans="1:26" ht="15.75" customHeight="1" x14ac:dyDescent="0.2">
      <c r="A443" s="26"/>
      <c r="B443" s="26"/>
      <c r="C443" s="195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</row>
    <row r="444" spans="1:26" ht="15.75" customHeight="1" x14ac:dyDescent="0.2">
      <c r="A444" s="26"/>
      <c r="B444" s="26"/>
      <c r="C444" s="195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</row>
    <row r="445" spans="1:26" ht="15.75" customHeight="1" x14ac:dyDescent="0.2">
      <c r="A445" s="26"/>
      <c r="B445" s="26"/>
      <c r="C445" s="195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</row>
    <row r="446" spans="1:26" ht="15.75" customHeight="1" x14ac:dyDescent="0.2">
      <c r="A446" s="26"/>
      <c r="B446" s="26"/>
      <c r="C446" s="195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</row>
    <row r="447" spans="1:26" ht="15.75" customHeight="1" x14ac:dyDescent="0.2">
      <c r="A447" s="26"/>
      <c r="B447" s="26"/>
      <c r="C447" s="195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</row>
    <row r="448" spans="1:26" ht="15.75" customHeight="1" x14ac:dyDescent="0.2">
      <c r="A448" s="26"/>
      <c r="B448" s="26"/>
      <c r="C448" s="195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</row>
    <row r="449" spans="1:26" ht="15.75" customHeight="1" x14ac:dyDescent="0.2">
      <c r="A449" s="26"/>
      <c r="B449" s="26"/>
      <c r="C449" s="195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</row>
    <row r="450" spans="1:26" ht="15.75" customHeight="1" x14ac:dyDescent="0.2">
      <c r="A450" s="26"/>
      <c r="B450" s="26"/>
      <c r="C450" s="195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</row>
    <row r="451" spans="1:26" ht="15.75" customHeight="1" x14ac:dyDescent="0.2">
      <c r="A451" s="26"/>
      <c r="B451" s="26"/>
      <c r="C451" s="195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</row>
    <row r="452" spans="1:26" ht="15.75" customHeight="1" x14ac:dyDescent="0.2">
      <c r="A452" s="26"/>
      <c r="B452" s="26"/>
      <c r="C452" s="195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</row>
    <row r="453" spans="1:26" ht="15.75" customHeight="1" x14ac:dyDescent="0.2">
      <c r="A453" s="26"/>
      <c r="B453" s="26"/>
      <c r="C453" s="195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</row>
    <row r="454" spans="1:26" ht="15.75" customHeight="1" x14ac:dyDescent="0.2">
      <c r="A454" s="26"/>
      <c r="B454" s="26"/>
      <c r="C454" s="195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</row>
    <row r="455" spans="1:26" ht="15.75" customHeight="1" x14ac:dyDescent="0.2">
      <c r="A455" s="26"/>
      <c r="B455" s="26"/>
      <c r="C455" s="195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</row>
    <row r="456" spans="1:26" ht="15.75" customHeight="1" x14ac:dyDescent="0.2">
      <c r="A456" s="26"/>
      <c r="B456" s="26"/>
      <c r="C456" s="195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</row>
    <row r="457" spans="1:26" ht="15.75" customHeight="1" x14ac:dyDescent="0.2">
      <c r="A457" s="26"/>
      <c r="B457" s="26"/>
      <c r="C457" s="195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</row>
    <row r="458" spans="1:26" ht="15.75" customHeight="1" x14ac:dyDescent="0.2">
      <c r="A458" s="26"/>
      <c r="B458" s="26"/>
      <c r="C458" s="195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</row>
    <row r="459" spans="1:26" ht="15.75" customHeight="1" x14ac:dyDescent="0.2">
      <c r="A459" s="26"/>
      <c r="B459" s="26"/>
      <c r="C459" s="195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</row>
    <row r="460" spans="1:26" ht="15.75" customHeight="1" x14ac:dyDescent="0.2">
      <c r="A460" s="26"/>
      <c r="B460" s="26"/>
      <c r="C460" s="195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</row>
    <row r="461" spans="1:26" ht="15.75" customHeight="1" x14ac:dyDescent="0.2">
      <c r="A461" s="26"/>
      <c r="B461" s="26"/>
      <c r="C461" s="195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</row>
    <row r="462" spans="1:26" ht="15.75" customHeight="1" x14ac:dyDescent="0.2">
      <c r="A462" s="26"/>
      <c r="B462" s="26"/>
      <c r="C462" s="195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</row>
    <row r="463" spans="1:26" ht="15.75" customHeight="1" x14ac:dyDescent="0.2">
      <c r="A463" s="26"/>
      <c r="B463" s="26"/>
      <c r="C463" s="195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</row>
    <row r="464" spans="1:26" ht="15.75" customHeight="1" x14ac:dyDescent="0.2">
      <c r="A464" s="26"/>
      <c r="B464" s="26"/>
      <c r="C464" s="195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</row>
    <row r="465" spans="1:26" ht="15.75" customHeight="1" x14ac:dyDescent="0.2">
      <c r="A465" s="26"/>
      <c r="B465" s="26"/>
      <c r="C465" s="195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</row>
    <row r="466" spans="1:26" ht="15.75" customHeight="1" x14ac:dyDescent="0.2">
      <c r="A466" s="26"/>
      <c r="B466" s="26"/>
      <c r="C466" s="195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</row>
    <row r="467" spans="1:26" ht="15.75" customHeight="1" x14ac:dyDescent="0.2">
      <c r="A467" s="26"/>
      <c r="B467" s="26"/>
      <c r="C467" s="195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</row>
    <row r="468" spans="1:26" ht="15.75" customHeight="1" x14ac:dyDescent="0.2">
      <c r="A468" s="26"/>
      <c r="B468" s="26"/>
      <c r="C468" s="195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</row>
    <row r="469" spans="1:26" ht="15.75" customHeight="1" x14ac:dyDescent="0.2">
      <c r="A469" s="26"/>
      <c r="B469" s="26"/>
      <c r="C469" s="195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</row>
    <row r="470" spans="1:26" ht="15.75" customHeight="1" x14ac:dyDescent="0.2">
      <c r="A470" s="26"/>
      <c r="B470" s="26"/>
      <c r="C470" s="195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</row>
    <row r="471" spans="1:26" ht="15.75" customHeight="1" x14ac:dyDescent="0.2">
      <c r="A471" s="26"/>
      <c r="B471" s="26"/>
      <c r="C471" s="195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</row>
    <row r="472" spans="1:26" ht="15.75" customHeight="1" x14ac:dyDescent="0.2">
      <c r="A472" s="26"/>
      <c r="B472" s="26"/>
      <c r="C472" s="195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</row>
    <row r="473" spans="1:26" ht="15.75" customHeight="1" x14ac:dyDescent="0.2">
      <c r="A473" s="26"/>
      <c r="B473" s="26"/>
      <c r="C473" s="195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</row>
    <row r="474" spans="1:26" ht="15.75" customHeight="1" x14ac:dyDescent="0.2">
      <c r="A474" s="26"/>
      <c r="B474" s="26"/>
      <c r="C474" s="195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</row>
    <row r="475" spans="1:26" ht="15.75" customHeight="1" x14ac:dyDescent="0.2">
      <c r="A475" s="26"/>
      <c r="B475" s="26"/>
      <c r="C475" s="195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</row>
    <row r="476" spans="1:26" ht="15.75" customHeight="1" x14ac:dyDescent="0.2">
      <c r="A476" s="26"/>
      <c r="B476" s="26"/>
      <c r="C476" s="195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</row>
    <row r="477" spans="1:26" ht="15.75" customHeight="1" x14ac:dyDescent="0.2">
      <c r="A477" s="26"/>
      <c r="B477" s="26"/>
      <c r="C477" s="195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</row>
    <row r="478" spans="1:26" ht="15.75" customHeight="1" x14ac:dyDescent="0.2">
      <c r="A478" s="26"/>
      <c r="B478" s="26"/>
      <c r="C478" s="195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</row>
    <row r="479" spans="1:26" ht="15.75" customHeight="1" x14ac:dyDescent="0.2">
      <c r="A479" s="26"/>
      <c r="B479" s="26"/>
      <c r="C479" s="195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</row>
    <row r="480" spans="1:26" ht="15.75" customHeight="1" x14ac:dyDescent="0.2">
      <c r="A480" s="26"/>
      <c r="B480" s="26"/>
      <c r="C480" s="195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</row>
    <row r="481" spans="1:26" ht="15.75" customHeight="1" x14ac:dyDescent="0.2">
      <c r="A481" s="26"/>
      <c r="B481" s="26"/>
      <c r="C481" s="195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</row>
    <row r="482" spans="1:26" ht="15.75" customHeight="1" x14ac:dyDescent="0.2">
      <c r="A482" s="26"/>
      <c r="B482" s="26"/>
      <c r="C482" s="195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</row>
    <row r="483" spans="1:26" ht="15.75" customHeight="1" x14ac:dyDescent="0.2">
      <c r="A483" s="26"/>
      <c r="B483" s="26"/>
      <c r="C483" s="195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</row>
    <row r="484" spans="1:26" ht="15.75" customHeight="1" x14ac:dyDescent="0.2">
      <c r="A484" s="26"/>
      <c r="B484" s="26"/>
      <c r="C484" s="195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</row>
    <row r="485" spans="1:26" ht="15.75" customHeight="1" x14ac:dyDescent="0.2">
      <c r="A485" s="26"/>
      <c r="B485" s="26"/>
      <c r="C485" s="195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</row>
    <row r="486" spans="1:26" ht="15.75" customHeight="1" x14ac:dyDescent="0.2">
      <c r="A486" s="26"/>
      <c r="B486" s="26"/>
      <c r="C486" s="195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</row>
    <row r="487" spans="1:26" ht="15.75" customHeight="1" x14ac:dyDescent="0.2">
      <c r="A487" s="26"/>
      <c r="B487" s="26"/>
      <c r="C487" s="195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</row>
    <row r="488" spans="1:26" ht="15.75" customHeight="1" x14ac:dyDescent="0.2">
      <c r="A488" s="26"/>
      <c r="B488" s="26"/>
      <c r="C488" s="195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</row>
    <row r="489" spans="1:26" ht="15.75" customHeight="1" x14ac:dyDescent="0.2">
      <c r="A489" s="26"/>
      <c r="B489" s="26"/>
      <c r="C489" s="195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</row>
    <row r="490" spans="1:26" ht="15.75" customHeight="1" x14ac:dyDescent="0.2">
      <c r="A490" s="26"/>
      <c r="B490" s="26"/>
      <c r="C490" s="195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</row>
    <row r="491" spans="1:26" ht="15.75" customHeight="1" x14ac:dyDescent="0.2">
      <c r="A491" s="26"/>
      <c r="B491" s="26"/>
      <c r="C491" s="195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</row>
    <row r="492" spans="1:26" ht="15.75" customHeight="1" x14ac:dyDescent="0.2">
      <c r="A492" s="26"/>
      <c r="B492" s="26"/>
      <c r="C492" s="195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</row>
    <row r="493" spans="1:26" ht="15.75" customHeight="1" x14ac:dyDescent="0.2">
      <c r="A493" s="26"/>
      <c r="B493" s="26"/>
      <c r="C493" s="195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</row>
    <row r="494" spans="1:26" ht="15.75" customHeight="1" x14ac:dyDescent="0.2">
      <c r="A494" s="26"/>
      <c r="B494" s="26"/>
      <c r="C494" s="195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</row>
    <row r="495" spans="1:26" ht="15.75" customHeight="1" x14ac:dyDescent="0.2">
      <c r="A495" s="26"/>
      <c r="B495" s="26"/>
      <c r="C495" s="195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</row>
    <row r="496" spans="1:26" ht="15.75" customHeight="1" x14ac:dyDescent="0.2">
      <c r="A496" s="26"/>
      <c r="B496" s="26"/>
      <c r="C496" s="195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</row>
    <row r="497" spans="1:26" ht="15.75" customHeight="1" x14ac:dyDescent="0.2">
      <c r="A497" s="26"/>
      <c r="B497" s="26"/>
      <c r="C497" s="195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</row>
    <row r="498" spans="1:26" ht="15.75" customHeight="1" x14ac:dyDescent="0.2">
      <c r="A498" s="26"/>
      <c r="B498" s="26"/>
      <c r="C498" s="195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</row>
    <row r="499" spans="1:26" ht="15.75" customHeight="1" x14ac:dyDescent="0.2">
      <c r="A499" s="26"/>
      <c r="B499" s="26"/>
      <c r="C499" s="195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</row>
    <row r="500" spans="1:26" ht="15.75" customHeight="1" x14ac:dyDescent="0.2">
      <c r="A500" s="26"/>
      <c r="B500" s="26"/>
      <c r="C500" s="195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</row>
    <row r="501" spans="1:26" ht="15.75" customHeight="1" x14ac:dyDescent="0.2">
      <c r="A501" s="26"/>
      <c r="B501" s="26"/>
      <c r="C501" s="195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</row>
    <row r="502" spans="1:26" ht="15.75" customHeight="1" x14ac:dyDescent="0.2">
      <c r="A502" s="26"/>
      <c r="B502" s="26"/>
      <c r="C502" s="195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</row>
    <row r="503" spans="1:26" ht="15.75" customHeight="1" x14ac:dyDescent="0.2">
      <c r="A503" s="26"/>
      <c r="B503" s="26"/>
      <c r="C503" s="195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</row>
    <row r="504" spans="1:26" ht="15.75" customHeight="1" x14ac:dyDescent="0.2">
      <c r="A504" s="26"/>
      <c r="B504" s="26"/>
      <c r="C504" s="195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</row>
    <row r="505" spans="1:26" ht="15.75" customHeight="1" x14ac:dyDescent="0.2">
      <c r="A505" s="26"/>
      <c r="B505" s="26"/>
      <c r="C505" s="195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</row>
    <row r="506" spans="1:26" ht="15.75" customHeight="1" x14ac:dyDescent="0.2">
      <c r="A506" s="26"/>
      <c r="B506" s="26"/>
      <c r="C506" s="195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</row>
    <row r="507" spans="1:26" ht="15.75" customHeight="1" x14ac:dyDescent="0.2">
      <c r="A507" s="26"/>
      <c r="B507" s="26"/>
      <c r="C507" s="195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</row>
    <row r="508" spans="1:26" ht="15.75" customHeight="1" x14ac:dyDescent="0.2">
      <c r="A508" s="26"/>
      <c r="B508" s="26"/>
      <c r="C508" s="195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</row>
    <row r="509" spans="1:26" ht="15.75" customHeight="1" x14ac:dyDescent="0.2">
      <c r="A509" s="26"/>
      <c r="B509" s="26"/>
      <c r="C509" s="195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</row>
    <row r="510" spans="1:26" ht="15.75" customHeight="1" x14ac:dyDescent="0.2">
      <c r="A510" s="26"/>
      <c r="B510" s="26"/>
      <c r="C510" s="195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</row>
    <row r="511" spans="1:26" ht="15.75" customHeight="1" x14ac:dyDescent="0.2">
      <c r="A511" s="26"/>
      <c r="B511" s="26"/>
      <c r="C511" s="195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</row>
    <row r="512" spans="1:26" ht="15.75" customHeight="1" x14ac:dyDescent="0.2">
      <c r="A512" s="26"/>
      <c r="B512" s="26"/>
      <c r="C512" s="195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</row>
    <row r="513" spans="1:26" ht="15.75" customHeight="1" x14ac:dyDescent="0.2">
      <c r="A513" s="26"/>
      <c r="B513" s="26"/>
      <c r="C513" s="195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</row>
    <row r="514" spans="1:26" ht="15.75" customHeight="1" x14ac:dyDescent="0.2">
      <c r="A514" s="26"/>
      <c r="B514" s="26"/>
      <c r="C514" s="195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</row>
    <row r="515" spans="1:26" ht="15.75" customHeight="1" x14ac:dyDescent="0.2">
      <c r="A515" s="26"/>
      <c r="B515" s="26"/>
      <c r="C515" s="195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</row>
    <row r="516" spans="1:26" ht="15.75" customHeight="1" x14ac:dyDescent="0.2">
      <c r="A516" s="26"/>
      <c r="B516" s="26"/>
      <c r="C516" s="195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</row>
    <row r="517" spans="1:26" ht="15.75" customHeight="1" x14ac:dyDescent="0.2">
      <c r="A517" s="26"/>
      <c r="B517" s="26"/>
      <c r="C517" s="195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</row>
    <row r="518" spans="1:26" ht="15.75" customHeight="1" x14ac:dyDescent="0.2">
      <c r="A518" s="26"/>
      <c r="B518" s="26"/>
      <c r="C518" s="195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</row>
    <row r="519" spans="1:26" ht="15.75" customHeight="1" x14ac:dyDescent="0.2">
      <c r="A519" s="26"/>
      <c r="B519" s="26"/>
      <c r="C519" s="195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</row>
    <row r="520" spans="1:26" ht="15.75" customHeight="1" x14ac:dyDescent="0.2">
      <c r="A520" s="26"/>
      <c r="B520" s="26"/>
      <c r="C520" s="195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</row>
    <row r="521" spans="1:26" ht="15.75" customHeight="1" x14ac:dyDescent="0.2">
      <c r="A521" s="26"/>
      <c r="B521" s="26"/>
      <c r="C521" s="195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</row>
    <row r="522" spans="1:26" ht="15.75" customHeight="1" x14ac:dyDescent="0.2">
      <c r="A522" s="26"/>
      <c r="B522" s="26"/>
      <c r="C522" s="195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</row>
    <row r="523" spans="1:26" ht="15.75" customHeight="1" x14ac:dyDescent="0.2">
      <c r="A523" s="26"/>
      <c r="B523" s="26"/>
      <c r="C523" s="195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</row>
    <row r="524" spans="1:26" ht="15.75" customHeight="1" x14ac:dyDescent="0.2">
      <c r="A524" s="26"/>
      <c r="B524" s="26"/>
      <c r="C524" s="195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</row>
    <row r="525" spans="1:26" ht="15.75" customHeight="1" x14ac:dyDescent="0.2">
      <c r="A525" s="26"/>
      <c r="B525" s="26"/>
      <c r="C525" s="195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</row>
    <row r="526" spans="1:26" ht="15.75" customHeight="1" x14ac:dyDescent="0.2">
      <c r="A526" s="26"/>
      <c r="B526" s="26"/>
      <c r="C526" s="195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</row>
    <row r="527" spans="1:26" ht="15.75" customHeight="1" x14ac:dyDescent="0.2">
      <c r="A527" s="26"/>
      <c r="B527" s="26"/>
      <c r="C527" s="195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</row>
    <row r="528" spans="1:26" ht="15.75" customHeight="1" x14ac:dyDescent="0.2">
      <c r="A528" s="26"/>
      <c r="B528" s="26"/>
      <c r="C528" s="195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</row>
    <row r="529" spans="1:26" ht="15.75" customHeight="1" x14ac:dyDescent="0.2">
      <c r="A529" s="26"/>
      <c r="B529" s="26"/>
      <c r="C529" s="195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</row>
    <row r="530" spans="1:26" ht="15.75" customHeight="1" x14ac:dyDescent="0.2">
      <c r="A530" s="26"/>
      <c r="B530" s="26"/>
      <c r="C530" s="195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</row>
    <row r="531" spans="1:26" ht="15.75" customHeight="1" x14ac:dyDescent="0.2">
      <c r="A531" s="26"/>
      <c r="B531" s="26"/>
      <c r="C531" s="195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</row>
    <row r="532" spans="1:26" ht="15.75" customHeight="1" x14ac:dyDescent="0.2">
      <c r="A532" s="26"/>
      <c r="B532" s="26"/>
      <c r="C532" s="195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</row>
    <row r="533" spans="1:26" ht="15.75" customHeight="1" x14ac:dyDescent="0.2">
      <c r="A533" s="26"/>
      <c r="B533" s="26"/>
      <c r="C533" s="195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</row>
    <row r="534" spans="1:26" ht="15.75" customHeight="1" x14ac:dyDescent="0.2">
      <c r="A534" s="26"/>
      <c r="B534" s="26"/>
      <c r="C534" s="195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</row>
    <row r="535" spans="1:26" ht="15.75" customHeight="1" x14ac:dyDescent="0.2">
      <c r="A535" s="26"/>
      <c r="B535" s="26"/>
      <c r="C535" s="195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</row>
    <row r="536" spans="1:26" ht="15.75" customHeight="1" x14ac:dyDescent="0.2">
      <c r="A536" s="26"/>
      <c r="B536" s="26"/>
      <c r="C536" s="195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</row>
    <row r="537" spans="1:26" ht="15.75" customHeight="1" x14ac:dyDescent="0.2">
      <c r="A537" s="26"/>
      <c r="B537" s="26"/>
      <c r="C537" s="195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</row>
    <row r="538" spans="1:26" ht="15.75" customHeight="1" x14ac:dyDescent="0.2">
      <c r="A538" s="26"/>
      <c r="B538" s="26"/>
      <c r="C538" s="195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</row>
    <row r="539" spans="1:26" ht="15.75" customHeight="1" x14ac:dyDescent="0.2">
      <c r="A539" s="26"/>
      <c r="B539" s="26"/>
      <c r="C539" s="195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</row>
    <row r="540" spans="1:26" ht="15.75" customHeight="1" x14ac:dyDescent="0.2">
      <c r="A540" s="26"/>
      <c r="B540" s="26"/>
      <c r="C540" s="195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</row>
    <row r="541" spans="1:26" ht="15.75" customHeight="1" x14ac:dyDescent="0.2">
      <c r="A541" s="26"/>
      <c r="B541" s="26"/>
      <c r="C541" s="195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</row>
    <row r="542" spans="1:26" ht="15.75" customHeight="1" x14ac:dyDescent="0.2">
      <c r="A542" s="26"/>
      <c r="B542" s="26"/>
      <c r="C542" s="195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</row>
    <row r="543" spans="1:26" ht="15.75" customHeight="1" x14ac:dyDescent="0.2">
      <c r="A543" s="26"/>
      <c r="B543" s="26"/>
      <c r="C543" s="195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</row>
    <row r="544" spans="1:26" ht="15.75" customHeight="1" x14ac:dyDescent="0.2">
      <c r="A544" s="26"/>
      <c r="B544" s="26"/>
      <c r="C544" s="195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</row>
    <row r="545" spans="1:26" ht="15.75" customHeight="1" x14ac:dyDescent="0.2">
      <c r="A545" s="26"/>
      <c r="B545" s="26"/>
      <c r="C545" s="195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</row>
    <row r="546" spans="1:26" ht="15.75" customHeight="1" x14ac:dyDescent="0.2">
      <c r="A546" s="26"/>
      <c r="B546" s="26"/>
      <c r="C546" s="195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</row>
    <row r="547" spans="1:26" ht="15.75" customHeight="1" x14ac:dyDescent="0.2">
      <c r="A547" s="26"/>
      <c r="B547" s="26"/>
      <c r="C547" s="195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</row>
    <row r="548" spans="1:26" ht="15.75" customHeight="1" x14ac:dyDescent="0.2">
      <c r="A548" s="26"/>
      <c r="B548" s="26"/>
      <c r="C548" s="195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</row>
    <row r="549" spans="1:26" ht="15.75" customHeight="1" x14ac:dyDescent="0.2">
      <c r="A549" s="26"/>
      <c r="B549" s="26"/>
      <c r="C549" s="195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</row>
    <row r="550" spans="1:26" ht="15.75" customHeight="1" x14ac:dyDescent="0.2">
      <c r="A550" s="26"/>
      <c r="B550" s="26"/>
      <c r="C550" s="195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</row>
    <row r="551" spans="1:26" ht="15.75" customHeight="1" x14ac:dyDescent="0.2">
      <c r="A551" s="26"/>
      <c r="B551" s="26"/>
      <c r="C551" s="195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</row>
    <row r="552" spans="1:26" ht="15.75" customHeight="1" x14ac:dyDescent="0.2">
      <c r="A552" s="26"/>
      <c r="B552" s="26"/>
      <c r="C552" s="195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</row>
    <row r="553" spans="1:26" ht="15.75" customHeight="1" x14ac:dyDescent="0.2">
      <c r="A553" s="26"/>
      <c r="B553" s="26"/>
      <c r="C553" s="195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</row>
    <row r="554" spans="1:26" ht="15.75" customHeight="1" x14ac:dyDescent="0.2">
      <c r="A554" s="26"/>
      <c r="B554" s="26"/>
      <c r="C554" s="195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</row>
    <row r="555" spans="1:26" ht="15.75" customHeight="1" x14ac:dyDescent="0.2">
      <c r="A555" s="26"/>
      <c r="B555" s="26"/>
      <c r="C555" s="195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</row>
    <row r="556" spans="1:26" ht="15.75" customHeight="1" x14ac:dyDescent="0.2">
      <c r="A556" s="26"/>
      <c r="B556" s="26"/>
      <c r="C556" s="195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</row>
    <row r="557" spans="1:26" ht="15.75" customHeight="1" x14ac:dyDescent="0.2">
      <c r="A557" s="26"/>
      <c r="B557" s="26"/>
      <c r="C557" s="195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</row>
    <row r="558" spans="1:26" ht="15.75" customHeight="1" x14ac:dyDescent="0.2">
      <c r="A558" s="26"/>
      <c r="B558" s="26"/>
      <c r="C558" s="195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</row>
    <row r="559" spans="1:26" ht="15.75" customHeight="1" x14ac:dyDescent="0.2">
      <c r="A559" s="26"/>
      <c r="B559" s="26"/>
      <c r="C559" s="195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</row>
    <row r="560" spans="1:26" ht="15.75" customHeight="1" x14ac:dyDescent="0.2">
      <c r="A560" s="26"/>
      <c r="B560" s="26"/>
      <c r="C560" s="195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</row>
    <row r="561" spans="1:26" ht="15.75" customHeight="1" x14ac:dyDescent="0.2">
      <c r="A561" s="26"/>
      <c r="B561" s="26"/>
      <c r="C561" s="195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</row>
    <row r="562" spans="1:26" ht="15.75" customHeight="1" x14ac:dyDescent="0.2">
      <c r="A562" s="26"/>
      <c r="B562" s="26"/>
      <c r="C562" s="195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</row>
    <row r="563" spans="1:26" ht="15.75" customHeight="1" x14ac:dyDescent="0.2">
      <c r="A563" s="26"/>
      <c r="B563" s="26"/>
      <c r="C563" s="195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</row>
    <row r="564" spans="1:26" ht="15.75" customHeight="1" x14ac:dyDescent="0.2">
      <c r="A564" s="26"/>
      <c r="B564" s="26"/>
      <c r="C564" s="195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</row>
    <row r="565" spans="1:26" ht="15.75" customHeight="1" x14ac:dyDescent="0.2">
      <c r="A565" s="26"/>
      <c r="B565" s="26"/>
      <c r="C565" s="195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</row>
    <row r="566" spans="1:26" ht="15.75" customHeight="1" x14ac:dyDescent="0.2">
      <c r="A566" s="26"/>
      <c r="B566" s="26"/>
      <c r="C566" s="195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</row>
    <row r="567" spans="1:26" ht="15.75" customHeight="1" x14ac:dyDescent="0.2">
      <c r="A567" s="26"/>
      <c r="B567" s="26"/>
      <c r="C567" s="195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</row>
    <row r="568" spans="1:26" ht="15.75" customHeight="1" x14ac:dyDescent="0.2">
      <c r="A568" s="26"/>
      <c r="B568" s="26"/>
      <c r="C568" s="195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</row>
    <row r="569" spans="1:26" ht="15.75" customHeight="1" x14ac:dyDescent="0.2">
      <c r="A569" s="26"/>
      <c r="B569" s="26"/>
      <c r="C569" s="195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</row>
    <row r="570" spans="1:26" ht="15.75" customHeight="1" x14ac:dyDescent="0.2">
      <c r="A570" s="26"/>
      <c r="B570" s="26"/>
      <c r="C570" s="195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</row>
    <row r="571" spans="1:26" ht="15.75" customHeight="1" x14ac:dyDescent="0.2">
      <c r="A571" s="26"/>
      <c r="B571" s="26"/>
      <c r="C571" s="195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</row>
    <row r="572" spans="1:26" ht="15.75" customHeight="1" x14ac:dyDescent="0.2">
      <c r="A572" s="26"/>
      <c r="B572" s="26"/>
      <c r="C572" s="195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</row>
    <row r="573" spans="1:26" ht="15.75" customHeight="1" x14ac:dyDescent="0.2">
      <c r="A573" s="26"/>
      <c r="B573" s="26"/>
      <c r="C573" s="195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</row>
    <row r="574" spans="1:26" ht="15.75" customHeight="1" x14ac:dyDescent="0.2">
      <c r="A574" s="26"/>
      <c r="B574" s="26"/>
      <c r="C574" s="195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</row>
    <row r="575" spans="1:26" ht="15.75" customHeight="1" x14ac:dyDescent="0.2">
      <c r="A575" s="26"/>
      <c r="B575" s="26"/>
      <c r="C575" s="195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</row>
    <row r="576" spans="1:26" ht="15.75" customHeight="1" x14ac:dyDescent="0.2">
      <c r="A576" s="26"/>
      <c r="B576" s="26"/>
      <c r="C576" s="195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</row>
    <row r="577" spans="1:26" ht="15.75" customHeight="1" x14ac:dyDescent="0.2">
      <c r="A577" s="26"/>
      <c r="B577" s="26"/>
      <c r="C577" s="195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</row>
    <row r="578" spans="1:26" ht="15.75" customHeight="1" x14ac:dyDescent="0.2">
      <c r="A578" s="26"/>
      <c r="B578" s="26"/>
      <c r="C578" s="195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</row>
    <row r="579" spans="1:26" ht="15.75" customHeight="1" x14ac:dyDescent="0.2">
      <c r="A579" s="26"/>
      <c r="B579" s="26"/>
      <c r="C579" s="195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</row>
    <row r="580" spans="1:26" ht="15.75" customHeight="1" x14ac:dyDescent="0.2">
      <c r="A580" s="26"/>
      <c r="B580" s="26"/>
      <c r="C580" s="195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</row>
    <row r="581" spans="1:26" ht="15.75" customHeight="1" x14ac:dyDescent="0.2">
      <c r="A581" s="26"/>
      <c r="B581" s="26"/>
      <c r="C581" s="195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</row>
    <row r="582" spans="1:26" ht="15.75" customHeight="1" x14ac:dyDescent="0.2">
      <c r="A582" s="26"/>
      <c r="B582" s="26"/>
      <c r="C582" s="195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</row>
    <row r="583" spans="1:26" ht="15.75" customHeight="1" x14ac:dyDescent="0.2">
      <c r="A583" s="26"/>
      <c r="B583" s="26"/>
      <c r="C583" s="195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</row>
    <row r="584" spans="1:26" ht="15.75" customHeight="1" x14ac:dyDescent="0.2">
      <c r="A584" s="26"/>
      <c r="B584" s="26"/>
      <c r="C584" s="195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</row>
    <row r="585" spans="1:26" ht="15.75" customHeight="1" x14ac:dyDescent="0.2">
      <c r="A585" s="26"/>
      <c r="B585" s="26"/>
      <c r="C585" s="195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</row>
    <row r="586" spans="1:26" ht="15.75" customHeight="1" x14ac:dyDescent="0.2">
      <c r="A586" s="26"/>
      <c r="B586" s="26"/>
      <c r="C586" s="195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</row>
    <row r="587" spans="1:26" ht="15.75" customHeight="1" x14ac:dyDescent="0.2">
      <c r="A587" s="26"/>
      <c r="B587" s="26"/>
      <c r="C587" s="195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</row>
    <row r="588" spans="1:26" ht="15.75" customHeight="1" x14ac:dyDescent="0.2">
      <c r="A588" s="26"/>
      <c r="B588" s="26"/>
      <c r="C588" s="195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</row>
    <row r="589" spans="1:26" ht="15.75" customHeight="1" x14ac:dyDescent="0.2">
      <c r="A589" s="26"/>
      <c r="B589" s="26"/>
      <c r="C589" s="195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</row>
    <row r="590" spans="1:26" ht="15.75" customHeight="1" x14ac:dyDescent="0.2">
      <c r="A590" s="26"/>
      <c r="B590" s="26"/>
      <c r="C590" s="195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</row>
    <row r="591" spans="1:26" ht="15.75" customHeight="1" x14ac:dyDescent="0.2">
      <c r="A591" s="26"/>
      <c r="B591" s="26"/>
      <c r="C591" s="195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</row>
    <row r="592" spans="1:26" ht="15.75" customHeight="1" x14ac:dyDescent="0.2">
      <c r="A592" s="26"/>
      <c r="B592" s="26"/>
      <c r="C592" s="195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</row>
    <row r="593" spans="1:26" ht="15.75" customHeight="1" x14ac:dyDescent="0.2">
      <c r="A593" s="26"/>
      <c r="B593" s="26"/>
      <c r="C593" s="195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</row>
    <row r="594" spans="1:26" ht="15.75" customHeight="1" x14ac:dyDescent="0.2">
      <c r="A594" s="26"/>
      <c r="B594" s="26"/>
      <c r="C594" s="195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</row>
    <row r="595" spans="1:26" ht="15.75" customHeight="1" x14ac:dyDescent="0.2">
      <c r="A595" s="26"/>
      <c r="B595" s="26"/>
      <c r="C595" s="195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</row>
    <row r="596" spans="1:26" ht="15.75" customHeight="1" x14ac:dyDescent="0.2">
      <c r="A596" s="26"/>
      <c r="B596" s="26"/>
      <c r="C596" s="195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</row>
    <row r="597" spans="1:26" ht="15.75" customHeight="1" x14ac:dyDescent="0.2">
      <c r="A597" s="26"/>
      <c r="B597" s="26"/>
      <c r="C597" s="195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</row>
    <row r="598" spans="1:26" ht="15.75" customHeight="1" x14ac:dyDescent="0.2">
      <c r="A598" s="26"/>
      <c r="B598" s="26"/>
      <c r="C598" s="195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</row>
    <row r="599" spans="1:26" ht="15.75" customHeight="1" x14ac:dyDescent="0.2">
      <c r="A599" s="26"/>
      <c r="B599" s="26"/>
      <c r="C599" s="195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</row>
    <row r="600" spans="1:26" ht="15.75" customHeight="1" x14ac:dyDescent="0.2">
      <c r="A600" s="26"/>
      <c r="B600" s="26"/>
      <c r="C600" s="195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</row>
    <row r="601" spans="1:26" ht="15.75" customHeight="1" x14ac:dyDescent="0.2">
      <c r="A601" s="26"/>
      <c r="B601" s="26"/>
      <c r="C601" s="195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</row>
    <row r="602" spans="1:26" ht="15.75" customHeight="1" x14ac:dyDescent="0.2">
      <c r="A602" s="26"/>
      <c r="B602" s="26"/>
      <c r="C602" s="195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</row>
    <row r="603" spans="1:26" ht="15.75" customHeight="1" x14ac:dyDescent="0.2">
      <c r="A603" s="26"/>
      <c r="B603" s="26"/>
      <c r="C603" s="195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</row>
    <row r="604" spans="1:26" ht="15.75" customHeight="1" x14ac:dyDescent="0.2">
      <c r="A604" s="26"/>
      <c r="B604" s="26"/>
      <c r="C604" s="195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</row>
    <row r="605" spans="1:26" ht="15.75" customHeight="1" x14ac:dyDescent="0.2">
      <c r="A605" s="26"/>
      <c r="B605" s="26"/>
      <c r="C605" s="195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</row>
    <row r="606" spans="1:26" ht="15.75" customHeight="1" x14ac:dyDescent="0.2">
      <c r="A606" s="26"/>
      <c r="B606" s="26"/>
      <c r="C606" s="195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</row>
    <row r="607" spans="1:26" ht="15.75" customHeight="1" x14ac:dyDescent="0.2">
      <c r="A607" s="26"/>
      <c r="B607" s="26"/>
      <c r="C607" s="195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</row>
    <row r="608" spans="1:26" ht="15.75" customHeight="1" x14ac:dyDescent="0.2">
      <c r="A608" s="26"/>
      <c r="B608" s="26"/>
      <c r="C608" s="195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</row>
    <row r="609" spans="1:26" ht="15.75" customHeight="1" x14ac:dyDescent="0.2">
      <c r="A609" s="26"/>
      <c r="B609" s="26"/>
      <c r="C609" s="195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</row>
    <row r="610" spans="1:26" ht="15.75" customHeight="1" x14ac:dyDescent="0.2">
      <c r="A610" s="26"/>
      <c r="B610" s="26"/>
      <c r="C610" s="195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</row>
    <row r="611" spans="1:26" ht="15.75" customHeight="1" x14ac:dyDescent="0.2">
      <c r="A611" s="26"/>
      <c r="B611" s="26"/>
      <c r="C611" s="195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</row>
    <row r="612" spans="1:26" ht="15.75" customHeight="1" x14ac:dyDescent="0.2">
      <c r="A612" s="26"/>
      <c r="B612" s="26"/>
      <c r="C612" s="195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</row>
    <row r="613" spans="1:26" ht="15.75" customHeight="1" x14ac:dyDescent="0.2">
      <c r="A613" s="26"/>
      <c r="B613" s="26"/>
      <c r="C613" s="195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</row>
    <row r="614" spans="1:26" ht="15.75" customHeight="1" x14ac:dyDescent="0.2">
      <c r="A614" s="26"/>
      <c r="B614" s="26"/>
      <c r="C614" s="195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</row>
    <row r="615" spans="1:26" ht="15.75" customHeight="1" x14ac:dyDescent="0.2">
      <c r="A615" s="26"/>
      <c r="B615" s="26"/>
      <c r="C615" s="195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</row>
    <row r="616" spans="1:26" ht="15.75" customHeight="1" x14ac:dyDescent="0.2">
      <c r="A616" s="26"/>
      <c r="B616" s="26"/>
      <c r="C616" s="195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</row>
    <row r="617" spans="1:26" ht="15.75" customHeight="1" x14ac:dyDescent="0.2">
      <c r="A617" s="26"/>
      <c r="B617" s="26"/>
      <c r="C617" s="195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</row>
    <row r="618" spans="1:26" ht="15.75" customHeight="1" x14ac:dyDescent="0.2">
      <c r="A618" s="26"/>
      <c r="B618" s="26"/>
      <c r="C618" s="195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</row>
    <row r="619" spans="1:26" ht="15.75" customHeight="1" x14ac:dyDescent="0.2">
      <c r="A619" s="26"/>
      <c r="B619" s="26"/>
      <c r="C619" s="195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</row>
    <row r="620" spans="1:26" ht="15.75" customHeight="1" x14ac:dyDescent="0.2">
      <c r="A620" s="26"/>
      <c r="B620" s="26"/>
      <c r="C620" s="195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</row>
    <row r="621" spans="1:26" ht="15.75" customHeight="1" x14ac:dyDescent="0.2">
      <c r="A621" s="26"/>
      <c r="B621" s="26"/>
      <c r="C621" s="195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</row>
    <row r="622" spans="1:26" ht="15.75" customHeight="1" x14ac:dyDescent="0.2">
      <c r="A622" s="26"/>
      <c r="B622" s="26"/>
      <c r="C622" s="195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</row>
    <row r="623" spans="1:26" ht="15.75" customHeight="1" x14ac:dyDescent="0.2">
      <c r="A623" s="26"/>
      <c r="B623" s="26"/>
      <c r="C623" s="195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</row>
    <row r="624" spans="1:26" ht="15.75" customHeight="1" x14ac:dyDescent="0.2">
      <c r="A624" s="26"/>
      <c r="B624" s="26"/>
      <c r="C624" s="195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</row>
    <row r="625" spans="1:26" ht="15.75" customHeight="1" x14ac:dyDescent="0.2">
      <c r="A625" s="26"/>
      <c r="B625" s="26"/>
      <c r="C625" s="195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</row>
    <row r="626" spans="1:26" ht="15.75" customHeight="1" x14ac:dyDescent="0.2">
      <c r="A626" s="26"/>
      <c r="B626" s="26"/>
      <c r="C626" s="195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</row>
    <row r="627" spans="1:26" ht="15.75" customHeight="1" x14ac:dyDescent="0.2">
      <c r="A627" s="26"/>
      <c r="B627" s="26"/>
      <c r="C627" s="195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</row>
    <row r="628" spans="1:26" ht="15.75" customHeight="1" x14ac:dyDescent="0.2">
      <c r="A628" s="26"/>
      <c r="B628" s="26"/>
      <c r="C628" s="195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</row>
    <row r="629" spans="1:26" ht="15.75" customHeight="1" x14ac:dyDescent="0.2">
      <c r="A629" s="26"/>
      <c r="B629" s="26"/>
      <c r="C629" s="195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</row>
    <row r="630" spans="1:26" ht="15.75" customHeight="1" x14ac:dyDescent="0.2">
      <c r="A630" s="26"/>
      <c r="B630" s="26"/>
      <c r="C630" s="195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</row>
    <row r="631" spans="1:26" ht="15.75" customHeight="1" x14ac:dyDescent="0.2">
      <c r="A631" s="26"/>
      <c r="B631" s="26"/>
      <c r="C631" s="195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</row>
    <row r="632" spans="1:26" ht="15.75" customHeight="1" x14ac:dyDescent="0.2">
      <c r="A632" s="26"/>
      <c r="B632" s="26"/>
      <c r="C632" s="195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</row>
    <row r="633" spans="1:26" ht="15.75" customHeight="1" x14ac:dyDescent="0.2">
      <c r="A633" s="26"/>
      <c r="B633" s="26"/>
      <c r="C633" s="195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</row>
    <row r="634" spans="1:26" ht="15.75" customHeight="1" x14ac:dyDescent="0.2">
      <c r="A634" s="26"/>
      <c r="B634" s="26"/>
      <c r="C634" s="195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</row>
    <row r="635" spans="1:26" ht="15.75" customHeight="1" x14ac:dyDescent="0.2">
      <c r="A635" s="26"/>
      <c r="B635" s="26"/>
      <c r="C635" s="195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</row>
    <row r="636" spans="1:26" ht="15.75" customHeight="1" x14ac:dyDescent="0.2">
      <c r="A636" s="26"/>
      <c r="B636" s="26"/>
      <c r="C636" s="195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</row>
    <row r="637" spans="1:26" ht="15.75" customHeight="1" x14ac:dyDescent="0.2">
      <c r="A637" s="26"/>
      <c r="B637" s="26"/>
      <c r="C637" s="195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</row>
    <row r="638" spans="1:26" ht="15.75" customHeight="1" x14ac:dyDescent="0.2">
      <c r="A638" s="26"/>
      <c r="B638" s="26"/>
      <c r="C638" s="195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</row>
    <row r="639" spans="1:26" ht="15.75" customHeight="1" x14ac:dyDescent="0.2">
      <c r="A639" s="26"/>
      <c r="B639" s="26"/>
      <c r="C639" s="195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</row>
    <row r="640" spans="1:26" ht="15.75" customHeight="1" x14ac:dyDescent="0.2">
      <c r="A640" s="26"/>
      <c r="B640" s="26"/>
      <c r="C640" s="195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</row>
    <row r="641" spans="1:26" ht="15.75" customHeight="1" x14ac:dyDescent="0.2">
      <c r="A641" s="26"/>
      <c r="B641" s="26"/>
      <c r="C641" s="195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</row>
    <row r="642" spans="1:26" ht="15.75" customHeight="1" x14ac:dyDescent="0.2">
      <c r="A642" s="26"/>
      <c r="B642" s="26"/>
      <c r="C642" s="195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</row>
    <row r="643" spans="1:26" ht="15.75" customHeight="1" x14ac:dyDescent="0.2">
      <c r="A643" s="26"/>
      <c r="B643" s="26"/>
      <c r="C643" s="195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</row>
    <row r="644" spans="1:26" ht="15.75" customHeight="1" x14ac:dyDescent="0.2">
      <c r="A644" s="26"/>
      <c r="B644" s="26"/>
      <c r="C644" s="195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</row>
    <row r="645" spans="1:26" ht="15.75" customHeight="1" x14ac:dyDescent="0.2">
      <c r="A645" s="26"/>
      <c r="B645" s="26"/>
      <c r="C645" s="195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</row>
    <row r="646" spans="1:26" ht="15.75" customHeight="1" x14ac:dyDescent="0.2">
      <c r="A646" s="26"/>
      <c r="B646" s="26"/>
      <c r="C646" s="195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</row>
    <row r="647" spans="1:26" ht="15.75" customHeight="1" x14ac:dyDescent="0.2">
      <c r="A647" s="26"/>
      <c r="B647" s="26"/>
      <c r="C647" s="195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</row>
    <row r="648" spans="1:26" ht="15.75" customHeight="1" x14ac:dyDescent="0.2">
      <c r="A648" s="26"/>
      <c r="B648" s="26"/>
      <c r="C648" s="195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</row>
    <row r="649" spans="1:26" ht="15.75" customHeight="1" x14ac:dyDescent="0.2">
      <c r="A649" s="26"/>
      <c r="B649" s="26"/>
      <c r="C649" s="195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</row>
    <row r="650" spans="1:26" ht="15.75" customHeight="1" x14ac:dyDescent="0.2">
      <c r="A650" s="26"/>
      <c r="B650" s="26"/>
      <c r="C650" s="195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</row>
    <row r="651" spans="1:26" ht="15.75" customHeight="1" x14ac:dyDescent="0.2">
      <c r="A651" s="26"/>
      <c r="B651" s="26"/>
      <c r="C651" s="195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</row>
    <row r="652" spans="1:26" ht="15.75" customHeight="1" x14ac:dyDescent="0.2">
      <c r="A652" s="26"/>
      <c r="B652" s="26"/>
      <c r="C652" s="195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</row>
    <row r="653" spans="1:26" ht="15.75" customHeight="1" x14ac:dyDescent="0.2">
      <c r="A653" s="26"/>
      <c r="B653" s="26"/>
      <c r="C653" s="195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</row>
    <row r="654" spans="1:26" ht="15.75" customHeight="1" x14ac:dyDescent="0.2">
      <c r="A654" s="26"/>
      <c r="B654" s="26"/>
      <c r="C654" s="195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</row>
    <row r="655" spans="1:26" ht="15.75" customHeight="1" x14ac:dyDescent="0.2">
      <c r="A655" s="26"/>
      <c r="B655" s="26"/>
      <c r="C655" s="195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</row>
    <row r="656" spans="1:26" ht="15.75" customHeight="1" x14ac:dyDescent="0.2">
      <c r="A656" s="26"/>
      <c r="B656" s="26"/>
      <c r="C656" s="195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</row>
    <row r="657" spans="1:26" ht="15.75" customHeight="1" x14ac:dyDescent="0.2">
      <c r="A657" s="26"/>
      <c r="B657" s="26"/>
      <c r="C657" s="195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</row>
    <row r="658" spans="1:26" ht="15.75" customHeight="1" x14ac:dyDescent="0.2">
      <c r="A658" s="26"/>
      <c r="B658" s="26"/>
      <c r="C658" s="195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</row>
    <row r="659" spans="1:26" ht="15.75" customHeight="1" x14ac:dyDescent="0.2">
      <c r="A659" s="26"/>
      <c r="B659" s="26"/>
      <c r="C659" s="195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</row>
    <row r="660" spans="1:26" ht="15.75" customHeight="1" x14ac:dyDescent="0.2">
      <c r="A660" s="26"/>
      <c r="B660" s="26"/>
      <c r="C660" s="195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</row>
    <row r="661" spans="1:26" ht="15.75" customHeight="1" x14ac:dyDescent="0.2">
      <c r="A661" s="26"/>
      <c r="B661" s="26"/>
      <c r="C661" s="195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</row>
    <row r="662" spans="1:26" ht="15.75" customHeight="1" x14ac:dyDescent="0.2">
      <c r="A662" s="26"/>
      <c r="B662" s="26"/>
      <c r="C662" s="195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</row>
    <row r="663" spans="1:26" ht="15.75" customHeight="1" x14ac:dyDescent="0.2">
      <c r="A663" s="26"/>
      <c r="B663" s="26"/>
      <c r="C663" s="195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</row>
    <row r="664" spans="1:26" ht="15.75" customHeight="1" x14ac:dyDescent="0.2">
      <c r="A664" s="26"/>
      <c r="B664" s="26"/>
      <c r="C664" s="195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</row>
    <row r="665" spans="1:26" ht="15.75" customHeight="1" x14ac:dyDescent="0.2">
      <c r="A665" s="26"/>
      <c r="B665" s="26"/>
      <c r="C665" s="195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</row>
    <row r="666" spans="1:26" ht="15.75" customHeight="1" x14ac:dyDescent="0.2">
      <c r="A666" s="26"/>
      <c r="B666" s="26"/>
      <c r="C666" s="195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</row>
    <row r="667" spans="1:26" ht="15.75" customHeight="1" x14ac:dyDescent="0.2">
      <c r="A667" s="26"/>
      <c r="B667" s="26"/>
      <c r="C667" s="195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</row>
    <row r="668" spans="1:26" ht="15.75" customHeight="1" x14ac:dyDescent="0.2">
      <c r="A668" s="26"/>
      <c r="B668" s="26"/>
      <c r="C668" s="195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</row>
    <row r="669" spans="1:26" ht="15.75" customHeight="1" x14ac:dyDescent="0.2">
      <c r="A669" s="26"/>
      <c r="B669" s="26"/>
      <c r="C669" s="195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</row>
    <row r="670" spans="1:26" ht="15.75" customHeight="1" x14ac:dyDescent="0.2">
      <c r="A670" s="26"/>
      <c r="B670" s="26"/>
      <c r="C670" s="195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</row>
    <row r="671" spans="1:26" ht="15.75" customHeight="1" x14ac:dyDescent="0.2">
      <c r="A671" s="26"/>
      <c r="B671" s="26"/>
      <c r="C671" s="195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</row>
    <row r="672" spans="1:26" ht="15.75" customHeight="1" x14ac:dyDescent="0.2">
      <c r="A672" s="26"/>
      <c r="B672" s="26"/>
      <c r="C672" s="195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</row>
    <row r="673" spans="1:26" ht="15.75" customHeight="1" x14ac:dyDescent="0.2">
      <c r="A673" s="26"/>
      <c r="B673" s="26"/>
      <c r="C673" s="195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</row>
    <row r="674" spans="1:26" ht="15.75" customHeight="1" x14ac:dyDescent="0.2">
      <c r="A674" s="26"/>
      <c r="B674" s="26"/>
      <c r="C674" s="195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</row>
    <row r="675" spans="1:26" ht="15.75" customHeight="1" x14ac:dyDescent="0.2">
      <c r="A675" s="26"/>
      <c r="B675" s="26"/>
      <c r="C675" s="195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</row>
    <row r="676" spans="1:26" ht="15.75" customHeight="1" x14ac:dyDescent="0.2">
      <c r="A676" s="26"/>
      <c r="B676" s="26"/>
      <c r="C676" s="195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</row>
    <row r="677" spans="1:26" ht="15.75" customHeight="1" x14ac:dyDescent="0.2">
      <c r="A677" s="26"/>
      <c r="B677" s="26"/>
      <c r="C677" s="195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</row>
    <row r="678" spans="1:26" ht="15.75" customHeight="1" x14ac:dyDescent="0.2">
      <c r="A678" s="26"/>
      <c r="B678" s="26"/>
      <c r="C678" s="195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</row>
    <row r="679" spans="1:26" ht="15.75" customHeight="1" x14ac:dyDescent="0.2">
      <c r="A679" s="26"/>
      <c r="B679" s="26"/>
      <c r="C679" s="195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</row>
    <row r="680" spans="1:26" ht="15.75" customHeight="1" x14ac:dyDescent="0.2">
      <c r="A680" s="26"/>
      <c r="B680" s="26"/>
      <c r="C680" s="195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</row>
    <row r="681" spans="1:26" ht="15.75" customHeight="1" x14ac:dyDescent="0.2">
      <c r="A681" s="26"/>
      <c r="B681" s="26"/>
      <c r="C681" s="195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</row>
    <row r="682" spans="1:26" ht="15.75" customHeight="1" x14ac:dyDescent="0.2">
      <c r="A682" s="26"/>
      <c r="B682" s="26"/>
      <c r="C682" s="195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</row>
    <row r="683" spans="1:26" ht="15.75" customHeight="1" x14ac:dyDescent="0.2">
      <c r="A683" s="26"/>
      <c r="B683" s="26"/>
      <c r="C683" s="195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</row>
    <row r="684" spans="1:26" ht="15.75" customHeight="1" x14ac:dyDescent="0.2">
      <c r="A684" s="26"/>
      <c r="B684" s="26"/>
      <c r="C684" s="195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</row>
    <row r="685" spans="1:26" ht="15.75" customHeight="1" x14ac:dyDescent="0.2">
      <c r="A685" s="26"/>
      <c r="B685" s="26"/>
      <c r="C685" s="195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</row>
    <row r="686" spans="1:26" ht="15.75" customHeight="1" x14ac:dyDescent="0.2">
      <c r="A686" s="26"/>
      <c r="B686" s="26"/>
      <c r="C686" s="195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</row>
    <row r="687" spans="1:26" ht="15.75" customHeight="1" x14ac:dyDescent="0.2">
      <c r="A687" s="26"/>
      <c r="B687" s="26"/>
      <c r="C687" s="195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</row>
    <row r="688" spans="1:26" ht="15.75" customHeight="1" x14ac:dyDescent="0.2">
      <c r="A688" s="26"/>
      <c r="B688" s="26"/>
      <c r="C688" s="195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</row>
    <row r="689" spans="1:26" ht="15.75" customHeight="1" x14ac:dyDescent="0.2">
      <c r="A689" s="26"/>
      <c r="B689" s="26"/>
      <c r="C689" s="195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</row>
    <row r="690" spans="1:26" ht="15.75" customHeight="1" x14ac:dyDescent="0.2">
      <c r="A690" s="26"/>
      <c r="B690" s="26"/>
      <c r="C690" s="195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</row>
    <row r="691" spans="1:26" ht="15.75" customHeight="1" x14ac:dyDescent="0.2">
      <c r="A691" s="26"/>
      <c r="B691" s="26"/>
      <c r="C691" s="195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</row>
    <row r="692" spans="1:26" ht="15.75" customHeight="1" x14ac:dyDescent="0.2">
      <c r="A692" s="26"/>
      <c r="B692" s="26"/>
      <c r="C692" s="195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</row>
    <row r="693" spans="1:26" ht="15.75" customHeight="1" x14ac:dyDescent="0.2">
      <c r="A693" s="26"/>
      <c r="B693" s="26"/>
      <c r="C693" s="195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</row>
    <row r="694" spans="1:26" ht="15.75" customHeight="1" x14ac:dyDescent="0.2">
      <c r="A694" s="26"/>
      <c r="B694" s="26"/>
      <c r="C694" s="195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</row>
    <row r="695" spans="1:26" ht="15.75" customHeight="1" x14ac:dyDescent="0.2">
      <c r="A695" s="26"/>
      <c r="B695" s="26"/>
      <c r="C695" s="195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</row>
    <row r="696" spans="1:26" ht="15.75" customHeight="1" x14ac:dyDescent="0.2">
      <c r="A696" s="26"/>
      <c r="B696" s="26"/>
      <c r="C696" s="195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</row>
    <row r="697" spans="1:26" ht="15.75" customHeight="1" x14ac:dyDescent="0.2">
      <c r="A697" s="26"/>
      <c r="B697" s="26"/>
      <c r="C697" s="195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</row>
    <row r="698" spans="1:26" ht="15.75" customHeight="1" x14ac:dyDescent="0.2">
      <c r="A698" s="26"/>
      <c r="B698" s="26"/>
      <c r="C698" s="195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</row>
    <row r="699" spans="1:26" ht="15.75" customHeight="1" x14ac:dyDescent="0.2">
      <c r="A699" s="26"/>
      <c r="B699" s="26"/>
      <c r="C699" s="195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</row>
    <row r="700" spans="1:26" ht="15.75" customHeight="1" x14ac:dyDescent="0.2">
      <c r="A700" s="26"/>
      <c r="B700" s="26"/>
      <c r="C700" s="195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</row>
    <row r="701" spans="1:26" ht="15.75" customHeight="1" x14ac:dyDescent="0.2">
      <c r="A701" s="26"/>
      <c r="B701" s="26"/>
      <c r="C701" s="195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</row>
    <row r="702" spans="1:26" ht="15.75" customHeight="1" x14ac:dyDescent="0.2">
      <c r="A702" s="26"/>
      <c r="B702" s="26"/>
      <c r="C702" s="195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</row>
    <row r="703" spans="1:26" ht="15.75" customHeight="1" x14ac:dyDescent="0.2">
      <c r="A703" s="26"/>
      <c r="B703" s="26"/>
      <c r="C703" s="195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</row>
    <row r="704" spans="1:26" ht="15.75" customHeight="1" x14ac:dyDescent="0.2">
      <c r="A704" s="26"/>
      <c r="B704" s="26"/>
      <c r="C704" s="195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</row>
    <row r="705" spans="1:26" ht="15.75" customHeight="1" x14ac:dyDescent="0.2">
      <c r="A705" s="26"/>
      <c r="B705" s="26"/>
      <c r="C705" s="195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</row>
    <row r="706" spans="1:26" ht="15.75" customHeight="1" x14ac:dyDescent="0.2">
      <c r="A706" s="26"/>
      <c r="B706" s="26"/>
      <c r="C706" s="195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</row>
    <row r="707" spans="1:26" ht="15.75" customHeight="1" x14ac:dyDescent="0.2">
      <c r="A707" s="26"/>
      <c r="B707" s="26"/>
      <c r="C707" s="195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</row>
    <row r="708" spans="1:26" ht="15.75" customHeight="1" x14ac:dyDescent="0.2">
      <c r="A708" s="26"/>
      <c r="B708" s="26"/>
      <c r="C708" s="195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</row>
    <row r="709" spans="1:26" ht="15.75" customHeight="1" x14ac:dyDescent="0.2">
      <c r="A709" s="26"/>
      <c r="B709" s="26"/>
      <c r="C709" s="195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</row>
    <row r="710" spans="1:26" ht="15.75" customHeight="1" x14ac:dyDescent="0.2">
      <c r="A710" s="26"/>
      <c r="B710" s="26"/>
      <c r="C710" s="195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</row>
    <row r="711" spans="1:26" ht="15.75" customHeight="1" x14ac:dyDescent="0.2">
      <c r="A711" s="26"/>
      <c r="B711" s="26"/>
      <c r="C711" s="195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</row>
    <row r="712" spans="1:26" ht="15.75" customHeight="1" x14ac:dyDescent="0.2">
      <c r="A712" s="26"/>
      <c r="B712" s="26"/>
      <c r="C712" s="195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</row>
    <row r="713" spans="1:26" ht="15.75" customHeight="1" x14ac:dyDescent="0.2">
      <c r="A713" s="26"/>
      <c r="B713" s="26"/>
      <c r="C713" s="195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</row>
    <row r="714" spans="1:26" ht="15.75" customHeight="1" x14ac:dyDescent="0.2">
      <c r="A714" s="26"/>
      <c r="B714" s="26"/>
      <c r="C714" s="195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</row>
    <row r="715" spans="1:26" ht="15.75" customHeight="1" x14ac:dyDescent="0.2">
      <c r="A715" s="26"/>
      <c r="B715" s="26"/>
      <c r="C715" s="195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</row>
    <row r="716" spans="1:26" ht="15.75" customHeight="1" x14ac:dyDescent="0.2">
      <c r="A716" s="26"/>
      <c r="B716" s="26"/>
      <c r="C716" s="195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</row>
    <row r="717" spans="1:26" ht="15.75" customHeight="1" x14ac:dyDescent="0.2">
      <c r="A717" s="26"/>
      <c r="B717" s="26"/>
      <c r="C717" s="195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</row>
    <row r="718" spans="1:26" ht="15.75" customHeight="1" x14ac:dyDescent="0.2">
      <c r="A718" s="26"/>
      <c r="B718" s="26"/>
      <c r="C718" s="195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</row>
    <row r="719" spans="1:26" ht="15.75" customHeight="1" x14ac:dyDescent="0.2">
      <c r="A719" s="26"/>
      <c r="B719" s="26"/>
      <c r="C719" s="195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</row>
    <row r="720" spans="1:26" ht="15.75" customHeight="1" x14ac:dyDescent="0.2">
      <c r="A720" s="26"/>
      <c r="B720" s="26"/>
      <c r="C720" s="195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</row>
    <row r="721" spans="1:26" ht="15.75" customHeight="1" x14ac:dyDescent="0.2">
      <c r="A721" s="26"/>
      <c r="B721" s="26"/>
      <c r="C721" s="195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</row>
    <row r="722" spans="1:26" ht="15.75" customHeight="1" x14ac:dyDescent="0.2">
      <c r="A722" s="26"/>
      <c r="B722" s="26"/>
      <c r="C722" s="195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</row>
    <row r="723" spans="1:26" ht="15.75" customHeight="1" x14ac:dyDescent="0.2">
      <c r="A723" s="26"/>
      <c r="B723" s="26"/>
      <c r="C723" s="195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</row>
    <row r="724" spans="1:26" ht="15.75" customHeight="1" x14ac:dyDescent="0.2">
      <c r="A724" s="26"/>
      <c r="B724" s="26"/>
      <c r="C724" s="195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</row>
    <row r="725" spans="1:26" ht="15.75" customHeight="1" x14ac:dyDescent="0.2">
      <c r="A725" s="26"/>
      <c r="B725" s="26"/>
      <c r="C725" s="195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</row>
    <row r="726" spans="1:26" ht="15.75" customHeight="1" x14ac:dyDescent="0.2">
      <c r="A726" s="26"/>
      <c r="B726" s="26"/>
      <c r="C726" s="195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</row>
    <row r="727" spans="1:26" ht="15.75" customHeight="1" x14ac:dyDescent="0.2">
      <c r="A727" s="26"/>
      <c r="B727" s="26"/>
      <c r="C727" s="195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</row>
    <row r="728" spans="1:26" ht="15.75" customHeight="1" x14ac:dyDescent="0.2">
      <c r="A728" s="26"/>
      <c r="B728" s="26"/>
      <c r="C728" s="195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</row>
    <row r="729" spans="1:26" ht="15.75" customHeight="1" x14ac:dyDescent="0.2">
      <c r="A729" s="26"/>
      <c r="B729" s="26"/>
      <c r="C729" s="195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</row>
    <row r="730" spans="1:26" ht="15.75" customHeight="1" x14ac:dyDescent="0.2">
      <c r="A730" s="26"/>
      <c r="B730" s="26"/>
      <c r="C730" s="195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</row>
    <row r="731" spans="1:26" ht="15.75" customHeight="1" x14ac:dyDescent="0.2">
      <c r="A731" s="26"/>
      <c r="B731" s="26"/>
      <c r="C731" s="195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</row>
    <row r="732" spans="1:26" ht="15.75" customHeight="1" x14ac:dyDescent="0.2">
      <c r="A732" s="26"/>
      <c r="B732" s="26"/>
      <c r="C732" s="195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</row>
    <row r="733" spans="1:26" ht="15.75" customHeight="1" x14ac:dyDescent="0.2">
      <c r="A733" s="26"/>
      <c r="B733" s="26"/>
      <c r="C733" s="195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</row>
    <row r="734" spans="1:26" ht="15.75" customHeight="1" x14ac:dyDescent="0.2">
      <c r="A734" s="26"/>
      <c r="B734" s="26"/>
      <c r="C734" s="195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</row>
    <row r="735" spans="1:26" ht="15.75" customHeight="1" x14ac:dyDescent="0.2">
      <c r="A735" s="26"/>
      <c r="B735" s="26"/>
      <c r="C735" s="195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</row>
    <row r="736" spans="1:26" ht="15.75" customHeight="1" x14ac:dyDescent="0.2">
      <c r="A736" s="26"/>
      <c r="B736" s="26"/>
      <c r="C736" s="195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</row>
    <row r="737" spans="1:26" ht="15.75" customHeight="1" x14ac:dyDescent="0.2">
      <c r="A737" s="26"/>
      <c r="B737" s="26"/>
      <c r="C737" s="195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</row>
    <row r="738" spans="1:26" ht="15.75" customHeight="1" x14ac:dyDescent="0.2">
      <c r="A738" s="26"/>
      <c r="B738" s="26"/>
      <c r="C738" s="195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</row>
    <row r="739" spans="1:26" ht="15.75" customHeight="1" x14ac:dyDescent="0.2">
      <c r="A739" s="26"/>
      <c r="B739" s="26"/>
      <c r="C739" s="195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</row>
    <row r="740" spans="1:26" ht="15.75" customHeight="1" x14ac:dyDescent="0.2">
      <c r="A740" s="26"/>
      <c r="B740" s="26"/>
      <c r="C740" s="195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</row>
    <row r="741" spans="1:26" ht="15.75" customHeight="1" x14ac:dyDescent="0.2">
      <c r="A741" s="26"/>
      <c r="B741" s="26"/>
      <c r="C741" s="195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</row>
    <row r="742" spans="1:26" ht="15.75" customHeight="1" x14ac:dyDescent="0.2">
      <c r="A742" s="26"/>
      <c r="B742" s="26"/>
      <c r="C742" s="195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</row>
    <row r="743" spans="1:26" ht="15.75" customHeight="1" x14ac:dyDescent="0.2">
      <c r="A743" s="26"/>
      <c r="B743" s="26"/>
      <c r="C743" s="195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</row>
    <row r="744" spans="1:26" ht="15.75" customHeight="1" x14ac:dyDescent="0.2">
      <c r="A744" s="26"/>
      <c r="B744" s="26"/>
      <c r="C744" s="195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</row>
    <row r="745" spans="1:26" ht="15.75" customHeight="1" x14ac:dyDescent="0.2">
      <c r="A745" s="26"/>
      <c r="B745" s="26"/>
      <c r="C745" s="195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</row>
    <row r="746" spans="1:26" ht="15.75" customHeight="1" x14ac:dyDescent="0.2">
      <c r="A746" s="26"/>
      <c r="B746" s="26"/>
      <c r="C746" s="195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</row>
    <row r="747" spans="1:26" ht="15.75" customHeight="1" x14ac:dyDescent="0.2">
      <c r="A747" s="26"/>
      <c r="B747" s="26"/>
      <c r="C747" s="195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</row>
    <row r="748" spans="1:26" ht="15.75" customHeight="1" x14ac:dyDescent="0.2">
      <c r="A748" s="26"/>
      <c r="B748" s="26"/>
      <c r="C748" s="195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</row>
    <row r="749" spans="1:26" ht="15.75" customHeight="1" x14ac:dyDescent="0.2">
      <c r="A749" s="26"/>
      <c r="B749" s="26"/>
      <c r="C749" s="195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</row>
    <row r="750" spans="1:26" ht="15.75" customHeight="1" x14ac:dyDescent="0.2">
      <c r="A750" s="26"/>
      <c r="B750" s="26"/>
      <c r="C750" s="195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</row>
    <row r="751" spans="1:26" ht="15.75" customHeight="1" x14ac:dyDescent="0.2">
      <c r="A751" s="26"/>
      <c r="B751" s="26"/>
      <c r="C751" s="195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</row>
    <row r="752" spans="1:26" ht="15.75" customHeight="1" x14ac:dyDescent="0.2">
      <c r="A752" s="26"/>
      <c r="B752" s="26"/>
      <c r="C752" s="195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</row>
    <row r="753" spans="1:26" ht="15.75" customHeight="1" x14ac:dyDescent="0.2">
      <c r="A753" s="26"/>
      <c r="B753" s="26"/>
      <c r="C753" s="195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</row>
    <row r="754" spans="1:26" ht="15.75" customHeight="1" x14ac:dyDescent="0.2">
      <c r="A754" s="26"/>
      <c r="B754" s="26"/>
      <c r="C754" s="195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</row>
    <row r="755" spans="1:26" ht="15.75" customHeight="1" x14ac:dyDescent="0.2">
      <c r="A755" s="26"/>
      <c r="B755" s="26"/>
      <c r="C755" s="195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</row>
    <row r="756" spans="1:26" ht="15.75" customHeight="1" x14ac:dyDescent="0.2">
      <c r="A756" s="26"/>
      <c r="B756" s="26"/>
      <c r="C756" s="195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</row>
    <row r="757" spans="1:26" ht="15.75" customHeight="1" x14ac:dyDescent="0.2">
      <c r="A757" s="26"/>
      <c r="B757" s="26"/>
      <c r="C757" s="195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</row>
    <row r="758" spans="1:26" ht="15.75" customHeight="1" x14ac:dyDescent="0.2">
      <c r="A758" s="26"/>
      <c r="B758" s="26"/>
      <c r="C758" s="195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</row>
    <row r="759" spans="1:26" ht="15.75" customHeight="1" x14ac:dyDescent="0.2">
      <c r="A759" s="26"/>
      <c r="B759" s="26"/>
      <c r="C759" s="195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</row>
    <row r="760" spans="1:26" ht="15.75" customHeight="1" x14ac:dyDescent="0.2">
      <c r="A760" s="26"/>
      <c r="B760" s="26"/>
      <c r="C760" s="195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</row>
    <row r="761" spans="1:26" ht="15.75" customHeight="1" x14ac:dyDescent="0.2">
      <c r="A761" s="26"/>
      <c r="B761" s="26"/>
      <c r="C761" s="195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</row>
    <row r="762" spans="1:26" ht="15.75" customHeight="1" x14ac:dyDescent="0.2">
      <c r="A762" s="26"/>
      <c r="B762" s="26"/>
      <c r="C762" s="195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</row>
    <row r="763" spans="1:26" ht="15.75" customHeight="1" x14ac:dyDescent="0.2">
      <c r="A763" s="26"/>
      <c r="B763" s="26"/>
      <c r="C763" s="195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</row>
    <row r="764" spans="1:26" ht="15.75" customHeight="1" x14ac:dyDescent="0.2">
      <c r="A764" s="26"/>
      <c r="B764" s="26"/>
      <c r="C764" s="195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</row>
    <row r="765" spans="1:26" ht="15.75" customHeight="1" x14ac:dyDescent="0.2">
      <c r="A765" s="26"/>
      <c r="B765" s="26"/>
      <c r="C765" s="195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</row>
    <row r="766" spans="1:26" ht="15.75" customHeight="1" x14ac:dyDescent="0.2">
      <c r="A766" s="26"/>
      <c r="B766" s="26"/>
      <c r="C766" s="195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</row>
    <row r="767" spans="1:26" ht="15.75" customHeight="1" x14ac:dyDescent="0.2">
      <c r="A767" s="26"/>
      <c r="B767" s="26"/>
      <c r="C767" s="195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</row>
    <row r="768" spans="1:26" ht="15.75" customHeight="1" x14ac:dyDescent="0.2">
      <c r="A768" s="26"/>
      <c r="B768" s="26"/>
      <c r="C768" s="195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</row>
    <row r="769" spans="1:26" ht="15.75" customHeight="1" x14ac:dyDescent="0.2">
      <c r="A769" s="26"/>
      <c r="B769" s="26"/>
      <c r="C769" s="195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</row>
    <row r="770" spans="1:26" ht="15.75" customHeight="1" x14ac:dyDescent="0.2">
      <c r="A770" s="26"/>
      <c r="B770" s="26"/>
      <c r="C770" s="195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</row>
    <row r="771" spans="1:26" ht="15.75" customHeight="1" x14ac:dyDescent="0.2">
      <c r="A771" s="26"/>
      <c r="B771" s="26"/>
      <c r="C771" s="195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</row>
    <row r="772" spans="1:26" ht="15.75" customHeight="1" x14ac:dyDescent="0.2">
      <c r="A772" s="26"/>
      <c r="B772" s="26"/>
      <c r="C772" s="195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</row>
    <row r="773" spans="1:26" ht="15.75" customHeight="1" x14ac:dyDescent="0.2">
      <c r="A773" s="26"/>
      <c r="B773" s="26"/>
      <c r="C773" s="195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</row>
    <row r="774" spans="1:26" ht="15.75" customHeight="1" x14ac:dyDescent="0.2">
      <c r="A774" s="26"/>
      <c r="B774" s="26"/>
      <c r="C774" s="195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</row>
    <row r="775" spans="1:26" ht="15.75" customHeight="1" x14ac:dyDescent="0.2">
      <c r="A775" s="26"/>
      <c r="B775" s="26"/>
      <c r="C775" s="195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</row>
    <row r="776" spans="1:26" ht="15.75" customHeight="1" x14ac:dyDescent="0.2">
      <c r="A776" s="26"/>
      <c r="B776" s="26"/>
      <c r="C776" s="195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</row>
    <row r="777" spans="1:26" ht="15.75" customHeight="1" x14ac:dyDescent="0.2">
      <c r="A777" s="26"/>
      <c r="B777" s="26"/>
      <c r="C777" s="195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</row>
    <row r="778" spans="1:26" ht="15.75" customHeight="1" x14ac:dyDescent="0.2">
      <c r="A778" s="26"/>
      <c r="B778" s="26"/>
      <c r="C778" s="195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</row>
    <row r="779" spans="1:26" ht="15.75" customHeight="1" x14ac:dyDescent="0.2">
      <c r="A779" s="26"/>
      <c r="B779" s="26"/>
      <c r="C779" s="195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</row>
    <row r="780" spans="1:26" ht="15.75" customHeight="1" x14ac:dyDescent="0.2">
      <c r="A780" s="26"/>
      <c r="B780" s="26"/>
      <c r="C780" s="195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</row>
    <row r="781" spans="1:26" ht="15.75" customHeight="1" x14ac:dyDescent="0.2">
      <c r="A781" s="26"/>
      <c r="B781" s="26"/>
      <c r="C781" s="195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</row>
    <row r="782" spans="1:26" ht="15.75" customHeight="1" x14ac:dyDescent="0.2">
      <c r="A782" s="26"/>
      <c r="B782" s="26"/>
      <c r="C782" s="195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</row>
    <row r="783" spans="1:26" ht="15.75" customHeight="1" x14ac:dyDescent="0.2">
      <c r="A783" s="26"/>
      <c r="B783" s="26"/>
      <c r="C783" s="195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</row>
    <row r="784" spans="1:26" ht="15.75" customHeight="1" x14ac:dyDescent="0.2">
      <c r="A784" s="26"/>
      <c r="B784" s="26"/>
      <c r="C784" s="195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</row>
    <row r="785" spans="1:26" ht="15.75" customHeight="1" x14ac:dyDescent="0.2">
      <c r="A785" s="26"/>
      <c r="B785" s="26"/>
      <c r="C785" s="195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</row>
    <row r="786" spans="1:26" ht="15.75" customHeight="1" x14ac:dyDescent="0.2">
      <c r="A786" s="26"/>
      <c r="B786" s="26"/>
      <c r="C786" s="195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</row>
    <row r="787" spans="1:26" ht="15.75" customHeight="1" x14ac:dyDescent="0.2">
      <c r="A787" s="26"/>
      <c r="B787" s="26"/>
      <c r="C787" s="195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</row>
    <row r="788" spans="1:26" ht="15.75" customHeight="1" x14ac:dyDescent="0.2">
      <c r="A788" s="26"/>
      <c r="B788" s="26"/>
      <c r="C788" s="195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</row>
    <row r="789" spans="1:26" ht="15.75" customHeight="1" x14ac:dyDescent="0.2">
      <c r="A789" s="26"/>
      <c r="B789" s="26"/>
      <c r="C789" s="195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</row>
    <row r="790" spans="1:26" ht="15.75" customHeight="1" x14ac:dyDescent="0.2">
      <c r="A790" s="26"/>
      <c r="B790" s="26"/>
      <c r="C790" s="195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</row>
    <row r="791" spans="1:26" ht="15.75" customHeight="1" x14ac:dyDescent="0.2">
      <c r="A791" s="26"/>
      <c r="B791" s="26"/>
      <c r="C791" s="195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</row>
    <row r="792" spans="1:26" ht="15.75" customHeight="1" x14ac:dyDescent="0.2">
      <c r="A792" s="26"/>
      <c r="B792" s="26"/>
      <c r="C792" s="195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</row>
    <row r="793" spans="1:26" ht="15.75" customHeight="1" x14ac:dyDescent="0.2">
      <c r="A793" s="26"/>
      <c r="B793" s="26"/>
      <c r="C793" s="195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</row>
    <row r="794" spans="1:26" ht="15.75" customHeight="1" x14ac:dyDescent="0.2">
      <c r="A794" s="26"/>
      <c r="B794" s="26"/>
      <c r="C794" s="195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</row>
    <row r="795" spans="1:26" ht="15.75" customHeight="1" x14ac:dyDescent="0.2">
      <c r="A795" s="26"/>
      <c r="B795" s="26"/>
      <c r="C795" s="195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</row>
    <row r="796" spans="1:26" ht="15.75" customHeight="1" x14ac:dyDescent="0.2">
      <c r="A796" s="26"/>
      <c r="B796" s="26"/>
      <c r="C796" s="195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</row>
    <row r="797" spans="1:26" ht="15.75" customHeight="1" x14ac:dyDescent="0.2">
      <c r="A797" s="26"/>
      <c r="B797" s="26"/>
      <c r="C797" s="195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</row>
    <row r="798" spans="1:26" ht="15.75" customHeight="1" x14ac:dyDescent="0.2">
      <c r="A798" s="26"/>
      <c r="B798" s="26"/>
      <c r="C798" s="195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</row>
    <row r="799" spans="1:26" ht="15.75" customHeight="1" x14ac:dyDescent="0.2">
      <c r="A799" s="26"/>
      <c r="B799" s="26"/>
      <c r="C799" s="195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</row>
    <row r="800" spans="1:26" ht="15.75" customHeight="1" x14ac:dyDescent="0.2">
      <c r="A800" s="26"/>
      <c r="B800" s="26"/>
      <c r="C800" s="195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</row>
    <row r="801" spans="1:26" ht="15.75" customHeight="1" x14ac:dyDescent="0.2">
      <c r="A801" s="26"/>
      <c r="B801" s="26"/>
      <c r="C801" s="195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</row>
    <row r="802" spans="1:26" ht="15.75" customHeight="1" x14ac:dyDescent="0.2">
      <c r="A802" s="26"/>
      <c r="B802" s="26"/>
      <c r="C802" s="195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</row>
    <row r="803" spans="1:26" ht="15.75" customHeight="1" x14ac:dyDescent="0.2">
      <c r="A803" s="26"/>
      <c r="B803" s="26"/>
      <c r="C803" s="195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</row>
    <row r="804" spans="1:26" ht="15.75" customHeight="1" x14ac:dyDescent="0.2">
      <c r="A804" s="26"/>
      <c r="B804" s="26"/>
      <c r="C804" s="195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</row>
    <row r="805" spans="1:26" ht="15.75" customHeight="1" x14ac:dyDescent="0.2">
      <c r="A805" s="26"/>
      <c r="B805" s="26"/>
      <c r="C805" s="195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</row>
    <row r="806" spans="1:26" ht="15.75" customHeight="1" x14ac:dyDescent="0.2">
      <c r="A806" s="26"/>
      <c r="B806" s="26"/>
      <c r="C806" s="195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</row>
    <row r="807" spans="1:26" ht="15.75" customHeight="1" x14ac:dyDescent="0.2">
      <c r="A807" s="26"/>
      <c r="B807" s="26"/>
      <c r="C807" s="195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</row>
    <row r="808" spans="1:26" ht="15.75" customHeight="1" x14ac:dyDescent="0.2">
      <c r="A808" s="26"/>
      <c r="B808" s="26"/>
      <c r="C808" s="195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</row>
    <row r="809" spans="1:26" ht="15.75" customHeight="1" x14ac:dyDescent="0.2">
      <c r="A809" s="26"/>
      <c r="B809" s="26"/>
      <c r="C809" s="195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</row>
    <row r="810" spans="1:26" ht="15.75" customHeight="1" x14ac:dyDescent="0.2">
      <c r="A810" s="26"/>
      <c r="B810" s="26"/>
      <c r="C810" s="195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</row>
    <row r="811" spans="1:26" ht="15.75" customHeight="1" x14ac:dyDescent="0.2">
      <c r="A811" s="26"/>
      <c r="B811" s="26"/>
      <c r="C811" s="195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</row>
    <row r="812" spans="1:26" ht="15.75" customHeight="1" x14ac:dyDescent="0.2">
      <c r="A812" s="26"/>
      <c r="B812" s="26"/>
      <c r="C812" s="195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</row>
    <row r="813" spans="1:26" ht="15.75" customHeight="1" x14ac:dyDescent="0.2">
      <c r="A813" s="26"/>
      <c r="B813" s="26"/>
      <c r="C813" s="195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</row>
    <row r="814" spans="1:26" ht="15.75" customHeight="1" x14ac:dyDescent="0.2">
      <c r="A814" s="26"/>
      <c r="B814" s="26"/>
      <c r="C814" s="195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</row>
    <row r="815" spans="1:26" ht="15.75" customHeight="1" x14ac:dyDescent="0.2">
      <c r="A815" s="26"/>
      <c r="B815" s="26"/>
      <c r="C815" s="195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</row>
    <row r="816" spans="1:26" ht="15.75" customHeight="1" x14ac:dyDescent="0.2">
      <c r="A816" s="26"/>
      <c r="B816" s="26"/>
      <c r="C816" s="195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</row>
    <row r="817" spans="1:26" ht="15.75" customHeight="1" x14ac:dyDescent="0.2">
      <c r="A817" s="26"/>
      <c r="B817" s="26"/>
      <c r="C817" s="195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</row>
    <row r="818" spans="1:26" ht="15.75" customHeight="1" x14ac:dyDescent="0.2">
      <c r="A818" s="26"/>
      <c r="B818" s="26"/>
      <c r="C818" s="195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</row>
    <row r="819" spans="1:26" ht="15.75" customHeight="1" x14ac:dyDescent="0.2">
      <c r="A819" s="26"/>
      <c r="B819" s="26"/>
      <c r="C819" s="195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</row>
    <row r="820" spans="1:26" ht="15.75" customHeight="1" x14ac:dyDescent="0.2">
      <c r="A820" s="26"/>
      <c r="B820" s="26"/>
      <c r="C820" s="195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</row>
    <row r="821" spans="1:26" ht="15.75" customHeight="1" x14ac:dyDescent="0.2">
      <c r="A821" s="26"/>
      <c r="B821" s="26"/>
      <c r="C821" s="195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</row>
    <row r="822" spans="1:26" ht="15.75" customHeight="1" x14ac:dyDescent="0.2">
      <c r="A822" s="26"/>
      <c r="B822" s="26"/>
      <c r="C822" s="195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</row>
    <row r="823" spans="1:26" ht="15.75" customHeight="1" x14ac:dyDescent="0.2">
      <c r="A823" s="26"/>
      <c r="B823" s="26"/>
      <c r="C823" s="195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</row>
    <row r="824" spans="1:26" ht="15.75" customHeight="1" x14ac:dyDescent="0.2">
      <c r="A824" s="26"/>
      <c r="B824" s="26"/>
      <c r="C824" s="195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</row>
    <row r="825" spans="1:26" ht="15.75" customHeight="1" x14ac:dyDescent="0.2">
      <c r="A825" s="26"/>
      <c r="B825" s="26"/>
      <c r="C825" s="195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</row>
    <row r="826" spans="1:26" ht="15.75" customHeight="1" x14ac:dyDescent="0.2">
      <c r="A826" s="26"/>
      <c r="B826" s="26"/>
      <c r="C826" s="195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</row>
    <row r="827" spans="1:26" ht="15.75" customHeight="1" x14ac:dyDescent="0.2">
      <c r="A827" s="26"/>
      <c r="B827" s="26"/>
      <c r="C827" s="195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</row>
    <row r="828" spans="1:26" ht="15.75" customHeight="1" x14ac:dyDescent="0.2">
      <c r="A828" s="26"/>
      <c r="B828" s="26"/>
      <c r="C828" s="195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</row>
    <row r="829" spans="1:26" ht="15.75" customHeight="1" x14ac:dyDescent="0.2">
      <c r="A829" s="26"/>
      <c r="B829" s="26"/>
      <c r="C829" s="195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</row>
    <row r="830" spans="1:26" ht="15.75" customHeight="1" x14ac:dyDescent="0.2">
      <c r="A830" s="26"/>
      <c r="B830" s="26"/>
      <c r="C830" s="195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</row>
    <row r="831" spans="1:26" ht="15.75" customHeight="1" x14ac:dyDescent="0.2">
      <c r="A831" s="26"/>
      <c r="B831" s="26"/>
      <c r="C831" s="195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</row>
    <row r="832" spans="1:26" ht="15.75" customHeight="1" x14ac:dyDescent="0.2">
      <c r="A832" s="26"/>
      <c r="B832" s="26"/>
      <c r="C832" s="195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</row>
    <row r="833" spans="1:26" ht="15.75" customHeight="1" x14ac:dyDescent="0.2">
      <c r="A833" s="26"/>
      <c r="B833" s="26"/>
      <c r="C833" s="195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</row>
    <row r="834" spans="1:26" ht="15.75" customHeight="1" x14ac:dyDescent="0.2">
      <c r="A834" s="26"/>
      <c r="B834" s="26"/>
      <c r="C834" s="195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</row>
    <row r="835" spans="1:26" ht="15.75" customHeight="1" x14ac:dyDescent="0.2">
      <c r="A835" s="26"/>
      <c r="B835" s="26"/>
      <c r="C835" s="195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</row>
    <row r="836" spans="1:26" ht="15.75" customHeight="1" x14ac:dyDescent="0.2">
      <c r="A836" s="26"/>
      <c r="B836" s="26"/>
      <c r="C836" s="195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</row>
    <row r="837" spans="1:26" ht="15.75" customHeight="1" x14ac:dyDescent="0.2">
      <c r="A837" s="26"/>
      <c r="B837" s="26"/>
      <c r="C837" s="195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</row>
    <row r="838" spans="1:26" ht="15.75" customHeight="1" x14ac:dyDescent="0.2">
      <c r="A838" s="26"/>
      <c r="B838" s="26"/>
      <c r="C838" s="195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</row>
    <row r="839" spans="1:26" ht="15.75" customHeight="1" x14ac:dyDescent="0.2">
      <c r="A839" s="26"/>
      <c r="B839" s="26"/>
      <c r="C839" s="195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</row>
    <row r="840" spans="1:26" ht="15.75" customHeight="1" x14ac:dyDescent="0.2">
      <c r="A840" s="26"/>
      <c r="B840" s="26"/>
      <c r="C840" s="195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</row>
    <row r="841" spans="1:26" ht="15.75" customHeight="1" x14ac:dyDescent="0.2">
      <c r="A841" s="26"/>
      <c r="B841" s="26"/>
      <c r="C841" s="195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</row>
    <row r="842" spans="1:26" ht="15.75" customHeight="1" x14ac:dyDescent="0.2">
      <c r="A842" s="26"/>
      <c r="B842" s="26"/>
      <c r="C842" s="195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</row>
    <row r="843" spans="1:26" ht="15.75" customHeight="1" x14ac:dyDescent="0.2">
      <c r="A843" s="26"/>
      <c r="B843" s="26"/>
      <c r="C843" s="195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</row>
    <row r="844" spans="1:26" ht="15.75" customHeight="1" x14ac:dyDescent="0.2">
      <c r="A844" s="26"/>
      <c r="B844" s="26"/>
      <c r="C844" s="195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</row>
    <row r="845" spans="1:26" ht="15.75" customHeight="1" x14ac:dyDescent="0.2">
      <c r="A845" s="26"/>
      <c r="B845" s="26"/>
      <c r="C845" s="195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</row>
    <row r="846" spans="1:26" ht="15.75" customHeight="1" x14ac:dyDescent="0.2">
      <c r="A846" s="26"/>
      <c r="B846" s="26"/>
      <c r="C846" s="195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</row>
    <row r="847" spans="1:26" ht="15.75" customHeight="1" x14ac:dyDescent="0.2">
      <c r="A847" s="26"/>
      <c r="B847" s="26"/>
      <c r="C847" s="195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</row>
    <row r="848" spans="1:26" ht="15.75" customHeight="1" x14ac:dyDescent="0.2">
      <c r="A848" s="26"/>
      <c r="B848" s="26"/>
      <c r="C848" s="195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</row>
    <row r="849" spans="1:26" ht="15.75" customHeight="1" x14ac:dyDescent="0.2">
      <c r="A849" s="26"/>
      <c r="B849" s="26"/>
      <c r="C849" s="195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</row>
    <row r="850" spans="1:26" ht="15.75" customHeight="1" x14ac:dyDescent="0.2">
      <c r="A850" s="26"/>
      <c r="B850" s="26"/>
      <c r="C850" s="195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</row>
    <row r="851" spans="1:26" ht="15.75" customHeight="1" x14ac:dyDescent="0.2">
      <c r="A851" s="26"/>
      <c r="B851" s="26"/>
      <c r="C851" s="195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</row>
    <row r="852" spans="1:26" ht="15.75" customHeight="1" x14ac:dyDescent="0.2">
      <c r="A852" s="26"/>
      <c r="B852" s="26"/>
      <c r="C852" s="195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</row>
    <row r="853" spans="1:26" ht="15.75" customHeight="1" x14ac:dyDescent="0.2">
      <c r="A853" s="26"/>
      <c r="B853" s="26"/>
      <c r="C853" s="195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</row>
    <row r="854" spans="1:26" ht="15.75" customHeight="1" x14ac:dyDescent="0.2">
      <c r="A854" s="26"/>
      <c r="B854" s="26"/>
      <c r="C854" s="195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</row>
    <row r="855" spans="1:26" ht="15.75" customHeight="1" x14ac:dyDescent="0.2">
      <c r="A855" s="26"/>
      <c r="B855" s="26"/>
      <c r="C855" s="195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</row>
    <row r="856" spans="1:26" ht="15.75" customHeight="1" x14ac:dyDescent="0.2">
      <c r="A856" s="26"/>
      <c r="B856" s="26"/>
      <c r="C856" s="195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</row>
    <row r="857" spans="1:26" ht="15.75" customHeight="1" x14ac:dyDescent="0.2">
      <c r="A857" s="26"/>
      <c r="B857" s="26"/>
      <c r="C857" s="195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</row>
    <row r="858" spans="1:26" ht="15.75" customHeight="1" x14ac:dyDescent="0.2">
      <c r="A858" s="26"/>
      <c r="B858" s="26"/>
      <c r="C858" s="195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</row>
    <row r="859" spans="1:26" ht="15.75" customHeight="1" x14ac:dyDescent="0.2">
      <c r="A859" s="26"/>
      <c r="B859" s="26"/>
      <c r="C859" s="195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</row>
    <row r="860" spans="1:26" ht="15.75" customHeight="1" x14ac:dyDescent="0.2">
      <c r="A860" s="26"/>
      <c r="B860" s="26"/>
      <c r="C860" s="195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</row>
    <row r="861" spans="1:26" ht="15.75" customHeight="1" x14ac:dyDescent="0.2">
      <c r="A861" s="26"/>
      <c r="B861" s="26"/>
      <c r="C861" s="195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</row>
    <row r="862" spans="1:26" ht="15.75" customHeight="1" x14ac:dyDescent="0.2">
      <c r="A862" s="26"/>
      <c r="B862" s="26"/>
      <c r="C862" s="195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</row>
    <row r="863" spans="1:26" ht="15.75" customHeight="1" x14ac:dyDescent="0.2">
      <c r="A863" s="26"/>
      <c r="B863" s="26"/>
      <c r="C863" s="195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</row>
    <row r="864" spans="1:26" ht="15.75" customHeight="1" x14ac:dyDescent="0.2">
      <c r="A864" s="26"/>
      <c r="B864" s="26"/>
      <c r="C864" s="195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</row>
    <row r="865" spans="1:26" ht="15.75" customHeight="1" x14ac:dyDescent="0.2">
      <c r="A865" s="26"/>
      <c r="B865" s="26"/>
      <c r="C865" s="195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</row>
    <row r="866" spans="1:26" ht="15.75" customHeight="1" x14ac:dyDescent="0.2">
      <c r="A866" s="26"/>
      <c r="B866" s="26"/>
      <c r="C866" s="195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</row>
    <row r="867" spans="1:26" ht="15.75" customHeight="1" x14ac:dyDescent="0.2">
      <c r="A867" s="26"/>
      <c r="B867" s="26"/>
      <c r="C867" s="195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</row>
    <row r="868" spans="1:26" ht="15.75" customHeight="1" x14ac:dyDescent="0.2">
      <c r="A868" s="26"/>
      <c r="B868" s="26"/>
      <c r="C868" s="195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</row>
    <row r="869" spans="1:26" ht="15.75" customHeight="1" x14ac:dyDescent="0.2">
      <c r="A869" s="26"/>
      <c r="B869" s="26"/>
      <c r="C869" s="195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</row>
    <row r="870" spans="1:26" ht="15.75" customHeight="1" x14ac:dyDescent="0.2">
      <c r="A870" s="26"/>
      <c r="B870" s="26"/>
      <c r="C870" s="195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</row>
    <row r="871" spans="1:26" ht="15.75" customHeight="1" x14ac:dyDescent="0.2">
      <c r="A871" s="26"/>
      <c r="B871" s="26"/>
      <c r="C871" s="195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</row>
    <row r="872" spans="1:26" ht="15.75" customHeight="1" x14ac:dyDescent="0.2">
      <c r="A872" s="26"/>
      <c r="B872" s="26"/>
      <c r="C872" s="195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</row>
    <row r="873" spans="1:26" ht="15.75" customHeight="1" x14ac:dyDescent="0.2">
      <c r="A873" s="26"/>
      <c r="B873" s="26"/>
      <c r="C873" s="195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</row>
    <row r="874" spans="1:26" ht="15.75" customHeight="1" x14ac:dyDescent="0.2">
      <c r="A874" s="26"/>
      <c r="B874" s="26"/>
      <c r="C874" s="195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</row>
    <row r="875" spans="1:26" ht="15.75" customHeight="1" x14ac:dyDescent="0.2">
      <c r="A875" s="26"/>
      <c r="B875" s="26"/>
      <c r="C875" s="195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</row>
    <row r="876" spans="1:26" ht="15.75" customHeight="1" x14ac:dyDescent="0.2">
      <c r="A876" s="26"/>
      <c r="B876" s="26"/>
      <c r="C876" s="195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</row>
    <row r="877" spans="1:26" ht="15.75" customHeight="1" x14ac:dyDescent="0.2">
      <c r="A877" s="26"/>
      <c r="B877" s="26"/>
      <c r="C877" s="195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</row>
    <row r="878" spans="1:26" ht="15.75" customHeight="1" x14ac:dyDescent="0.2">
      <c r="A878" s="26"/>
      <c r="B878" s="26"/>
      <c r="C878" s="195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</row>
    <row r="879" spans="1:26" ht="15.75" customHeight="1" x14ac:dyDescent="0.2">
      <c r="A879" s="26"/>
      <c r="B879" s="26"/>
      <c r="C879" s="195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</row>
    <row r="880" spans="1:26" ht="15.75" customHeight="1" x14ac:dyDescent="0.2">
      <c r="A880" s="26"/>
      <c r="B880" s="26"/>
      <c r="C880" s="195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</row>
    <row r="881" spans="1:26" ht="15.75" customHeight="1" x14ac:dyDescent="0.2">
      <c r="A881" s="26"/>
      <c r="B881" s="26"/>
      <c r="C881" s="195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</row>
    <row r="882" spans="1:26" ht="15.75" customHeight="1" x14ac:dyDescent="0.2">
      <c r="A882" s="26"/>
      <c r="B882" s="26"/>
      <c r="C882" s="195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</row>
    <row r="883" spans="1:26" ht="15.75" customHeight="1" x14ac:dyDescent="0.2">
      <c r="A883" s="26"/>
      <c r="B883" s="26"/>
      <c r="C883" s="195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</row>
    <row r="884" spans="1:26" ht="15.75" customHeight="1" x14ac:dyDescent="0.2">
      <c r="A884" s="26"/>
      <c r="B884" s="26"/>
      <c r="C884" s="195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</row>
    <row r="885" spans="1:26" ht="15.75" customHeight="1" x14ac:dyDescent="0.2">
      <c r="A885" s="26"/>
      <c r="B885" s="26"/>
      <c r="C885" s="195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</row>
    <row r="886" spans="1:26" ht="15.75" customHeight="1" x14ac:dyDescent="0.2">
      <c r="A886" s="26"/>
      <c r="B886" s="26"/>
      <c r="C886" s="195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</row>
    <row r="887" spans="1:26" ht="15.75" customHeight="1" x14ac:dyDescent="0.2">
      <c r="A887" s="26"/>
      <c r="B887" s="26"/>
      <c r="C887" s="195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</row>
    <row r="888" spans="1:26" ht="15.75" customHeight="1" x14ac:dyDescent="0.2">
      <c r="A888" s="26"/>
      <c r="B888" s="26"/>
      <c r="C888" s="195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</row>
    <row r="889" spans="1:26" ht="15.75" customHeight="1" x14ac:dyDescent="0.2">
      <c r="A889" s="26"/>
      <c r="B889" s="26"/>
      <c r="C889" s="195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</row>
    <row r="890" spans="1:26" ht="15.75" customHeight="1" x14ac:dyDescent="0.2">
      <c r="A890" s="26"/>
      <c r="B890" s="26"/>
      <c r="C890" s="195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</row>
    <row r="891" spans="1:26" ht="15.75" customHeight="1" x14ac:dyDescent="0.2">
      <c r="A891" s="26"/>
      <c r="B891" s="26"/>
      <c r="C891" s="195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</row>
    <row r="892" spans="1:26" ht="15.75" customHeight="1" x14ac:dyDescent="0.2">
      <c r="A892" s="26"/>
      <c r="B892" s="26"/>
      <c r="C892" s="195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</row>
    <row r="893" spans="1:26" ht="15.75" customHeight="1" x14ac:dyDescent="0.2">
      <c r="A893" s="26"/>
      <c r="B893" s="26"/>
      <c r="C893" s="195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</row>
    <row r="894" spans="1:26" ht="15.75" customHeight="1" x14ac:dyDescent="0.2">
      <c r="A894" s="26"/>
      <c r="B894" s="26"/>
      <c r="C894" s="195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</row>
    <row r="895" spans="1:26" ht="15.75" customHeight="1" x14ac:dyDescent="0.2">
      <c r="A895" s="26"/>
      <c r="B895" s="26"/>
      <c r="C895" s="195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</row>
    <row r="896" spans="1:26" ht="15.75" customHeight="1" x14ac:dyDescent="0.2">
      <c r="A896" s="26"/>
      <c r="B896" s="26"/>
      <c r="C896" s="195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</row>
    <row r="897" spans="1:26" ht="15.75" customHeight="1" x14ac:dyDescent="0.2">
      <c r="A897" s="26"/>
      <c r="B897" s="26"/>
      <c r="C897" s="195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</row>
    <row r="898" spans="1:26" ht="15.75" customHeight="1" x14ac:dyDescent="0.2">
      <c r="A898" s="26"/>
      <c r="B898" s="26"/>
      <c r="C898" s="195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</row>
    <row r="899" spans="1:26" ht="15.75" customHeight="1" x14ac:dyDescent="0.2">
      <c r="A899" s="26"/>
      <c r="B899" s="26"/>
      <c r="C899" s="195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</row>
    <row r="900" spans="1:26" ht="15.75" customHeight="1" x14ac:dyDescent="0.2">
      <c r="A900" s="26"/>
      <c r="B900" s="26"/>
      <c r="C900" s="195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</row>
    <row r="901" spans="1:26" ht="15.75" customHeight="1" x14ac:dyDescent="0.2">
      <c r="A901" s="26"/>
      <c r="B901" s="26"/>
      <c r="C901" s="195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</row>
    <row r="902" spans="1:26" ht="15.75" customHeight="1" x14ac:dyDescent="0.2">
      <c r="A902" s="26"/>
      <c r="B902" s="26"/>
      <c r="C902" s="195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</row>
    <row r="903" spans="1:26" ht="15.75" customHeight="1" x14ac:dyDescent="0.2">
      <c r="A903" s="26"/>
      <c r="B903" s="26"/>
      <c r="C903" s="195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</row>
    <row r="904" spans="1:26" ht="15.75" customHeight="1" x14ac:dyDescent="0.2">
      <c r="A904" s="26"/>
      <c r="B904" s="26"/>
      <c r="C904" s="195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</row>
    <row r="905" spans="1:26" ht="15.75" customHeight="1" x14ac:dyDescent="0.2">
      <c r="A905" s="26"/>
      <c r="B905" s="26"/>
      <c r="C905" s="195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</row>
    <row r="906" spans="1:26" ht="15.75" customHeight="1" x14ac:dyDescent="0.2">
      <c r="A906" s="26"/>
      <c r="B906" s="26"/>
      <c r="C906" s="195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</row>
    <row r="907" spans="1:26" ht="15.75" customHeight="1" x14ac:dyDescent="0.2">
      <c r="A907" s="26"/>
      <c r="B907" s="26"/>
      <c r="C907" s="195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</row>
    <row r="908" spans="1:26" ht="15.75" customHeight="1" x14ac:dyDescent="0.2">
      <c r="A908" s="26"/>
      <c r="B908" s="26"/>
      <c r="C908" s="195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</row>
    <row r="909" spans="1:26" ht="15.75" customHeight="1" x14ac:dyDescent="0.2">
      <c r="A909" s="26"/>
      <c r="B909" s="26"/>
      <c r="C909" s="195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</row>
    <row r="910" spans="1:26" ht="15.75" customHeight="1" x14ac:dyDescent="0.2">
      <c r="A910" s="26"/>
      <c r="B910" s="26"/>
      <c r="C910" s="195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</row>
    <row r="911" spans="1:26" ht="15.75" customHeight="1" x14ac:dyDescent="0.2">
      <c r="A911" s="26"/>
      <c r="B911" s="26"/>
      <c r="C911" s="195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</row>
    <row r="912" spans="1:26" ht="15.75" customHeight="1" x14ac:dyDescent="0.2">
      <c r="A912" s="26"/>
      <c r="B912" s="26"/>
      <c r="C912" s="195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</row>
    <row r="913" spans="1:26" ht="15.75" customHeight="1" x14ac:dyDescent="0.2">
      <c r="A913" s="26"/>
      <c r="B913" s="26"/>
      <c r="C913" s="195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</row>
    <row r="914" spans="1:26" ht="15.75" customHeight="1" x14ac:dyDescent="0.2">
      <c r="A914" s="26"/>
      <c r="B914" s="26"/>
      <c r="C914" s="195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</row>
    <row r="915" spans="1:26" ht="15.75" customHeight="1" x14ac:dyDescent="0.2">
      <c r="A915" s="26"/>
      <c r="B915" s="26"/>
      <c r="C915" s="195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</row>
    <row r="916" spans="1:26" ht="15.75" customHeight="1" x14ac:dyDescent="0.2">
      <c r="A916" s="26"/>
      <c r="B916" s="26"/>
      <c r="C916" s="195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</row>
    <row r="917" spans="1:26" ht="15.75" customHeight="1" x14ac:dyDescent="0.2">
      <c r="A917" s="26"/>
      <c r="B917" s="26"/>
      <c r="C917" s="195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</row>
    <row r="918" spans="1:26" ht="15.75" customHeight="1" x14ac:dyDescent="0.2">
      <c r="A918" s="26"/>
      <c r="B918" s="26"/>
      <c r="C918" s="195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</row>
    <row r="919" spans="1:26" ht="15.75" customHeight="1" x14ac:dyDescent="0.2">
      <c r="A919" s="26"/>
      <c r="B919" s="26"/>
      <c r="C919" s="195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</row>
    <row r="920" spans="1:26" ht="15.75" customHeight="1" x14ac:dyDescent="0.2">
      <c r="A920" s="26"/>
      <c r="B920" s="26"/>
      <c r="C920" s="195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</row>
    <row r="921" spans="1:26" ht="15.75" customHeight="1" x14ac:dyDescent="0.2">
      <c r="A921" s="26"/>
      <c r="B921" s="26"/>
      <c r="C921" s="195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</row>
    <row r="922" spans="1:26" ht="15.75" customHeight="1" x14ac:dyDescent="0.2">
      <c r="A922" s="26"/>
      <c r="B922" s="26"/>
      <c r="C922" s="195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</row>
    <row r="923" spans="1:26" ht="15.75" customHeight="1" x14ac:dyDescent="0.2">
      <c r="A923" s="26"/>
      <c r="B923" s="26"/>
      <c r="C923" s="195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</row>
    <row r="924" spans="1:26" ht="15.75" customHeight="1" x14ac:dyDescent="0.2">
      <c r="A924" s="26"/>
      <c r="B924" s="26"/>
      <c r="C924" s="195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</row>
    <row r="925" spans="1:26" ht="15.75" customHeight="1" x14ac:dyDescent="0.2">
      <c r="A925" s="26"/>
      <c r="B925" s="26"/>
      <c r="C925" s="195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</row>
    <row r="926" spans="1:26" ht="15.75" customHeight="1" x14ac:dyDescent="0.2">
      <c r="A926" s="26"/>
      <c r="B926" s="26"/>
      <c r="C926" s="195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</row>
    <row r="927" spans="1:26" ht="15.75" customHeight="1" x14ac:dyDescent="0.2">
      <c r="A927" s="26"/>
      <c r="B927" s="26"/>
      <c r="C927" s="195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</row>
    <row r="928" spans="1:26" ht="15.75" customHeight="1" x14ac:dyDescent="0.2">
      <c r="A928" s="26"/>
      <c r="B928" s="26"/>
      <c r="C928" s="195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</row>
    <row r="929" spans="1:26" ht="15.75" customHeight="1" x14ac:dyDescent="0.2">
      <c r="A929" s="26"/>
      <c r="B929" s="26"/>
      <c r="C929" s="195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</row>
    <row r="930" spans="1:26" ht="15.75" customHeight="1" x14ac:dyDescent="0.2">
      <c r="A930" s="26"/>
      <c r="B930" s="26"/>
      <c r="C930" s="195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</row>
    <row r="931" spans="1:26" ht="15.75" customHeight="1" x14ac:dyDescent="0.2">
      <c r="A931" s="26"/>
      <c r="B931" s="26"/>
      <c r="C931" s="195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</row>
    <row r="932" spans="1:26" ht="15.75" customHeight="1" x14ac:dyDescent="0.2">
      <c r="A932" s="26"/>
      <c r="B932" s="26"/>
      <c r="C932" s="195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</row>
    <row r="933" spans="1:26" ht="15.75" customHeight="1" x14ac:dyDescent="0.2">
      <c r="A933" s="26"/>
      <c r="B933" s="26"/>
      <c r="C933" s="195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</row>
    <row r="934" spans="1:26" ht="15.75" customHeight="1" x14ac:dyDescent="0.2">
      <c r="A934" s="26"/>
      <c r="B934" s="26"/>
      <c r="C934" s="195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</row>
    <row r="935" spans="1:26" ht="15.75" customHeight="1" x14ac:dyDescent="0.2">
      <c r="A935" s="26"/>
      <c r="B935" s="26"/>
      <c r="C935" s="195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</row>
    <row r="936" spans="1:26" ht="15.75" customHeight="1" x14ac:dyDescent="0.2">
      <c r="A936" s="26"/>
      <c r="B936" s="26"/>
      <c r="C936" s="195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</row>
    <row r="937" spans="1:26" ht="15.75" customHeight="1" x14ac:dyDescent="0.2">
      <c r="A937" s="26"/>
      <c r="B937" s="26"/>
      <c r="C937" s="195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</row>
    <row r="938" spans="1:26" ht="15.75" customHeight="1" x14ac:dyDescent="0.2">
      <c r="A938" s="26"/>
      <c r="B938" s="26"/>
      <c r="C938" s="195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</row>
    <row r="939" spans="1:26" ht="15.75" customHeight="1" x14ac:dyDescent="0.2">
      <c r="A939" s="26"/>
      <c r="B939" s="26"/>
      <c r="C939" s="195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</row>
    <row r="940" spans="1:26" ht="15.75" customHeight="1" x14ac:dyDescent="0.2">
      <c r="A940" s="26"/>
      <c r="B940" s="26"/>
      <c r="C940" s="195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</row>
    <row r="941" spans="1:26" ht="15.75" customHeight="1" x14ac:dyDescent="0.2">
      <c r="A941" s="26"/>
      <c r="B941" s="26"/>
      <c r="C941" s="195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</row>
    <row r="942" spans="1:26" ht="15.75" customHeight="1" x14ac:dyDescent="0.2">
      <c r="A942" s="26"/>
      <c r="B942" s="26"/>
      <c r="C942" s="195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</row>
    <row r="943" spans="1:26" ht="15.75" customHeight="1" x14ac:dyDescent="0.2">
      <c r="A943" s="26"/>
      <c r="B943" s="26"/>
      <c r="C943" s="195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</row>
    <row r="944" spans="1:26" ht="15.75" customHeight="1" x14ac:dyDescent="0.2">
      <c r="A944" s="26"/>
      <c r="B944" s="26"/>
      <c r="C944" s="195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</row>
    <row r="945" spans="1:26" ht="15.75" customHeight="1" x14ac:dyDescent="0.2">
      <c r="A945" s="26"/>
      <c r="B945" s="26"/>
      <c r="C945" s="195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</row>
    <row r="946" spans="1:26" ht="15.75" customHeight="1" x14ac:dyDescent="0.2">
      <c r="A946" s="26"/>
      <c r="B946" s="26"/>
      <c r="C946" s="195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</row>
    <row r="947" spans="1:26" ht="15.75" customHeight="1" x14ac:dyDescent="0.2">
      <c r="A947" s="26"/>
      <c r="B947" s="26"/>
      <c r="C947" s="195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</row>
    <row r="948" spans="1:26" ht="15.75" customHeight="1" x14ac:dyDescent="0.2">
      <c r="A948" s="26"/>
      <c r="B948" s="26"/>
      <c r="C948" s="195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</row>
    <row r="949" spans="1:26" ht="15.75" customHeight="1" x14ac:dyDescent="0.2">
      <c r="A949" s="26"/>
      <c r="B949" s="26"/>
      <c r="C949" s="195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</row>
    <row r="950" spans="1:26" ht="15.75" customHeight="1" x14ac:dyDescent="0.2">
      <c r="A950" s="26"/>
      <c r="B950" s="26"/>
      <c r="C950" s="195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</row>
    <row r="951" spans="1:26" ht="15.75" customHeight="1" x14ac:dyDescent="0.2">
      <c r="A951" s="26"/>
      <c r="B951" s="26"/>
      <c r="C951" s="195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</row>
    <row r="952" spans="1:26" ht="15.75" customHeight="1" x14ac:dyDescent="0.2">
      <c r="A952" s="26"/>
      <c r="B952" s="26"/>
      <c r="C952" s="195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</row>
    <row r="953" spans="1:26" ht="15.75" customHeight="1" x14ac:dyDescent="0.2">
      <c r="A953" s="26"/>
      <c r="B953" s="26"/>
      <c r="C953" s="195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</row>
    <row r="954" spans="1:26" ht="15.75" customHeight="1" x14ac:dyDescent="0.2">
      <c r="A954" s="26"/>
      <c r="B954" s="26"/>
      <c r="C954" s="195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</row>
    <row r="955" spans="1:26" ht="15.75" customHeight="1" x14ac:dyDescent="0.2">
      <c r="A955" s="26"/>
      <c r="B955" s="26"/>
      <c r="C955" s="195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</row>
    <row r="956" spans="1:26" ht="15.75" customHeight="1" x14ac:dyDescent="0.2">
      <c r="A956" s="26"/>
      <c r="B956" s="26"/>
      <c r="C956" s="195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</row>
    <row r="957" spans="1:26" ht="15.75" customHeight="1" x14ac:dyDescent="0.2">
      <c r="A957" s="26"/>
      <c r="B957" s="26"/>
      <c r="C957" s="195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</row>
    <row r="958" spans="1:26" ht="15.75" customHeight="1" x14ac:dyDescent="0.2">
      <c r="A958" s="26"/>
      <c r="B958" s="26"/>
      <c r="C958" s="195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</row>
    <row r="959" spans="1:26" ht="15.75" customHeight="1" x14ac:dyDescent="0.2">
      <c r="A959" s="26"/>
      <c r="B959" s="26"/>
      <c r="C959" s="195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</row>
    <row r="960" spans="1:26" ht="15.75" customHeight="1" x14ac:dyDescent="0.2">
      <c r="A960" s="26"/>
      <c r="B960" s="26"/>
      <c r="C960" s="195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</row>
    <row r="961" spans="1:26" ht="15.75" customHeight="1" x14ac:dyDescent="0.2">
      <c r="A961" s="26"/>
      <c r="B961" s="26"/>
      <c r="C961" s="195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</row>
    <row r="962" spans="1:26" ht="15.75" customHeight="1" x14ac:dyDescent="0.2">
      <c r="A962" s="26"/>
      <c r="B962" s="26"/>
      <c r="C962" s="195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</row>
    <row r="963" spans="1:26" ht="15.75" customHeight="1" x14ac:dyDescent="0.2">
      <c r="A963" s="26"/>
      <c r="B963" s="26"/>
      <c r="C963" s="195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</row>
    <row r="964" spans="1:26" ht="15.75" customHeight="1" x14ac:dyDescent="0.2">
      <c r="A964" s="26"/>
      <c r="B964" s="26"/>
      <c r="C964" s="195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</row>
    <row r="965" spans="1:26" ht="15.75" customHeight="1" x14ac:dyDescent="0.2">
      <c r="A965" s="26"/>
      <c r="B965" s="26"/>
      <c r="C965" s="195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</row>
    <row r="966" spans="1:26" ht="15.75" customHeight="1" x14ac:dyDescent="0.2">
      <c r="A966" s="26"/>
      <c r="B966" s="26"/>
      <c r="C966" s="195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</row>
    <row r="967" spans="1:26" ht="15.75" customHeight="1" x14ac:dyDescent="0.2">
      <c r="A967" s="26"/>
      <c r="B967" s="26"/>
      <c r="C967" s="195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</row>
    <row r="968" spans="1:26" ht="15.75" customHeight="1" x14ac:dyDescent="0.2">
      <c r="A968" s="26"/>
      <c r="B968" s="26"/>
      <c r="C968" s="195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</row>
    <row r="969" spans="1:26" ht="15.75" customHeight="1" x14ac:dyDescent="0.2">
      <c r="A969" s="26"/>
      <c r="B969" s="26"/>
      <c r="C969" s="195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</row>
    <row r="970" spans="1:26" ht="15.75" customHeight="1" x14ac:dyDescent="0.2">
      <c r="A970" s="26"/>
      <c r="B970" s="26"/>
      <c r="C970" s="195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</row>
    <row r="971" spans="1:26" ht="15.75" customHeight="1" x14ac:dyDescent="0.2">
      <c r="A971" s="26"/>
      <c r="B971" s="26"/>
      <c r="C971" s="195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</row>
    <row r="972" spans="1:26" ht="15.75" customHeight="1" x14ac:dyDescent="0.2">
      <c r="A972" s="26"/>
      <c r="B972" s="26"/>
      <c r="C972" s="195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</row>
    <row r="973" spans="1:26" ht="15.75" customHeight="1" x14ac:dyDescent="0.2">
      <c r="A973" s="26"/>
      <c r="B973" s="26"/>
      <c r="C973" s="195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</row>
    <row r="974" spans="1:26" ht="15.75" customHeight="1" x14ac:dyDescent="0.2">
      <c r="A974" s="26"/>
      <c r="B974" s="26"/>
      <c r="C974" s="195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</row>
    <row r="975" spans="1:26" ht="15.75" customHeight="1" x14ac:dyDescent="0.2">
      <c r="A975" s="26"/>
      <c r="B975" s="26"/>
      <c r="C975" s="195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</row>
    <row r="976" spans="1:26" ht="15.75" customHeight="1" x14ac:dyDescent="0.2">
      <c r="A976" s="26"/>
      <c r="B976" s="26"/>
      <c r="C976" s="195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</row>
    <row r="977" spans="1:26" ht="15.75" customHeight="1" x14ac:dyDescent="0.2">
      <c r="A977" s="26"/>
      <c r="B977" s="26"/>
      <c r="C977" s="195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</row>
    <row r="978" spans="1:26" ht="15.75" customHeight="1" x14ac:dyDescent="0.2">
      <c r="A978" s="26"/>
      <c r="B978" s="26"/>
      <c r="C978" s="195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</row>
    <row r="979" spans="1:26" ht="15.75" customHeight="1" x14ac:dyDescent="0.2">
      <c r="A979" s="26"/>
      <c r="B979" s="26"/>
      <c r="C979" s="195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</row>
    <row r="980" spans="1:26" ht="15.75" customHeight="1" x14ac:dyDescent="0.2">
      <c r="A980" s="26"/>
      <c r="B980" s="26"/>
      <c r="C980" s="195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</row>
    <row r="981" spans="1:26" ht="15.75" customHeight="1" x14ac:dyDescent="0.2">
      <c r="A981" s="26"/>
      <c r="B981" s="26"/>
      <c r="C981" s="195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</row>
    <row r="982" spans="1:26" ht="15.75" customHeight="1" x14ac:dyDescent="0.2">
      <c r="A982" s="26"/>
      <c r="B982" s="26"/>
      <c r="C982" s="195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</row>
    <row r="983" spans="1:26" ht="15.75" customHeight="1" x14ac:dyDescent="0.2">
      <c r="A983" s="26"/>
      <c r="B983" s="26"/>
      <c r="C983" s="195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</row>
    <row r="984" spans="1:26" ht="15.75" customHeight="1" x14ac:dyDescent="0.2">
      <c r="A984" s="26"/>
      <c r="B984" s="26"/>
      <c r="C984" s="195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</row>
    <row r="985" spans="1:26" ht="15.75" customHeight="1" x14ac:dyDescent="0.2">
      <c r="A985" s="26"/>
      <c r="B985" s="26"/>
      <c r="C985" s="195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</row>
    <row r="986" spans="1:26" ht="15.75" customHeight="1" x14ac:dyDescent="0.2">
      <c r="A986" s="26"/>
      <c r="B986" s="26"/>
      <c r="C986" s="195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</row>
    <row r="987" spans="1:26" ht="15.75" customHeight="1" x14ac:dyDescent="0.2">
      <c r="A987" s="26"/>
      <c r="B987" s="26"/>
      <c r="C987" s="195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</row>
    <row r="988" spans="1:26" ht="15.75" customHeight="1" x14ac:dyDescent="0.2">
      <c r="A988" s="26"/>
      <c r="B988" s="26"/>
      <c r="C988" s="195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</row>
    <row r="989" spans="1:26" ht="15.75" customHeight="1" x14ac:dyDescent="0.2">
      <c r="A989" s="26"/>
      <c r="B989" s="26"/>
      <c r="C989" s="195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</row>
    <row r="990" spans="1:26" ht="15.75" customHeight="1" x14ac:dyDescent="0.2">
      <c r="A990" s="26"/>
      <c r="B990" s="26"/>
      <c r="C990" s="195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</row>
    <row r="991" spans="1:26" ht="15.75" customHeight="1" x14ac:dyDescent="0.2">
      <c r="A991" s="26"/>
      <c r="B991" s="26"/>
      <c r="C991" s="195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</row>
    <row r="992" spans="1:26" ht="15.75" customHeight="1" x14ac:dyDescent="0.2">
      <c r="A992" s="26"/>
      <c r="B992" s="26"/>
      <c r="C992" s="195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</row>
    <row r="993" spans="1:26" ht="15.75" customHeight="1" x14ac:dyDescent="0.2">
      <c r="A993" s="26"/>
      <c r="B993" s="26"/>
      <c r="C993" s="195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</row>
    <row r="994" spans="1:26" ht="15.75" customHeight="1" x14ac:dyDescent="0.2">
      <c r="A994" s="26"/>
      <c r="B994" s="26"/>
      <c r="C994" s="195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</row>
    <row r="995" spans="1:26" ht="15.75" customHeight="1" x14ac:dyDescent="0.2">
      <c r="A995" s="26"/>
      <c r="B995" s="26"/>
      <c r="C995" s="195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</row>
    <row r="996" spans="1:26" ht="15.75" customHeight="1" x14ac:dyDescent="0.2">
      <c r="A996" s="26"/>
      <c r="B996" s="26"/>
      <c r="C996" s="195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</row>
    <row r="997" spans="1:26" ht="15.75" customHeight="1" x14ac:dyDescent="0.2">
      <c r="A997" s="26"/>
      <c r="B997" s="26"/>
      <c r="C997" s="195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</row>
    <row r="998" spans="1:26" ht="15.75" customHeight="1" x14ac:dyDescent="0.2">
      <c r="A998" s="26"/>
      <c r="B998" s="26"/>
      <c r="C998" s="195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</row>
    <row r="999" spans="1:26" ht="15.75" customHeight="1" x14ac:dyDescent="0.2">
      <c r="A999" s="26"/>
      <c r="B999" s="26"/>
      <c r="C999" s="195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</row>
    <row r="1000" spans="1:26" ht="15.75" customHeight="1" x14ac:dyDescent="0.2">
      <c r="A1000" s="26"/>
      <c r="B1000" s="26"/>
      <c r="C1000" s="195"/>
      <c r="D1000" s="26"/>
      <c r="E1000" s="26"/>
      <c r="F1000" s="26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26"/>
    </row>
  </sheetData>
  <sortState ref="B90:D93">
    <sortCondition descending="1" ref="D90:D93"/>
  </sortState>
  <mergeCells count="2">
    <mergeCell ref="C52:G52"/>
    <mergeCell ref="A53:A58"/>
  </mergeCells>
  <hyperlinks>
    <hyperlink ref="A1" location="'Содержание'!A1" display="&lt;&lt;"/>
  </hyperlinks>
  <pageMargins left="0.70833333333333304" right="0.70833333333333304" top="0.74791666666666701" bottom="0.74791666666666701" header="0.511811023622047" footer="0.511811023622047"/>
  <pageSetup paperSize="9" scale="33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FF"/>
    <pageSetUpPr fitToPage="1"/>
  </sheetPr>
  <dimension ref="A1:IV1000"/>
  <sheetViews>
    <sheetView zoomScale="80" zoomScaleNormal="80" workbookViewId="0">
      <selection activeCell="D18" sqref="D18"/>
    </sheetView>
  </sheetViews>
  <sheetFormatPr defaultColWidth="9" defaultRowHeight="15" x14ac:dyDescent="0.2"/>
  <cols>
    <col min="1" max="1" width="1.42578125" style="20" customWidth="1"/>
    <col min="2" max="3" width="2" style="20" customWidth="1"/>
    <col min="4" max="4" width="19.42578125" style="20" customWidth="1"/>
    <col min="5" max="5" width="2.42578125" style="20" customWidth="1"/>
    <col min="6" max="6" width="62.42578125" style="20" customWidth="1"/>
    <col min="7" max="26" width="8.5703125" style="20" customWidth="1"/>
    <col min="27" max="256" width="14.42578125" style="20" customWidth="1"/>
  </cols>
  <sheetData>
    <row r="1" spans="1:26" ht="14.45" customHeight="1" x14ac:dyDescent="0.2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x14ac:dyDescent="0.2">
      <c r="A2" s="21"/>
      <c r="B2" s="23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</row>
    <row r="3" spans="1:26" x14ac:dyDescent="0.2">
      <c r="A3" s="21"/>
      <c r="B3" s="24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26" s="25" customFormat="1" ht="12.75" x14ac:dyDescent="0.2">
      <c r="B4" s="24" t="s">
        <v>1</v>
      </c>
      <c r="C4" s="24"/>
      <c r="D4" s="24"/>
      <c r="E4" s="24"/>
      <c r="F4" s="24"/>
      <c r="G4" s="26"/>
      <c r="H4" s="26"/>
      <c r="I4" s="26"/>
      <c r="J4" s="26"/>
      <c r="K4" s="26"/>
      <c r="L4" s="26"/>
      <c r="M4" s="26"/>
      <c r="N4" s="26"/>
    </row>
    <row r="5" spans="1:26" s="25" customFormat="1" ht="12.75" x14ac:dyDescent="0.2"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</row>
    <row r="6" spans="1:26" s="25" customFormat="1" ht="12.75" x14ac:dyDescent="0.2">
      <c r="B6" s="26"/>
      <c r="C6" s="27"/>
      <c r="D6" s="28" t="s">
        <v>2</v>
      </c>
      <c r="E6" s="26"/>
      <c r="F6" s="26"/>
      <c r="G6" s="26"/>
      <c r="H6" s="26"/>
      <c r="I6" s="26"/>
      <c r="J6" s="26"/>
      <c r="K6" s="26"/>
      <c r="L6" s="26"/>
      <c r="M6" s="26"/>
      <c r="N6" s="26"/>
    </row>
    <row r="7" spans="1:26" s="25" customFormat="1" ht="12.75" x14ac:dyDescent="0.2">
      <c r="B7" s="26"/>
      <c r="C7" s="26"/>
      <c r="D7" s="29" t="s">
        <v>3</v>
      </c>
      <c r="E7" s="26"/>
      <c r="F7" s="30" t="s">
        <v>4</v>
      </c>
      <c r="G7" s="26"/>
      <c r="H7" s="26"/>
      <c r="I7" s="26"/>
      <c r="J7" s="26"/>
      <c r="K7" s="26"/>
      <c r="L7" s="26"/>
      <c r="M7" s="26"/>
      <c r="N7" s="26"/>
    </row>
    <row r="8" spans="1:26" s="25" customFormat="1" ht="12.75" x14ac:dyDescent="0.2">
      <c r="B8" s="26"/>
      <c r="C8" s="26"/>
      <c r="D8" s="29" t="s">
        <v>5</v>
      </c>
      <c r="E8" s="26"/>
      <c r="F8" s="30"/>
      <c r="G8" s="26"/>
      <c r="H8" s="26"/>
      <c r="I8" s="26"/>
      <c r="J8" s="26"/>
      <c r="K8" s="26"/>
      <c r="L8" s="26"/>
      <c r="M8" s="26"/>
      <c r="N8" s="26"/>
    </row>
    <row r="9" spans="1:26" s="25" customFormat="1" ht="12.75" x14ac:dyDescent="0.2"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</row>
    <row r="10" spans="1:26" s="25" customFormat="1" ht="12.75" x14ac:dyDescent="0.2">
      <c r="B10" s="26"/>
      <c r="C10" s="31"/>
      <c r="D10" s="28" t="s">
        <v>6</v>
      </c>
      <c r="E10" s="26"/>
      <c r="F10" s="30"/>
      <c r="G10" s="26"/>
      <c r="H10" s="26"/>
      <c r="I10" s="26"/>
      <c r="J10" s="26"/>
      <c r="K10" s="26"/>
      <c r="L10" s="26"/>
      <c r="M10" s="26"/>
      <c r="N10" s="26"/>
    </row>
    <row r="11" spans="1:26" s="25" customFormat="1" ht="12.75" x14ac:dyDescent="0.2">
      <c r="B11" s="26"/>
      <c r="C11" s="26"/>
      <c r="D11" s="29" t="s">
        <v>7</v>
      </c>
      <c r="E11" s="26"/>
      <c r="F11" s="30" t="s">
        <v>8</v>
      </c>
      <c r="G11" s="26"/>
      <c r="H11" s="26"/>
      <c r="I11" s="26"/>
      <c r="J11" s="26"/>
      <c r="K11" s="26"/>
      <c r="L11" s="26"/>
      <c r="M11" s="26"/>
      <c r="N11" s="26"/>
    </row>
    <row r="12" spans="1:26" s="25" customFormat="1" ht="25.5" x14ac:dyDescent="0.2">
      <c r="B12" s="26"/>
      <c r="C12" s="26"/>
      <c r="D12" s="29" t="s">
        <v>9</v>
      </c>
      <c r="E12" s="26"/>
      <c r="F12" s="30" t="s">
        <v>10</v>
      </c>
      <c r="G12" s="26"/>
      <c r="H12" s="26"/>
      <c r="I12" s="26"/>
      <c r="J12" s="26"/>
      <c r="K12" s="26"/>
      <c r="L12" s="26"/>
      <c r="M12" s="26"/>
      <c r="N12" s="26"/>
    </row>
    <row r="13" spans="1:26" s="25" customFormat="1" ht="12.75" x14ac:dyDescent="0.2">
      <c r="B13" s="26"/>
      <c r="C13" s="26"/>
      <c r="D13" s="29" t="s">
        <v>11</v>
      </c>
      <c r="E13" s="26"/>
      <c r="F13" s="30" t="s">
        <v>12</v>
      </c>
      <c r="G13" s="26"/>
      <c r="H13" s="26"/>
      <c r="I13" s="26"/>
      <c r="J13" s="26"/>
      <c r="K13" s="26"/>
      <c r="L13" s="26"/>
      <c r="M13" s="26"/>
      <c r="N13" s="26"/>
    </row>
    <row r="14" spans="1:26" s="25" customFormat="1" ht="12.75" x14ac:dyDescent="0.2">
      <c r="B14" s="26"/>
      <c r="C14" s="26"/>
      <c r="D14" s="29" t="s">
        <v>13</v>
      </c>
      <c r="E14" s="26"/>
      <c r="F14" s="30" t="s">
        <v>14</v>
      </c>
      <c r="G14" s="26"/>
      <c r="H14" s="26"/>
      <c r="I14" s="26"/>
      <c r="J14" s="26"/>
      <c r="K14" s="26"/>
      <c r="L14" s="26"/>
      <c r="M14" s="26"/>
      <c r="N14" s="26"/>
    </row>
    <row r="15" spans="1:26" s="25" customFormat="1" ht="12.75" x14ac:dyDescent="0.2">
      <c r="B15" s="26"/>
      <c r="C15" s="26"/>
      <c r="D15" s="32"/>
      <c r="E15" s="26"/>
      <c r="F15" s="30"/>
      <c r="G15" s="26"/>
      <c r="H15" s="26"/>
      <c r="I15" s="26"/>
      <c r="J15" s="26"/>
      <c r="K15" s="26"/>
      <c r="L15" s="26"/>
      <c r="M15" s="26"/>
      <c r="N15" s="26"/>
    </row>
    <row r="16" spans="1:26" s="25" customFormat="1" ht="12.75" x14ac:dyDescent="0.2">
      <c r="B16" s="26"/>
      <c r="C16" s="33"/>
      <c r="D16" s="28" t="s">
        <v>15</v>
      </c>
      <c r="E16" s="26"/>
      <c r="F16" s="30"/>
      <c r="G16" s="26"/>
      <c r="H16" s="26"/>
      <c r="I16" s="26"/>
      <c r="J16" s="26"/>
      <c r="K16" s="26"/>
      <c r="L16" s="26"/>
      <c r="M16" s="26"/>
      <c r="N16" s="26"/>
    </row>
    <row r="17" spans="1:26" s="25" customFormat="1" ht="25.5" x14ac:dyDescent="0.2">
      <c r="B17" s="26"/>
      <c r="C17" s="26"/>
      <c r="D17" s="29" t="s">
        <v>16</v>
      </c>
      <c r="E17" s="26"/>
      <c r="F17" s="30" t="s">
        <v>17</v>
      </c>
      <c r="G17" s="26"/>
      <c r="H17" s="26"/>
      <c r="I17" s="26"/>
      <c r="J17" s="26"/>
      <c r="K17" s="26"/>
      <c r="L17" s="26"/>
      <c r="M17" s="26"/>
      <c r="N17" s="26"/>
    </row>
    <row r="18" spans="1:26" s="25" customFormat="1" ht="12.75" x14ac:dyDescent="0.2">
      <c r="B18" s="26"/>
      <c r="C18" s="26"/>
      <c r="D18" s="29" t="s">
        <v>18</v>
      </c>
      <c r="E18" s="26"/>
      <c r="F18" s="30" t="s">
        <v>19</v>
      </c>
      <c r="G18" s="26"/>
      <c r="H18" s="26"/>
      <c r="I18" s="26"/>
      <c r="J18" s="26"/>
      <c r="K18" s="26"/>
      <c r="L18" s="26"/>
      <c r="M18" s="26"/>
      <c r="N18" s="26"/>
    </row>
    <row r="19" spans="1:26" s="25" customFormat="1" ht="12.75" x14ac:dyDescent="0.2">
      <c r="B19" s="26"/>
      <c r="C19" s="26"/>
      <c r="D19" s="29" t="s">
        <v>20</v>
      </c>
      <c r="E19" s="26"/>
      <c r="F19" s="30" t="s">
        <v>21</v>
      </c>
      <c r="G19" s="26"/>
      <c r="H19" s="26"/>
      <c r="I19" s="26"/>
      <c r="J19" s="26"/>
      <c r="K19" s="26"/>
      <c r="L19" s="26"/>
      <c r="M19" s="26"/>
      <c r="N19" s="26"/>
    </row>
    <row r="20" spans="1:26" s="25" customFormat="1" ht="12.75" x14ac:dyDescent="0.2">
      <c r="B20" s="26"/>
      <c r="C20" s="26"/>
      <c r="G20" s="26"/>
      <c r="H20" s="26"/>
      <c r="I20" s="26"/>
      <c r="J20" s="26"/>
      <c r="K20" s="26"/>
      <c r="L20" s="26"/>
      <c r="M20" s="26"/>
      <c r="N20" s="26"/>
    </row>
    <row r="21" spans="1:26" s="25" customFormat="1" ht="12.75" x14ac:dyDescent="0.2">
      <c r="B21" s="26"/>
      <c r="C21" s="24" t="s">
        <v>22</v>
      </c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</row>
    <row r="22" spans="1:26" s="25" customFormat="1" ht="12.75" x14ac:dyDescent="0.2"/>
    <row r="23" spans="1:26" s="25" customFormat="1" ht="12.75" x14ac:dyDescent="0.2">
      <c r="D23" s="34">
        <v>123</v>
      </c>
      <c r="E23" s="35"/>
      <c r="F23" s="36" t="s">
        <v>23</v>
      </c>
    </row>
    <row r="24" spans="1:26" s="25" customFormat="1" ht="12.75" x14ac:dyDescent="0.2"/>
    <row r="25" spans="1:26" s="25" customFormat="1" ht="12.75" x14ac:dyDescent="0.2">
      <c r="B25" s="26"/>
      <c r="C25" s="24" t="s">
        <v>24</v>
      </c>
      <c r="D25" s="26"/>
      <c r="E25" s="26"/>
      <c r="F25" s="26"/>
    </row>
    <row r="26" spans="1:26" x14ac:dyDescent="0.2">
      <c r="A26" s="21"/>
      <c r="B26" s="22"/>
      <c r="C26" s="22"/>
      <c r="D26" s="22"/>
      <c r="E26" s="22"/>
      <c r="F26" s="22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</row>
    <row r="27" spans="1:26" ht="13.5" customHeight="1" x14ac:dyDescent="0.2">
      <c r="A27" s="37"/>
      <c r="B27" s="38"/>
      <c r="C27" s="39"/>
      <c r="D27" s="562" t="s">
        <v>444</v>
      </c>
      <c r="E27" s="562"/>
      <c r="F27" s="562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</row>
    <row r="28" spans="1:26" x14ac:dyDescent="0.2">
      <c r="A28" s="37"/>
      <c r="B28" s="38"/>
      <c r="C28" s="39"/>
      <c r="D28" s="562"/>
      <c r="E28" s="562"/>
      <c r="F28" s="562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</row>
    <row r="29" spans="1:26" x14ac:dyDescent="0.2">
      <c r="A29" s="37"/>
      <c r="B29" s="38"/>
      <c r="C29" s="39"/>
      <c r="D29" s="562"/>
      <c r="E29" s="562"/>
      <c r="F29" s="562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</row>
    <row r="30" spans="1:26" x14ac:dyDescent="0.2">
      <c r="A30" s="37"/>
      <c r="B30" s="38"/>
      <c r="C30" s="39"/>
      <c r="D30" s="562"/>
      <c r="E30" s="562"/>
      <c r="F30" s="562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</row>
    <row r="31" spans="1:26" x14ac:dyDescent="0.2">
      <c r="A31" s="37"/>
      <c r="B31" s="38"/>
      <c r="C31" s="39"/>
      <c r="D31" s="562"/>
      <c r="E31" s="562"/>
      <c r="F31" s="562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</row>
    <row r="32" spans="1:26" x14ac:dyDescent="0.2">
      <c r="A32" s="37"/>
      <c r="B32" s="38"/>
      <c r="C32" s="39"/>
      <c r="D32" s="562"/>
      <c r="E32" s="562"/>
      <c r="F32" s="562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</row>
    <row r="33" spans="1:26" x14ac:dyDescent="0.2">
      <c r="A33" s="37"/>
      <c r="B33" s="38"/>
      <c r="C33" s="39"/>
      <c r="D33" s="562"/>
      <c r="E33" s="562"/>
      <c r="F33" s="562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</row>
    <row r="34" spans="1:26" x14ac:dyDescent="0.2">
      <c r="A34" s="37"/>
      <c r="B34" s="38"/>
      <c r="C34" s="39"/>
      <c r="D34" s="562"/>
      <c r="E34" s="562"/>
      <c r="F34" s="562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</row>
    <row r="35" spans="1:26" x14ac:dyDescent="0.2">
      <c r="A35" s="21"/>
      <c r="B35" s="22"/>
      <c r="C35" s="40"/>
      <c r="D35" s="562"/>
      <c r="E35" s="562"/>
      <c r="F35" s="562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</row>
    <row r="36" spans="1:26" ht="14.45" customHeight="1" x14ac:dyDescent="0.2">
      <c r="A36" s="21"/>
      <c r="B36" s="22"/>
      <c r="C36" s="40"/>
      <c r="D36" s="562"/>
      <c r="E36" s="562"/>
      <c r="F36" s="562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</row>
    <row r="37" spans="1:26" ht="14.45" customHeight="1" x14ac:dyDescent="0.2">
      <c r="A37" s="21"/>
      <c r="B37" s="21"/>
      <c r="C37" s="41"/>
      <c r="D37" s="42"/>
      <c r="E37" s="42"/>
      <c r="F37" s="42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</row>
    <row r="38" spans="1:26" ht="14.45" customHeight="1" x14ac:dyDescent="0.2">
      <c r="A38" s="21"/>
      <c r="B38" s="21"/>
      <c r="C38" s="21"/>
      <c r="D38" s="42"/>
      <c r="E38" s="42"/>
      <c r="F38" s="42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</row>
    <row r="39" spans="1:26" ht="14.45" customHeight="1" x14ac:dyDescent="0.2">
      <c r="A39" s="21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</row>
    <row r="40" spans="1:26" ht="14.45" customHeight="1" x14ac:dyDescent="0.2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</row>
    <row r="41" spans="1:26" ht="14.45" customHeight="1" x14ac:dyDescent="0.2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</row>
    <row r="42" spans="1:26" ht="14.45" customHeight="1" x14ac:dyDescent="0.2">
      <c r="A42" s="21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</row>
    <row r="43" spans="1:26" ht="14.45" customHeight="1" x14ac:dyDescent="0.2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</row>
    <row r="44" spans="1:26" ht="14.45" customHeight="1" x14ac:dyDescent="0.2">
      <c r="A44" s="21"/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</row>
    <row r="45" spans="1:26" ht="14.45" customHeight="1" x14ac:dyDescent="0.2">
      <c r="A45" s="21"/>
      <c r="B45" s="21"/>
      <c r="C45" s="21"/>
      <c r="D45" s="21"/>
      <c r="E45" s="21"/>
      <c r="F45" s="21"/>
      <c r="G45" s="21"/>
      <c r="H45" s="21"/>
      <c r="I45" s="21"/>
      <c r="J45" s="21"/>
      <c r="K45" s="43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</row>
    <row r="46" spans="1:26" ht="14.45" customHeight="1" x14ac:dyDescent="0.2">
      <c r="A46" s="21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</row>
    <row r="47" spans="1:26" ht="14.45" customHeight="1" x14ac:dyDescent="0.2">
      <c r="A47" s="21"/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</row>
    <row r="48" spans="1:26" ht="14.45" customHeight="1" x14ac:dyDescent="0.2">
      <c r="A48" s="21"/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</row>
    <row r="49" spans="1:26" ht="14.45" customHeight="1" x14ac:dyDescent="0.2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</row>
    <row r="50" spans="1:26" ht="14.45" customHeight="1" x14ac:dyDescent="0.2">
      <c r="A50" s="21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</row>
    <row r="51" spans="1:26" ht="14.45" customHeight="1" x14ac:dyDescent="0.2">
      <c r="A51" s="21"/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</row>
    <row r="52" spans="1:26" ht="14.45" customHeight="1" x14ac:dyDescent="0.2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</row>
    <row r="53" spans="1:26" ht="14.45" customHeight="1" x14ac:dyDescent="0.2">
      <c r="A53" s="21"/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</row>
    <row r="54" spans="1:26" ht="14.45" customHeight="1" x14ac:dyDescent="0.2">
      <c r="A54" s="21"/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</row>
    <row r="55" spans="1:26" ht="14.45" customHeight="1" x14ac:dyDescent="0.2">
      <c r="A55" s="21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</row>
    <row r="56" spans="1:26" ht="14.45" customHeight="1" x14ac:dyDescent="0.2">
      <c r="A56" s="21"/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</row>
    <row r="57" spans="1:26" ht="14.45" customHeight="1" x14ac:dyDescent="0.2">
      <c r="A57" s="21"/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</row>
    <row r="58" spans="1:26" ht="14.45" customHeight="1" x14ac:dyDescent="0.2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</row>
    <row r="59" spans="1:26" ht="14.45" customHeight="1" x14ac:dyDescent="0.2">
      <c r="A59" s="21"/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</row>
    <row r="60" spans="1:26" ht="14.45" customHeight="1" x14ac:dyDescent="0.2">
      <c r="A60" s="21"/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</row>
    <row r="61" spans="1:26" ht="14.45" customHeight="1" x14ac:dyDescent="0.2">
      <c r="A61" s="21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</row>
    <row r="62" spans="1:26" ht="14.45" customHeight="1" x14ac:dyDescent="0.2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</row>
    <row r="63" spans="1:26" ht="14.45" customHeight="1" x14ac:dyDescent="0.2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</row>
    <row r="64" spans="1:26" ht="14.45" customHeight="1" x14ac:dyDescent="0.2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</row>
    <row r="65" spans="1:26" ht="14.45" customHeight="1" x14ac:dyDescent="0.2">
      <c r="A65" s="21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</row>
    <row r="66" spans="1:26" ht="14.45" customHeight="1" x14ac:dyDescent="0.2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</row>
    <row r="67" spans="1:26" ht="14.45" customHeight="1" x14ac:dyDescent="0.2">
      <c r="A67" s="21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</row>
    <row r="68" spans="1:26" ht="14.45" customHeight="1" x14ac:dyDescent="0.2">
      <c r="A68" s="21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</row>
    <row r="69" spans="1:26" ht="14.45" customHeight="1" x14ac:dyDescent="0.2">
      <c r="A69" s="21"/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</row>
    <row r="70" spans="1:26" ht="14.45" customHeight="1" x14ac:dyDescent="0.2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</row>
    <row r="71" spans="1:26" ht="14.45" customHeight="1" x14ac:dyDescent="0.2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</row>
    <row r="72" spans="1:26" ht="14.45" customHeight="1" x14ac:dyDescent="0.2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</row>
    <row r="73" spans="1:26" ht="14.45" customHeight="1" x14ac:dyDescent="0.2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</row>
    <row r="74" spans="1:26" ht="14.45" customHeight="1" x14ac:dyDescent="0.2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</row>
    <row r="75" spans="1:26" ht="14.45" customHeight="1" x14ac:dyDescent="0.2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</row>
    <row r="76" spans="1:26" ht="14.45" customHeight="1" x14ac:dyDescent="0.2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</row>
    <row r="77" spans="1:26" ht="14.45" customHeight="1" x14ac:dyDescent="0.2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</row>
    <row r="78" spans="1:26" ht="14.45" customHeight="1" x14ac:dyDescent="0.2">
      <c r="A78" s="21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</row>
    <row r="79" spans="1:26" ht="14.45" customHeight="1" x14ac:dyDescent="0.2">
      <c r="A79" s="21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</row>
    <row r="80" spans="1:26" ht="14.45" customHeight="1" x14ac:dyDescent="0.2">
      <c r="A80" s="21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</row>
    <row r="81" spans="1:26" ht="14.45" customHeight="1" x14ac:dyDescent="0.2">
      <c r="A81" s="21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</row>
    <row r="82" spans="1:26" ht="14.45" customHeight="1" x14ac:dyDescent="0.2">
      <c r="A82" s="21"/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</row>
    <row r="83" spans="1:26" ht="14.45" customHeight="1" x14ac:dyDescent="0.2">
      <c r="A83" s="21"/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</row>
    <row r="84" spans="1:26" ht="14.45" customHeight="1" x14ac:dyDescent="0.2">
      <c r="A84" s="21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</row>
    <row r="85" spans="1:26" ht="14.45" customHeight="1" x14ac:dyDescent="0.2">
      <c r="A85" s="21"/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</row>
    <row r="86" spans="1:26" ht="14.45" customHeight="1" x14ac:dyDescent="0.2">
      <c r="A86" s="21"/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</row>
    <row r="87" spans="1:26" ht="14.45" customHeight="1" x14ac:dyDescent="0.2">
      <c r="A87" s="21"/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</row>
    <row r="88" spans="1:26" ht="14.45" customHeight="1" x14ac:dyDescent="0.2">
      <c r="A88" s="21"/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</row>
    <row r="89" spans="1:26" ht="14.45" customHeight="1" x14ac:dyDescent="0.2">
      <c r="A89" s="21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</row>
    <row r="90" spans="1:26" ht="14.45" customHeight="1" x14ac:dyDescent="0.2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</row>
    <row r="91" spans="1:26" ht="14.45" customHeight="1" x14ac:dyDescent="0.2">
      <c r="A91" s="21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</row>
    <row r="92" spans="1:26" ht="14.45" customHeight="1" x14ac:dyDescent="0.2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</row>
    <row r="93" spans="1:26" ht="14.45" customHeight="1" x14ac:dyDescent="0.2">
      <c r="A93" s="21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</row>
    <row r="94" spans="1:26" ht="14.45" customHeight="1" x14ac:dyDescent="0.2">
      <c r="A94" s="21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</row>
    <row r="95" spans="1:26" ht="14.45" customHeight="1" x14ac:dyDescent="0.2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</row>
    <row r="96" spans="1:26" ht="14.45" customHeight="1" x14ac:dyDescent="0.2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</row>
    <row r="97" spans="1:26" ht="14.45" customHeight="1" x14ac:dyDescent="0.2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</row>
    <row r="98" spans="1:26" ht="14.45" customHeight="1" x14ac:dyDescent="0.2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</row>
    <row r="99" spans="1:26" ht="14.45" customHeight="1" x14ac:dyDescent="0.2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</row>
    <row r="100" spans="1:26" ht="14.45" customHeight="1" x14ac:dyDescent="0.2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</row>
    <row r="101" spans="1:26" ht="14.45" customHeight="1" x14ac:dyDescent="0.2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</row>
    <row r="102" spans="1:26" ht="14.45" customHeight="1" x14ac:dyDescent="0.2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</row>
    <row r="103" spans="1:26" ht="14.45" customHeight="1" x14ac:dyDescent="0.2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</row>
    <row r="104" spans="1:26" ht="14.45" customHeight="1" x14ac:dyDescent="0.2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</row>
    <row r="105" spans="1:26" ht="14.45" customHeight="1" x14ac:dyDescent="0.2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</row>
    <row r="106" spans="1:26" ht="14.45" customHeight="1" x14ac:dyDescent="0.2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</row>
    <row r="107" spans="1:26" ht="14.45" customHeight="1" x14ac:dyDescent="0.2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</row>
    <row r="108" spans="1:26" ht="14.45" customHeight="1" x14ac:dyDescent="0.2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</row>
    <row r="109" spans="1:26" ht="14.45" customHeight="1" x14ac:dyDescent="0.2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</row>
    <row r="110" spans="1:26" ht="14.45" customHeight="1" x14ac:dyDescent="0.2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</row>
    <row r="111" spans="1:26" ht="14.45" customHeight="1" x14ac:dyDescent="0.2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</row>
    <row r="112" spans="1:26" ht="14.45" customHeight="1" x14ac:dyDescent="0.2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</row>
    <row r="113" spans="1:26" ht="14.45" customHeight="1" x14ac:dyDescent="0.2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</row>
    <row r="114" spans="1:26" ht="14.45" customHeight="1" x14ac:dyDescent="0.2">
      <c r="A114" s="21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</row>
    <row r="115" spans="1:26" ht="14.45" customHeight="1" x14ac:dyDescent="0.2">
      <c r="A115" s="2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</row>
    <row r="116" spans="1:26" ht="14.45" customHeight="1" x14ac:dyDescent="0.2">
      <c r="A116" s="21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</row>
    <row r="117" spans="1:26" ht="14.45" customHeight="1" x14ac:dyDescent="0.2">
      <c r="A117" s="21"/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</row>
    <row r="118" spans="1:26" ht="14.45" customHeight="1" x14ac:dyDescent="0.2">
      <c r="A118" s="21"/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</row>
    <row r="119" spans="1:26" ht="14.45" customHeight="1" x14ac:dyDescent="0.2">
      <c r="A119" s="21"/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</row>
    <row r="120" spans="1:26" ht="14.45" customHeight="1" x14ac:dyDescent="0.2">
      <c r="A120" s="21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</row>
    <row r="121" spans="1:26" ht="14.45" customHeight="1" x14ac:dyDescent="0.2">
      <c r="A121" s="21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</row>
    <row r="122" spans="1:26" ht="14.45" customHeight="1" x14ac:dyDescent="0.2">
      <c r="A122" s="21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</row>
    <row r="123" spans="1:26" ht="14.45" customHeight="1" x14ac:dyDescent="0.2">
      <c r="A123" s="21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</row>
    <row r="124" spans="1:26" ht="14.45" customHeight="1" x14ac:dyDescent="0.2">
      <c r="A124" s="21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</row>
    <row r="125" spans="1:26" ht="14.45" customHeight="1" x14ac:dyDescent="0.2">
      <c r="A125" s="21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</row>
    <row r="126" spans="1:26" ht="14.45" customHeight="1" x14ac:dyDescent="0.2">
      <c r="A126" s="21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</row>
    <row r="127" spans="1:26" ht="14.45" customHeight="1" x14ac:dyDescent="0.2">
      <c r="A127" s="21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</row>
    <row r="128" spans="1:26" ht="14.45" customHeight="1" x14ac:dyDescent="0.2">
      <c r="A128" s="21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</row>
    <row r="129" spans="1:26" ht="14.45" customHeight="1" x14ac:dyDescent="0.2">
      <c r="A129" s="21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</row>
    <row r="130" spans="1:26" ht="14.45" customHeight="1" x14ac:dyDescent="0.2">
      <c r="A130" s="21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</row>
    <row r="131" spans="1:26" ht="14.45" customHeight="1" x14ac:dyDescent="0.2">
      <c r="A131" s="21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</row>
    <row r="132" spans="1:26" ht="14.45" customHeight="1" x14ac:dyDescent="0.2">
      <c r="A132" s="21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</row>
    <row r="133" spans="1:26" ht="14.45" customHeight="1" x14ac:dyDescent="0.2">
      <c r="A133" s="21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</row>
    <row r="134" spans="1:26" ht="14.45" customHeight="1" x14ac:dyDescent="0.2">
      <c r="A134" s="21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</row>
    <row r="135" spans="1:26" ht="14.45" customHeight="1" x14ac:dyDescent="0.2">
      <c r="A135" s="21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</row>
    <row r="136" spans="1:26" ht="14.45" customHeight="1" x14ac:dyDescent="0.2">
      <c r="A136" s="21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</row>
    <row r="137" spans="1:26" ht="14.45" customHeight="1" x14ac:dyDescent="0.2">
      <c r="A137" s="21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</row>
    <row r="138" spans="1:26" ht="14.45" customHeight="1" x14ac:dyDescent="0.2">
      <c r="A138" s="21"/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</row>
    <row r="139" spans="1:26" ht="14.45" customHeight="1" x14ac:dyDescent="0.2">
      <c r="A139" s="21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</row>
    <row r="140" spans="1:26" ht="14.45" customHeight="1" x14ac:dyDescent="0.2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</row>
    <row r="141" spans="1:26" ht="14.45" customHeight="1" x14ac:dyDescent="0.2">
      <c r="A141" s="21"/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</row>
    <row r="142" spans="1:26" ht="14.45" customHeight="1" x14ac:dyDescent="0.2">
      <c r="A142" s="21"/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</row>
    <row r="143" spans="1:26" ht="14.45" customHeight="1" x14ac:dyDescent="0.2">
      <c r="A143" s="21"/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</row>
    <row r="144" spans="1:26" ht="14.45" customHeight="1" x14ac:dyDescent="0.2">
      <c r="A144" s="21"/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</row>
    <row r="145" spans="1:26" ht="14.45" customHeight="1" x14ac:dyDescent="0.2">
      <c r="A145" s="21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</row>
    <row r="146" spans="1:26" ht="14.45" customHeight="1" x14ac:dyDescent="0.2">
      <c r="A146" s="21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</row>
    <row r="147" spans="1:26" ht="14.45" customHeight="1" x14ac:dyDescent="0.2">
      <c r="A147" s="21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</row>
    <row r="148" spans="1:26" ht="14.45" customHeight="1" x14ac:dyDescent="0.2">
      <c r="A148" s="21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</row>
    <row r="149" spans="1:26" ht="14.45" customHeight="1" x14ac:dyDescent="0.2">
      <c r="A149" s="21"/>
      <c r="B149" s="2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</row>
    <row r="150" spans="1:26" ht="14.45" customHeight="1" x14ac:dyDescent="0.2">
      <c r="A150" s="21"/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</row>
    <row r="151" spans="1:26" ht="14.45" customHeight="1" x14ac:dyDescent="0.2">
      <c r="A151" s="21"/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</row>
    <row r="152" spans="1:26" ht="14.45" customHeight="1" x14ac:dyDescent="0.2">
      <c r="A152" s="21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</row>
    <row r="153" spans="1:26" ht="14.45" customHeight="1" x14ac:dyDescent="0.2">
      <c r="A153" s="21"/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</row>
    <row r="154" spans="1:26" ht="14.45" customHeight="1" x14ac:dyDescent="0.2">
      <c r="A154" s="21"/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</row>
    <row r="155" spans="1:26" ht="14.45" customHeight="1" x14ac:dyDescent="0.2">
      <c r="A155" s="21"/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</row>
    <row r="156" spans="1:26" ht="14.45" customHeight="1" x14ac:dyDescent="0.2">
      <c r="A156" s="21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</row>
    <row r="157" spans="1:26" ht="14.45" customHeight="1" x14ac:dyDescent="0.2">
      <c r="A157" s="21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</row>
    <row r="158" spans="1:26" ht="14.45" customHeight="1" x14ac:dyDescent="0.2">
      <c r="A158" s="21"/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</row>
    <row r="159" spans="1:26" ht="14.45" customHeight="1" x14ac:dyDescent="0.2">
      <c r="A159" s="21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</row>
    <row r="160" spans="1:26" ht="14.45" customHeight="1" x14ac:dyDescent="0.2">
      <c r="A160" s="21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</row>
    <row r="161" spans="1:26" ht="14.45" customHeight="1" x14ac:dyDescent="0.2">
      <c r="A161" s="2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</row>
    <row r="162" spans="1:26" ht="14.45" customHeight="1" x14ac:dyDescent="0.2">
      <c r="A162" s="21"/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</row>
    <row r="163" spans="1:26" ht="14.45" customHeight="1" x14ac:dyDescent="0.2">
      <c r="A163" s="21"/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</row>
    <row r="164" spans="1:26" ht="14.45" customHeight="1" x14ac:dyDescent="0.2">
      <c r="A164" s="21"/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</row>
    <row r="165" spans="1:26" ht="14.45" customHeight="1" x14ac:dyDescent="0.2">
      <c r="A165" s="21"/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</row>
    <row r="166" spans="1:26" ht="14.45" customHeight="1" x14ac:dyDescent="0.2">
      <c r="A166" s="21"/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</row>
    <row r="167" spans="1:26" ht="14.45" customHeight="1" x14ac:dyDescent="0.2">
      <c r="A167" s="21"/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</row>
    <row r="168" spans="1:26" ht="14.45" customHeight="1" x14ac:dyDescent="0.2">
      <c r="A168" s="21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</row>
    <row r="169" spans="1:26" ht="14.45" customHeight="1" x14ac:dyDescent="0.2">
      <c r="A169" s="21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</row>
    <row r="170" spans="1:26" ht="14.45" customHeight="1" x14ac:dyDescent="0.2">
      <c r="A170" s="21"/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</row>
    <row r="171" spans="1:26" ht="14.45" customHeight="1" x14ac:dyDescent="0.2">
      <c r="A171" s="21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</row>
    <row r="172" spans="1:26" ht="14.45" customHeight="1" x14ac:dyDescent="0.2">
      <c r="A172" s="21"/>
      <c r="B172" s="21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</row>
    <row r="173" spans="1:26" ht="14.45" customHeight="1" x14ac:dyDescent="0.2">
      <c r="A173" s="21"/>
      <c r="B173" s="21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</row>
    <row r="174" spans="1:26" ht="14.45" customHeight="1" x14ac:dyDescent="0.2">
      <c r="A174" s="21"/>
      <c r="B174" s="21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</row>
    <row r="175" spans="1:26" ht="14.45" customHeight="1" x14ac:dyDescent="0.2">
      <c r="A175" s="21"/>
      <c r="B175" s="21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</row>
    <row r="176" spans="1:26" ht="14.45" customHeight="1" x14ac:dyDescent="0.2">
      <c r="A176" s="21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</row>
    <row r="177" spans="1:26" ht="14.45" customHeight="1" x14ac:dyDescent="0.2">
      <c r="A177" s="21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</row>
    <row r="178" spans="1:26" ht="14.45" customHeight="1" x14ac:dyDescent="0.2">
      <c r="A178" s="21"/>
      <c r="B178" s="21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</row>
    <row r="179" spans="1:26" ht="14.45" customHeight="1" x14ac:dyDescent="0.2">
      <c r="A179" s="21"/>
      <c r="B179" s="21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</row>
    <row r="180" spans="1:26" ht="14.45" customHeight="1" x14ac:dyDescent="0.2">
      <c r="A180" s="21"/>
      <c r="B180" s="21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</row>
    <row r="181" spans="1:26" ht="14.45" customHeight="1" x14ac:dyDescent="0.2">
      <c r="A181" s="21"/>
      <c r="B181" s="2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</row>
    <row r="182" spans="1:26" ht="14.45" customHeight="1" x14ac:dyDescent="0.2">
      <c r="A182" s="21"/>
      <c r="B182" s="21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</row>
    <row r="183" spans="1:26" ht="14.45" customHeight="1" x14ac:dyDescent="0.2">
      <c r="A183" s="21"/>
      <c r="B183" s="21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</row>
    <row r="184" spans="1:26" ht="14.45" customHeight="1" x14ac:dyDescent="0.2">
      <c r="A184" s="21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</row>
    <row r="185" spans="1:26" ht="14.45" customHeight="1" x14ac:dyDescent="0.2">
      <c r="A185" s="21"/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</row>
    <row r="186" spans="1:26" ht="14.45" customHeight="1" x14ac:dyDescent="0.2">
      <c r="A186" s="21"/>
      <c r="B186" s="2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</row>
    <row r="187" spans="1:26" ht="14.45" customHeight="1" x14ac:dyDescent="0.2">
      <c r="A187" s="21"/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</row>
    <row r="188" spans="1:26" ht="14.45" customHeight="1" x14ac:dyDescent="0.2">
      <c r="A188" s="21"/>
      <c r="B188" s="21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</row>
    <row r="189" spans="1:26" ht="14.45" customHeight="1" x14ac:dyDescent="0.2">
      <c r="A189" s="21"/>
      <c r="B189" s="21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</row>
    <row r="190" spans="1:26" ht="14.45" customHeight="1" x14ac:dyDescent="0.2">
      <c r="A190" s="21"/>
      <c r="B190" s="21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</row>
    <row r="191" spans="1:26" ht="14.45" customHeight="1" x14ac:dyDescent="0.2">
      <c r="A191" s="21"/>
      <c r="B191" s="21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</row>
    <row r="192" spans="1:26" ht="14.45" customHeight="1" x14ac:dyDescent="0.2">
      <c r="A192" s="21"/>
      <c r="B192" s="21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</row>
    <row r="193" spans="1:26" ht="14.45" customHeight="1" x14ac:dyDescent="0.2">
      <c r="A193" s="21"/>
      <c r="B193" s="21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</row>
    <row r="194" spans="1:26" ht="14.45" customHeight="1" x14ac:dyDescent="0.2">
      <c r="A194" s="21"/>
      <c r="B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</row>
    <row r="195" spans="1:26" ht="14.45" customHeight="1" x14ac:dyDescent="0.2">
      <c r="A195" s="21"/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</row>
    <row r="196" spans="1:26" ht="14.45" customHeight="1" x14ac:dyDescent="0.2">
      <c r="A196" s="21"/>
      <c r="B196" s="21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</row>
    <row r="197" spans="1:26" ht="14.45" customHeight="1" x14ac:dyDescent="0.2">
      <c r="A197" s="21"/>
      <c r="B197" s="21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</row>
    <row r="198" spans="1:26" ht="14.45" customHeight="1" x14ac:dyDescent="0.2">
      <c r="A198" s="21"/>
      <c r="B198" s="21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</row>
    <row r="199" spans="1:26" ht="14.45" customHeight="1" x14ac:dyDescent="0.2">
      <c r="A199" s="21"/>
      <c r="B199" s="21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</row>
    <row r="200" spans="1:26" ht="14.45" customHeight="1" x14ac:dyDescent="0.2">
      <c r="A200" s="21"/>
      <c r="B200" s="21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</row>
    <row r="201" spans="1:26" ht="14.45" customHeight="1" x14ac:dyDescent="0.2">
      <c r="A201" s="21"/>
      <c r="B201" s="21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</row>
    <row r="202" spans="1:26" ht="14.45" customHeight="1" x14ac:dyDescent="0.2">
      <c r="A202" s="21"/>
      <c r="B202" s="21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</row>
    <row r="203" spans="1:26" ht="14.45" customHeight="1" x14ac:dyDescent="0.2">
      <c r="A203" s="21"/>
      <c r="B203" s="21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</row>
    <row r="204" spans="1:26" ht="14.45" customHeight="1" x14ac:dyDescent="0.2">
      <c r="A204" s="21"/>
      <c r="B204" s="21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</row>
    <row r="205" spans="1:26" ht="14.45" customHeight="1" x14ac:dyDescent="0.2">
      <c r="A205" s="21"/>
      <c r="B205" s="2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</row>
    <row r="206" spans="1:26" ht="14.45" customHeight="1" x14ac:dyDescent="0.2">
      <c r="A206" s="21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</row>
    <row r="207" spans="1:26" ht="14.45" customHeight="1" x14ac:dyDescent="0.2">
      <c r="A207" s="21"/>
      <c r="B207" s="2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</row>
    <row r="208" spans="1:26" ht="14.45" customHeight="1" x14ac:dyDescent="0.2">
      <c r="A208" s="21"/>
      <c r="B208" s="2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</row>
    <row r="209" spans="1:26" ht="14.45" customHeight="1" x14ac:dyDescent="0.2">
      <c r="A209" s="21"/>
      <c r="B209" s="21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</row>
    <row r="210" spans="1:26" ht="14.45" customHeight="1" x14ac:dyDescent="0.2">
      <c r="A210" s="21"/>
      <c r="B210" s="21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</row>
    <row r="211" spans="1:26" ht="14.45" customHeight="1" x14ac:dyDescent="0.2">
      <c r="A211" s="21"/>
      <c r="B211" s="21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</row>
    <row r="212" spans="1:26" ht="14.45" customHeight="1" x14ac:dyDescent="0.2">
      <c r="A212" s="21"/>
      <c r="B212" s="2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</row>
    <row r="213" spans="1:26" ht="14.45" customHeight="1" x14ac:dyDescent="0.2">
      <c r="A213" s="21"/>
      <c r="B213" s="21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</row>
    <row r="214" spans="1:26" ht="14.45" customHeight="1" x14ac:dyDescent="0.2">
      <c r="A214" s="21"/>
      <c r="B214" s="21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</row>
    <row r="215" spans="1:26" ht="14.45" customHeight="1" x14ac:dyDescent="0.2">
      <c r="A215" s="21"/>
      <c r="B215" s="21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</row>
    <row r="216" spans="1:26" ht="14.45" customHeight="1" x14ac:dyDescent="0.2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</row>
    <row r="217" spans="1:26" ht="14.45" customHeight="1" x14ac:dyDescent="0.2">
      <c r="A217" s="21"/>
      <c r="B217" s="21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</row>
    <row r="218" spans="1:26" ht="14.45" customHeight="1" x14ac:dyDescent="0.2">
      <c r="A218" s="21"/>
      <c r="B218" s="21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</row>
    <row r="219" spans="1:26" ht="14.45" customHeight="1" x14ac:dyDescent="0.2">
      <c r="A219" s="21"/>
      <c r="B219" s="21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</row>
    <row r="220" spans="1:26" ht="14.45" customHeight="1" x14ac:dyDescent="0.2">
      <c r="A220" s="21"/>
      <c r="B220" s="21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</row>
    <row r="221" spans="1:26" ht="14.45" customHeight="1" x14ac:dyDescent="0.2">
      <c r="A221" s="21"/>
      <c r="B221" s="21"/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</row>
    <row r="222" spans="1:26" ht="14.45" customHeight="1" x14ac:dyDescent="0.2">
      <c r="A222" s="21"/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</row>
    <row r="223" spans="1:26" ht="14.45" customHeight="1" x14ac:dyDescent="0.2">
      <c r="A223" s="21"/>
      <c r="B223" s="21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</row>
    <row r="224" spans="1:26" ht="14.45" customHeight="1" x14ac:dyDescent="0.2">
      <c r="A224" s="21"/>
      <c r="B224" s="21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</row>
    <row r="225" spans="1:26" ht="14.45" customHeight="1" x14ac:dyDescent="0.2">
      <c r="A225" s="21"/>
      <c r="B225" s="21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</row>
    <row r="226" spans="1:26" ht="14.45" customHeight="1" x14ac:dyDescent="0.2">
      <c r="A226" s="21"/>
      <c r="B226" s="21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</row>
    <row r="227" spans="1:26" ht="14.45" customHeight="1" x14ac:dyDescent="0.2">
      <c r="A227" s="21"/>
      <c r="B227" s="21"/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</row>
    <row r="228" spans="1:26" ht="14.45" customHeight="1" x14ac:dyDescent="0.2">
      <c r="A228" s="21"/>
      <c r="B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</row>
    <row r="229" spans="1:26" ht="14.45" customHeight="1" x14ac:dyDescent="0.2">
      <c r="A229" s="21"/>
      <c r="B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</row>
    <row r="230" spans="1:26" ht="14.45" customHeight="1" x14ac:dyDescent="0.2">
      <c r="A230" s="21"/>
      <c r="B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</row>
    <row r="231" spans="1:26" ht="14.45" customHeight="1" x14ac:dyDescent="0.2">
      <c r="A231" s="21"/>
      <c r="B231" s="21"/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</row>
    <row r="232" spans="1:26" ht="14.45" customHeight="1" x14ac:dyDescent="0.2">
      <c r="A232" s="21"/>
      <c r="B232" s="21"/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</row>
    <row r="233" spans="1:26" ht="14.45" customHeight="1" x14ac:dyDescent="0.2">
      <c r="A233" s="21"/>
      <c r="B233" s="21"/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</row>
    <row r="234" spans="1:26" ht="14.45" customHeight="1" x14ac:dyDescent="0.2">
      <c r="A234" s="21"/>
      <c r="B234" s="21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</row>
    <row r="235" spans="1:26" ht="14.45" customHeight="1" x14ac:dyDescent="0.2">
      <c r="A235" s="21"/>
      <c r="B235" s="21"/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</row>
    <row r="236" spans="1:26" ht="14.45" customHeight="1" x14ac:dyDescent="0.2">
      <c r="A236" s="21"/>
      <c r="B236" s="21"/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</row>
    <row r="237" spans="1:26" ht="14.45" customHeight="1" x14ac:dyDescent="0.2">
      <c r="A237" s="21"/>
      <c r="B237" s="21"/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</row>
    <row r="238" spans="1:26" ht="14.45" customHeight="1" x14ac:dyDescent="0.2">
      <c r="A238" s="21"/>
      <c r="B238" s="21"/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</row>
    <row r="239" spans="1:26" ht="14.45" customHeight="1" x14ac:dyDescent="0.2">
      <c r="A239" s="21"/>
      <c r="B239" s="21"/>
      <c r="C239" s="2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</row>
    <row r="240" spans="1:26" ht="14.45" customHeight="1" x14ac:dyDescent="0.2">
      <c r="A240" s="21"/>
      <c r="B240" s="21"/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</row>
    <row r="241" spans="1:26" ht="14.45" customHeight="1" x14ac:dyDescent="0.2">
      <c r="A241" s="21"/>
      <c r="B241" s="21"/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</row>
    <row r="242" spans="1:26" ht="14.45" customHeight="1" x14ac:dyDescent="0.2">
      <c r="A242" s="21"/>
      <c r="B242" s="21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</row>
    <row r="243" spans="1:26" ht="14.45" customHeight="1" x14ac:dyDescent="0.2">
      <c r="A243" s="21"/>
      <c r="B243" s="21"/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</row>
    <row r="244" spans="1:26" ht="14.45" customHeight="1" x14ac:dyDescent="0.2">
      <c r="A244" s="21"/>
      <c r="B244" s="21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</row>
    <row r="245" spans="1:26" ht="14.45" customHeight="1" x14ac:dyDescent="0.2">
      <c r="A245" s="21"/>
      <c r="B245" s="21"/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</row>
    <row r="246" spans="1:26" ht="14.45" customHeight="1" x14ac:dyDescent="0.2">
      <c r="A246" s="21"/>
      <c r="B246" s="21"/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</row>
    <row r="247" spans="1:26" ht="14.45" customHeight="1" x14ac:dyDescent="0.2">
      <c r="A247" s="21"/>
      <c r="B247" s="21"/>
      <c r="C247" s="2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</row>
    <row r="248" spans="1:26" ht="14.45" customHeight="1" x14ac:dyDescent="0.2">
      <c r="A248" s="21"/>
      <c r="B248" s="21"/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</row>
    <row r="249" spans="1:26" ht="14.45" customHeight="1" x14ac:dyDescent="0.2">
      <c r="A249" s="21"/>
      <c r="B249" s="21"/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</row>
    <row r="250" spans="1:26" ht="14.45" customHeight="1" x14ac:dyDescent="0.2">
      <c r="A250" s="21"/>
      <c r="B250" s="21"/>
      <c r="C250" s="2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</row>
    <row r="251" spans="1:26" ht="14.45" customHeight="1" x14ac:dyDescent="0.2">
      <c r="A251" s="21"/>
      <c r="B251" s="21"/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</row>
    <row r="252" spans="1:26" ht="14.45" customHeight="1" x14ac:dyDescent="0.2">
      <c r="A252" s="21"/>
      <c r="B252" s="21"/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</row>
    <row r="253" spans="1:26" ht="14.45" customHeight="1" x14ac:dyDescent="0.2">
      <c r="A253" s="21"/>
      <c r="B253" s="21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</row>
    <row r="254" spans="1:26" ht="14.45" customHeight="1" x14ac:dyDescent="0.2">
      <c r="A254" s="21"/>
      <c r="B254" s="21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</row>
    <row r="255" spans="1:26" ht="14.45" customHeight="1" x14ac:dyDescent="0.2">
      <c r="A255" s="21"/>
      <c r="B255" s="21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</row>
    <row r="256" spans="1:26" ht="14.45" customHeight="1" x14ac:dyDescent="0.2">
      <c r="A256" s="21"/>
      <c r="B256" s="21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</row>
    <row r="257" spans="1:26" ht="14.45" customHeight="1" x14ac:dyDescent="0.2">
      <c r="A257" s="21"/>
      <c r="B257" s="21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</row>
    <row r="258" spans="1:26" ht="14.45" customHeight="1" x14ac:dyDescent="0.2">
      <c r="A258" s="21"/>
      <c r="B258" s="21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</row>
    <row r="259" spans="1:26" ht="14.45" customHeight="1" x14ac:dyDescent="0.2">
      <c r="A259" s="21"/>
      <c r="B259" s="21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</row>
    <row r="260" spans="1:26" ht="14.45" customHeight="1" x14ac:dyDescent="0.2">
      <c r="A260" s="21"/>
      <c r="B260" s="21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</row>
    <row r="261" spans="1:26" ht="14.45" customHeight="1" x14ac:dyDescent="0.2">
      <c r="A261" s="21"/>
      <c r="B261" s="21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</row>
    <row r="262" spans="1:26" ht="14.45" customHeight="1" x14ac:dyDescent="0.2">
      <c r="A262" s="21"/>
      <c r="B262" s="21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</row>
    <row r="263" spans="1:26" ht="14.45" customHeight="1" x14ac:dyDescent="0.2">
      <c r="A263" s="21"/>
      <c r="B263" s="21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</row>
    <row r="264" spans="1:26" ht="14.45" customHeight="1" x14ac:dyDescent="0.2">
      <c r="A264" s="21"/>
      <c r="B264" s="21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</row>
    <row r="265" spans="1:26" ht="14.45" customHeight="1" x14ac:dyDescent="0.2">
      <c r="A265" s="21"/>
      <c r="B265" s="21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</row>
    <row r="266" spans="1:26" ht="14.45" customHeight="1" x14ac:dyDescent="0.2">
      <c r="A266" s="21"/>
      <c r="B266" s="21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</row>
    <row r="267" spans="1:26" ht="14.45" customHeight="1" x14ac:dyDescent="0.2">
      <c r="A267" s="21"/>
      <c r="B267" s="21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</row>
    <row r="268" spans="1:26" ht="14.45" customHeight="1" x14ac:dyDescent="0.2">
      <c r="A268" s="21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</row>
    <row r="269" spans="1:26" ht="14.45" customHeight="1" x14ac:dyDescent="0.2">
      <c r="A269" s="21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</row>
    <row r="270" spans="1:26" ht="14.45" customHeight="1" x14ac:dyDescent="0.2">
      <c r="A270" s="21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</row>
    <row r="271" spans="1:26" ht="14.45" customHeight="1" x14ac:dyDescent="0.2">
      <c r="A271" s="21"/>
      <c r="B271" s="2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</row>
    <row r="272" spans="1:26" ht="14.45" customHeight="1" x14ac:dyDescent="0.2">
      <c r="A272" s="21"/>
      <c r="B272" s="21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</row>
    <row r="273" spans="1:26" ht="14.45" customHeight="1" x14ac:dyDescent="0.2">
      <c r="A273" s="21"/>
      <c r="B273" s="21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</row>
    <row r="274" spans="1:26" ht="14.45" customHeight="1" x14ac:dyDescent="0.2">
      <c r="A274" s="21"/>
      <c r="B274" s="21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</row>
    <row r="275" spans="1:26" ht="14.45" customHeight="1" x14ac:dyDescent="0.2">
      <c r="A275" s="21"/>
      <c r="B275" s="2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</row>
    <row r="276" spans="1:26" ht="14.45" customHeight="1" x14ac:dyDescent="0.2">
      <c r="A276" s="21"/>
      <c r="B276" s="21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</row>
    <row r="277" spans="1:26" ht="14.45" customHeight="1" x14ac:dyDescent="0.2">
      <c r="A277" s="21"/>
      <c r="B277" s="21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</row>
    <row r="278" spans="1:26" ht="14.45" customHeight="1" x14ac:dyDescent="0.2">
      <c r="A278" s="21"/>
      <c r="B278" s="21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</row>
    <row r="279" spans="1:26" ht="14.45" customHeight="1" x14ac:dyDescent="0.2">
      <c r="A279" s="21"/>
      <c r="B279" s="2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</row>
    <row r="280" spans="1:26" ht="14.45" customHeight="1" x14ac:dyDescent="0.2">
      <c r="A280" s="21"/>
      <c r="B280" s="2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</row>
    <row r="281" spans="1:26" ht="14.45" customHeight="1" x14ac:dyDescent="0.2">
      <c r="A281" s="21"/>
      <c r="B281" s="21"/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</row>
    <row r="282" spans="1:26" ht="14.45" customHeight="1" x14ac:dyDescent="0.2">
      <c r="A282" s="21"/>
      <c r="B282" s="21"/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</row>
    <row r="283" spans="1:26" ht="14.45" customHeight="1" x14ac:dyDescent="0.2">
      <c r="A283" s="21"/>
      <c r="B283" s="21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</row>
    <row r="284" spans="1:26" ht="14.45" customHeight="1" x14ac:dyDescent="0.2">
      <c r="A284" s="21"/>
      <c r="B284" s="21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</row>
    <row r="285" spans="1:26" ht="14.45" customHeight="1" x14ac:dyDescent="0.2">
      <c r="A285" s="21"/>
      <c r="B285" s="21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</row>
    <row r="286" spans="1:26" ht="14.45" customHeight="1" x14ac:dyDescent="0.2">
      <c r="A286" s="21"/>
      <c r="B286" s="21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</row>
    <row r="287" spans="1:26" ht="14.45" customHeight="1" x14ac:dyDescent="0.2">
      <c r="A287" s="21"/>
      <c r="B287" s="21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</row>
    <row r="288" spans="1:26" ht="14.45" customHeight="1" x14ac:dyDescent="0.2">
      <c r="A288" s="21"/>
      <c r="B288" s="21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</row>
    <row r="289" spans="1:26" ht="14.45" customHeight="1" x14ac:dyDescent="0.2">
      <c r="A289" s="21"/>
      <c r="B289" s="21"/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</row>
    <row r="290" spans="1:26" ht="14.45" customHeight="1" x14ac:dyDescent="0.2">
      <c r="A290" s="21"/>
      <c r="B290" s="21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</row>
    <row r="291" spans="1:26" ht="14.45" customHeight="1" x14ac:dyDescent="0.2">
      <c r="A291" s="21"/>
      <c r="B291" s="21"/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</row>
    <row r="292" spans="1:26" ht="14.45" customHeight="1" x14ac:dyDescent="0.2">
      <c r="A292" s="21"/>
      <c r="B292" s="21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</row>
    <row r="293" spans="1:26" ht="14.45" customHeight="1" x14ac:dyDescent="0.2">
      <c r="A293" s="21"/>
      <c r="B293" s="21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</row>
    <row r="294" spans="1:26" ht="14.45" customHeight="1" x14ac:dyDescent="0.2">
      <c r="A294" s="21"/>
      <c r="B294" s="21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</row>
    <row r="295" spans="1:26" ht="14.45" customHeight="1" x14ac:dyDescent="0.2">
      <c r="A295" s="21"/>
      <c r="B295" s="21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</row>
    <row r="296" spans="1:26" ht="14.45" customHeight="1" x14ac:dyDescent="0.2">
      <c r="A296" s="21"/>
      <c r="B296" s="21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</row>
    <row r="297" spans="1:26" ht="14.45" customHeight="1" x14ac:dyDescent="0.2">
      <c r="A297" s="21"/>
      <c r="B297" s="21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</row>
    <row r="298" spans="1:26" ht="14.45" customHeight="1" x14ac:dyDescent="0.2">
      <c r="A298" s="21"/>
      <c r="B298" s="21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</row>
    <row r="299" spans="1:26" ht="14.45" customHeight="1" x14ac:dyDescent="0.2">
      <c r="A299" s="21"/>
      <c r="B299" s="21"/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</row>
    <row r="300" spans="1:26" ht="14.45" customHeight="1" x14ac:dyDescent="0.2">
      <c r="A300" s="21"/>
      <c r="B300" s="21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</row>
    <row r="301" spans="1:26" ht="14.45" customHeight="1" x14ac:dyDescent="0.2">
      <c r="A301" s="21"/>
      <c r="B301" s="21"/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</row>
    <row r="302" spans="1:26" ht="14.45" customHeight="1" x14ac:dyDescent="0.2">
      <c r="A302" s="21"/>
      <c r="B302" s="21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</row>
    <row r="303" spans="1:26" ht="14.45" customHeight="1" x14ac:dyDescent="0.2">
      <c r="A303" s="21"/>
      <c r="B303" s="21"/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</row>
    <row r="304" spans="1:26" ht="14.45" customHeight="1" x14ac:dyDescent="0.2">
      <c r="A304" s="21"/>
      <c r="B304" s="21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</row>
    <row r="305" spans="1:26" ht="14.45" customHeight="1" x14ac:dyDescent="0.2">
      <c r="A305" s="21"/>
      <c r="B305" s="21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</row>
    <row r="306" spans="1:26" ht="14.45" customHeight="1" x14ac:dyDescent="0.2">
      <c r="A306" s="21"/>
      <c r="B306" s="21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</row>
    <row r="307" spans="1:26" ht="14.45" customHeight="1" x14ac:dyDescent="0.2">
      <c r="A307" s="21"/>
      <c r="B307" s="2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</row>
    <row r="308" spans="1:26" ht="14.45" customHeight="1" x14ac:dyDescent="0.2">
      <c r="A308" s="21"/>
      <c r="B308" s="21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</row>
    <row r="309" spans="1:26" ht="14.45" customHeight="1" x14ac:dyDescent="0.2">
      <c r="A309" s="21"/>
      <c r="B309" s="2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</row>
    <row r="310" spans="1:26" ht="14.45" customHeight="1" x14ac:dyDescent="0.2">
      <c r="A310" s="21"/>
      <c r="B310" s="21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</row>
    <row r="311" spans="1:26" ht="14.45" customHeight="1" x14ac:dyDescent="0.2">
      <c r="A311" s="21"/>
      <c r="B311" s="21"/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</row>
    <row r="312" spans="1:26" ht="14.45" customHeight="1" x14ac:dyDescent="0.2">
      <c r="A312" s="21"/>
      <c r="B312" s="21"/>
      <c r="C312" s="2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</row>
    <row r="313" spans="1:26" ht="14.45" customHeight="1" x14ac:dyDescent="0.2">
      <c r="A313" s="21"/>
      <c r="B313" s="21"/>
      <c r="C313" s="21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</row>
    <row r="314" spans="1:26" ht="14.45" customHeight="1" x14ac:dyDescent="0.2">
      <c r="A314" s="21"/>
      <c r="B314" s="21"/>
      <c r="C314" s="21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</row>
    <row r="315" spans="1:26" ht="14.45" customHeight="1" x14ac:dyDescent="0.2">
      <c r="A315" s="21"/>
      <c r="B315" s="21"/>
      <c r="C315" s="21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</row>
    <row r="316" spans="1:26" ht="14.45" customHeight="1" x14ac:dyDescent="0.2">
      <c r="A316" s="21"/>
      <c r="B316" s="21"/>
      <c r="C316" s="21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</row>
    <row r="317" spans="1:26" ht="14.45" customHeight="1" x14ac:dyDescent="0.2">
      <c r="A317" s="21"/>
      <c r="B317" s="21"/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</row>
    <row r="318" spans="1:26" ht="14.45" customHeight="1" x14ac:dyDescent="0.2">
      <c r="A318" s="21"/>
      <c r="B318" s="21"/>
      <c r="C318" s="2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</row>
    <row r="319" spans="1:26" ht="14.45" customHeight="1" x14ac:dyDescent="0.2">
      <c r="A319" s="21"/>
      <c r="B319" s="21"/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</row>
    <row r="320" spans="1:26" ht="14.45" customHeight="1" x14ac:dyDescent="0.2">
      <c r="A320" s="21"/>
      <c r="B320" s="21"/>
      <c r="C320" s="2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</row>
    <row r="321" spans="1:26" ht="14.45" customHeight="1" x14ac:dyDescent="0.2">
      <c r="A321" s="21"/>
      <c r="B321" s="21"/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</row>
    <row r="322" spans="1:26" ht="14.45" customHeight="1" x14ac:dyDescent="0.2">
      <c r="A322" s="21"/>
      <c r="B322" s="2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</row>
    <row r="323" spans="1:26" ht="14.45" customHeight="1" x14ac:dyDescent="0.2">
      <c r="A323" s="21"/>
      <c r="B323" s="21"/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</row>
    <row r="324" spans="1:26" ht="14.45" customHeight="1" x14ac:dyDescent="0.2">
      <c r="A324" s="21"/>
      <c r="B324" s="21"/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</row>
    <row r="325" spans="1:26" ht="14.45" customHeight="1" x14ac:dyDescent="0.2">
      <c r="A325" s="21"/>
      <c r="B325" s="21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</row>
    <row r="326" spans="1:26" ht="14.45" customHeight="1" x14ac:dyDescent="0.2">
      <c r="A326" s="21"/>
      <c r="B326" s="21"/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</row>
    <row r="327" spans="1:26" ht="14.45" customHeight="1" x14ac:dyDescent="0.2">
      <c r="A327" s="21"/>
      <c r="B327" s="21"/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</row>
    <row r="328" spans="1:26" ht="14.45" customHeight="1" x14ac:dyDescent="0.2">
      <c r="A328" s="21"/>
      <c r="B328" s="21"/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</row>
    <row r="329" spans="1:26" ht="14.45" customHeight="1" x14ac:dyDescent="0.2">
      <c r="A329" s="21"/>
      <c r="B329" s="21"/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</row>
    <row r="330" spans="1:26" ht="14.45" customHeight="1" x14ac:dyDescent="0.2">
      <c r="A330" s="21"/>
      <c r="B330" s="21"/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</row>
    <row r="331" spans="1:26" ht="14.45" customHeight="1" x14ac:dyDescent="0.2">
      <c r="A331" s="21"/>
      <c r="B331" s="21"/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</row>
    <row r="332" spans="1:26" ht="14.45" customHeight="1" x14ac:dyDescent="0.2">
      <c r="A332" s="21"/>
      <c r="B332" s="21"/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</row>
    <row r="333" spans="1:26" ht="14.45" customHeight="1" x14ac:dyDescent="0.2">
      <c r="A333" s="21"/>
      <c r="B333" s="21"/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</row>
    <row r="334" spans="1:26" ht="14.45" customHeight="1" x14ac:dyDescent="0.2">
      <c r="A334" s="21"/>
      <c r="B334" s="21"/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</row>
    <row r="335" spans="1:26" ht="14.45" customHeight="1" x14ac:dyDescent="0.2">
      <c r="A335" s="21"/>
      <c r="B335" s="21"/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</row>
    <row r="336" spans="1:26" ht="14.45" customHeight="1" x14ac:dyDescent="0.2">
      <c r="A336" s="21"/>
      <c r="B336" s="21"/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</row>
    <row r="337" spans="1:26" ht="14.45" customHeight="1" x14ac:dyDescent="0.2">
      <c r="A337" s="21"/>
      <c r="B337" s="21"/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</row>
    <row r="338" spans="1:26" ht="14.45" customHeight="1" x14ac:dyDescent="0.2">
      <c r="A338" s="21"/>
      <c r="B338" s="21"/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</row>
    <row r="339" spans="1:26" ht="14.45" customHeight="1" x14ac:dyDescent="0.2">
      <c r="A339" s="21"/>
      <c r="B339" s="21"/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</row>
    <row r="340" spans="1:26" ht="14.45" customHeight="1" x14ac:dyDescent="0.2">
      <c r="A340" s="21"/>
      <c r="B340" s="21"/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</row>
    <row r="341" spans="1:26" ht="14.45" customHeight="1" x14ac:dyDescent="0.2">
      <c r="A341" s="21"/>
      <c r="B341" s="21"/>
      <c r="C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</row>
    <row r="342" spans="1:26" ht="14.45" customHeight="1" x14ac:dyDescent="0.2">
      <c r="A342" s="21"/>
      <c r="B342" s="21"/>
      <c r="C342" s="2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</row>
    <row r="343" spans="1:26" ht="14.45" customHeight="1" x14ac:dyDescent="0.2">
      <c r="A343" s="21"/>
      <c r="B343" s="21"/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</row>
    <row r="344" spans="1:26" ht="14.45" customHeight="1" x14ac:dyDescent="0.2">
      <c r="A344" s="21"/>
      <c r="B344" s="21"/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</row>
    <row r="345" spans="1:26" ht="14.45" customHeight="1" x14ac:dyDescent="0.2">
      <c r="A345" s="21"/>
      <c r="B345" s="21"/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</row>
    <row r="346" spans="1:26" ht="14.45" customHeight="1" x14ac:dyDescent="0.2">
      <c r="A346" s="21"/>
      <c r="B346" s="21"/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</row>
    <row r="347" spans="1:26" ht="14.45" customHeight="1" x14ac:dyDescent="0.2">
      <c r="A347" s="21"/>
      <c r="B347" s="21"/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</row>
    <row r="348" spans="1:26" ht="14.45" customHeight="1" x14ac:dyDescent="0.2">
      <c r="A348" s="21"/>
      <c r="B348" s="21"/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</row>
    <row r="349" spans="1:26" ht="14.45" customHeight="1" x14ac:dyDescent="0.2">
      <c r="A349" s="21"/>
      <c r="B349" s="21"/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</row>
    <row r="350" spans="1:26" ht="14.45" customHeight="1" x14ac:dyDescent="0.2">
      <c r="A350" s="21"/>
      <c r="B350" s="21"/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</row>
    <row r="351" spans="1:26" ht="14.45" customHeight="1" x14ac:dyDescent="0.2">
      <c r="A351" s="21"/>
      <c r="B351" s="21"/>
      <c r="C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</row>
    <row r="352" spans="1:26" ht="14.45" customHeight="1" x14ac:dyDescent="0.2">
      <c r="A352" s="21"/>
      <c r="B352" s="21"/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</row>
    <row r="353" spans="1:26" ht="14.45" customHeight="1" x14ac:dyDescent="0.2">
      <c r="A353" s="21"/>
      <c r="B353" s="21"/>
      <c r="C353" s="2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</row>
    <row r="354" spans="1:26" ht="14.45" customHeight="1" x14ac:dyDescent="0.2">
      <c r="A354" s="21"/>
      <c r="B354" s="21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</row>
    <row r="355" spans="1:26" ht="14.45" customHeight="1" x14ac:dyDescent="0.2">
      <c r="A355" s="21"/>
      <c r="B355" s="21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</row>
    <row r="356" spans="1:26" ht="14.45" customHeight="1" x14ac:dyDescent="0.2">
      <c r="A356" s="21"/>
      <c r="B356" s="21"/>
      <c r="C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</row>
    <row r="357" spans="1:26" ht="14.45" customHeight="1" x14ac:dyDescent="0.2">
      <c r="A357" s="21"/>
      <c r="B357" s="21"/>
      <c r="C357" s="2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</row>
    <row r="358" spans="1:26" ht="14.45" customHeight="1" x14ac:dyDescent="0.2">
      <c r="A358" s="21"/>
      <c r="B358" s="21"/>
      <c r="C358" s="2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</row>
    <row r="359" spans="1:26" ht="14.45" customHeight="1" x14ac:dyDescent="0.2">
      <c r="A359" s="21"/>
      <c r="B359" s="21"/>
      <c r="C359" s="21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</row>
    <row r="360" spans="1:26" ht="14.45" customHeight="1" x14ac:dyDescent="0.2">
      <c r="A360" s="21"/>
      <c r="B360" s="21"/>
      <c r="C360" s="21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</row>
    <row r="361" spans="1:26" ht="14.45" customHeight="1" x14ac:dyDescent="0.2">
      <c r="A361" s="21"/>
      <c r="B361" s="21"/>
      <c r="C361" s="21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</row>
    <row r="362" spans="1:26" ht="14.45" customHeight="1" x14ac:dyDescent="0.2">
      <c r="A362" s="21"/>
      <c r="B362" s="21"/>
      <c r="C362" s="21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</row>
    <row r="363" spans="1:26" ht="14.45" customHeight="1" x14ac:dyDescent="0.2">
      <c r="A363" s="21"/>
      <c r="B363" s="21"/>
      <c r="C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</row>
    <row r="364" spans="1:26" ht="14.45" customHeight="1" x14ac:dyDescent="0.2">
      <c r="A364" s="21"/>
      <c r="B364" s="21"/>
      <c r="C364" s="21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</row>
    <row r="365" spans="1:26" ht="14.45" customHeight="1" x14ac:dyDescent="0.2">
      <c r="A365" s="21"/>
      <c r="B365" s="21"/>
      <c r="C365" s="21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</row>
    <row r="366" spans="1:26" ht="14.45" customHeight="1" x14ac:dyDescent="0.2">
      <c r="A366" s="21"/>
      <c r="B366" s="21"/>
      <c r="C366" s="2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</row>
    <row r="367" spans="1:26" ht="14.45" customHeight="1" x14ac:dyDescent="0.2">
      <c r="A367" s="21"/>
      <c r="B367" s="21"/>
      <c r="C367" s="21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</row>
    <row r="368" spans="1:26" ht="14.45" customHeight="1" x14ac:dyDescent="0.2">
      <c r="A368" s="21"/>
      <c r="B368" s="21"/>
      <c r="C368" s="21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</row>
    <row r="369" spans="1:26" ht="14.45" customHeight="1" x14ac:dyDescent="0.2">
      <c r="A369" s="21"/>
      <c r="B369" s="21"/>
      <c r="C369" s="21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</row>
    <row r="370" spans="1:26" ht="14.45" customHeight="1" x14ac:dyDescent="0.2">
      <c r="A370" s="21"/>
      <c r="B370" s="21"/>
      <c r="C370" s="21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</row>
    <row r="371" spans="1:26" ht="14.45" customHeight="1" x14ac:dyDescent="0.2">
      <c r="A371" s="21"/>
      <c r="B371" s="21"/>
      <c r="C371" s="21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</row>
    <row r="372" spans="1:26" ht="14.45" customHeight="1" x14ac:dyDescent="0.2">
      <c r="A372" s="21"/>
      <c r="B372" s="21"/>
      <c r="C372" s="21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</row>
    <row r="373" spans="1:26" ht="14.45" customHeight="1" x14ac:dyDescent="0.2">
      <c r="A373" s="21"/>
      <c r="B373" s="21"/>
      <c r="C373" s="21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</row>
    <row r="374" spans="1:26" ht="14.45" customHeight="1" x14ac:dyDescent="0.2">
      <c r="A374" s="21"/>
      <c r="B374" s="21"/>
      <c r="C374" s="21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</row>
    <row r="375" spans="1:26" ht="14.45" customHeight="1" x14ac:dyDescent="0.2">
      <c r="A375" s="21"/>
      <c r="B375" s="21"/>
      <c r="C375" s="21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</row>
    <row r="376" spans="1:26" ht="14.45" customHeight="1" x14ac:dyDescent="0.2">
      <c r="A376" s="21"/>
      <c r="B376" s="21"/>
      <c r="C376" s="21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</row>
    <row r="377" spans="1:26" ht="14.45" customHeight="1" x14ac:dyDescent="0.2">
      <c r="A377" s="21"/>
      <c r="B377" s="21"/>
      <c r="C377" s="21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</row>
    <row r="378" spans="1:26" ht="14.45" customHeight="1" x14ac:dyDescent="0.2">
      <c r="A378" s="21"/>
      <c r="B378" s="21"/>
      <c r="C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</row>
    <row r="379" spans="1:26" ht="14.45" customHeight="1" x14ac:dyDescent="0.2">
      <c r="A379" s="21"/>
      <c r="B379" s="21"/>
      <c r="C379" s="21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</row>
    <row r="380" spans="1:26" ht="14.45" customHeight="1" x14ac:dyDescent="0.2">
      <c r="A380" s="21"/>
      <c r="B380" s="21"/>
      <c r="C380" s="21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</row>
    <row r="381" spans="1:26" ht="14.45" customHeight="1" x14ac:dyDescent="0.2">
      <c r="A381" s="21"/>
      <c r="B381" s="21"/>
      <c r="C381" s="21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</row>
    <row r="382" spans="1:26" ht="14.45" customHeight="1" x14ac:dyDescent="0.2">
      <c r="A382" s="21"/>
      <c r="B382" s="21"/>
      <c r="C382" s="21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</row>
    <row r="383" spans="1:26" ht="14.45" customHeight="1" x14ac:dyDescent="0.2">
      <c r="A383" s="21"/>
      <c r="B383" s="21"/>
      <c r="C383" s="21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</row>
    <row r="384" spans="1:26" ht="14.45" customHeight="1" x14ac:dyDescent="0.2">
      <c r="A384" s="21"/>
      <c r="B384" s="21"/>
      <c r="C384" s="21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</row>
    <row r="385" spans="1:26" ht="14.45" customHeight="1" x14ac:dyDescent="0.2">
      <c r="A385" s="21"/>
      <c r="B385" s="21"/>
      <c r="C385" s="21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</row>
    <row r="386" spans="1:26" ht="14.45" customHeight="1" x14ac:dyDescent="0.2">
      <c r="A386" s="21"/>
      <c r="B386" s="21"/>
      <c r="C386" s="21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</row>
    <row r="387" spans="1:26" ht="14.45" customHeight="1" x14ac:dyDescent="0.2">
      <c r="A387" s="21"/>
      <c r="B387" s="21"/>
      <c r="C387" s="21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</row>
    <row r="388" spans="1:26" ht="14.45" customHeight="1" x14ac:dyDescent="0.2">
      <c r="A388" s="21"/>
      <c r="B388" s="21"/>
      <c r="C388" s="21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</row>
    <row r="389" spans="1:26" ht="14.45" customHeight="1" x14ac:dyDescent="0.2">
      <c r="A389" s="21"/>
      <c r="B389" s="21"/>
      <c r="C389" s="21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</row>
    <row r="390" spans="1:26" ht="14.45" customHeight="1" x14ac:dyDescent="0.2">
      <c r="A390" s="21"/>
      <c r="B390" s="21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</row>
    <row r="391" spans="1:26" ht="14.45" customHeight="1" x14ac:dyDescent="0.2">
      <c r="A391" s="21"/>
      <c r="B391" s="21"/>
      <c r="C391" s="21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</row>
    <row r="392" spans="1:26" ht="14.45" customHeight="1" x14ac:dyDescent="0.2">
      <c r="A392" s="21"/>
      <c r="B392" s="21"/>
      <c r="C392" s="21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</row>
    <row r="393" spans="1:26" ht="14.45" customHeight="1" x14ac:dyDescent="0.2">
      <c r="A393" s="21"/>
      <c r="B393" s="21"/>
      <c r="C393" s="21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</row>
    <row r="394" spans="1:26" ht="14.45" customHeight="1" x14ac:dyDescent="0.2">
      <c r="A394" s="21"/>
      <c r="B394" s="21"/>
      <c r="C394" s="21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</row>
    <row r="395" spans="1:26" ht="14.45" customHeight="1" x14ac:dyDescent="0.2">
      <c r="A395" s="21"/>
      <c r="B395" s="21"/>
      <c r="C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</row>
    <row r="396" spans="1:26" ht="14.45" customHeight="1" x14ac:dyDescent="0.2">
      <c r="A396" s="21"/>
      <c r="B396" s="21"/>
      <c r="C396" s="2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</row>
    <row r="397" spans="1:26" ht="14.45" customHeight="1" x14ac:dyDescent="0.2">
      <c r="A397" s="21"/>
      <c r="B397" s="21"/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</row>
    <row r="398" spans="1:26" ht="14.45" customHeight="1" x14ac:dyDescent="0.2">
      <c r="A398" s="21"/>
      <c r="B398" s="21"/>
      <c r="C398" s="21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</row>
    <row r="399" spans="1:26" ht="14.45" customHeight="1" x14ac:dyDescent="0.2">
      <c r="A399" s="21"/>
      <c r="B399" s="21"/>
      <c r="C399" s="21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</row>
    <row r="400" spans="1:26" ht="14.45" customHeight="1" x14ac:dyDescent="0.2">
      <c r="A400" s="21"/>
      <c r="B400" s="21"/>
      <c r="C400" s="21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</row>
    <row r="401" spans="1:26" ht="14.45" customHeight="1" x14ac:dyDescent="0.2">
      <c r="A401" s="21"/>
      <c r="B401" s="21"/>
      <c r="C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</row>
    <row r="402" spans="1:26" ht="14.45" customHeight="1" x14ac:dyDescent="0.2">
      <c r="A402" s="21"/>
      <c r="B402" s="21"/>
      <c r="C402" s="21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</row>
    <row r="403" spans="1:26" ht="14.45" customHeight="1" x14ac:dyDescent="0.2">
      <c r="A403" s="21"/>
      <c r="B403" s="21"/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</row>
    <row r="404" spans="1:26" ht="14.45" customHeight="1" x14ac:dyDescent="0.2">
      <c r="A404" s="21"/>
      <c r="B404" s="21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</row>
    <row r="405" spans="1:26" ht="14.45" customHeight="1" x14ac:dyDescent="0.2">
      <c r="A405" s="21"/>
      <c r="B405" s="21"/>
      <c r="C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</row>
    <row r="406" spans="1:26" ht="14.45" customHeight="1" x14ac:dyDescent="0.2">
      <c r="A406" s="21"/>
      <c r="B406" s="21"/>
      <c r="C406" s="2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</row>
    <row r="407" spans="1:26" ht="14.45" customHeight="1" x14ac:dyDescent="0.2">
      <c r="A407" s="21"/>
      <c r="B407" s="21"/>
      <c r="C407" s="2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</row>
    <row r="408" spans="1:26" ht="14.45" customHeight="1" x14ac:dyDescent="0.2">
      <c r="A408" s="21"/>
      <c r="B408" s="21"/>
      <c r="C408" s="21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</row>
    <row r="409" spans="1:26" ht="14.45" customHeight="1" x14ac:dyDescent="0.2">
      <c r="A409" s="21"/>
      <c r="B409" s="21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</row>
    <row r="410" spans="1:26" ht="14.45" customHeight="1" x14ac:dyDescent="0.2">
      <c r="A410" s="21"/>
      <c r="B410" s="21"/>
      <c r="C410" s="21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</row>
    <row r="411" spans="1:26" ht="14.45" customHeight="1" x14ac:dyDescent="0.2">
      <c r="A411" s="21"/>
      <c r="B411" s="21"/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</row>
    <row r="412" spans="1:26" ht="14.45" customHeight="1" x14ac:dyDescent="0.2">
      <c r="A412" s="21"/>
      <c r="B412" s="21"/>
      <c r="C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</row>
    <row r="413" spans="1:26" ht="14.45" customHeight="1" x14ac:dyDescent="0.2">
      <c r="A413" s="21"/>
      <c r="B413" s="21"/>
      <c r="C413" s="21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</row>
    <row r="414" spans="1:26" ht="14.45" customHeight="1" x14ac:dyDescent="0.2">
      <c r="A414" s="21"/>
      <c r="B414" s="21"/>
      <c r="C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</row>
    <row r="415" spans="1:26" ht="14.45" customHeight="1" x14ac:dyDescent="0.2">
      <c r="A415" s="21"/>
      <c r="B415" s="21"/>
      <c r="C415" s="21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</row>
    <row r="416" spans="1:26" ht="14.45" customHeight="1" x14ac:dyDescent="0.2">
      <c r="A416" s="21"/>
      <c r="B416" s="21"/>
      <c r="C416" s="2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</row>
    <row r="417" spans="1:26" ht="14.45" customHeight="1" x14ac:dyDescent="0.2">
      <c r="A417" s="21"/>
      <c r="B417" s="21"/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</row>
    <row r="418" spans="1:26" ht="14.45" customHeight="1" x14ac:dyDescent="0.2">
      <c r="A418" s="21"/>
      <c r="B418" s="21"/>
      <c r="C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</row>
    <row r="419" spans="1:26" ht="14.45" customHeight="1" x14ac:dyDescent="0.2">
      <c r="A419" s="21"/>
      <c r="B419" s="21"/>
      <c r="C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</row>
    <row r="420" spans="1:26" ht="14.45" customHeight="1" x14ac:dyDescent="0.2">
      <c r="A420" s="21"/>
      <c r="B420" s="21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</row>
    <row r="421" spans="1:26" ht="14.45" customHeight="1" x14ac:dyDescent="0.2">
      <c r="A421" s="21"/>
      <c r="B421" s="21"/>
      <c r="C421" s="2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</row>
    <row r="422" spans="1:26" ht="14.45" customHeight="1" x14ac:dyDescent="0.2">
      <c r="A422" s="21"/>
      <c r="B422" s="21"/>
      <c r="C422" s="2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</row>
    <row r="423" spans="1:26" ht="14.45" customHeight="1" x14ac:dyDescent="0.2">
      <c r="A423" s="21"/>
      <c r="B423" s="21"/>
      <c r="C423" s="2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</row>
    <row r="424" spans="1:26" ht="14.45" customHeight="1" x14ac:dyDescent="0.2">
      <c r="A424" s="21"/>
      <c r="B424" s="21"/>
      <c r="C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</row>
    <row r="425" spans="1:26" ht="14.45" customHeight="1" x14ac:dyDescent="0.2">
      <c r="A425" s="21"/>
      <c r="B425" s="21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</row>
    <row r="426" spans="1:26" ht="14.45" customHeight="1" x14ac:dyDescent="0.2">
      <c r="A426" s="21"/>
      <c r="B426" s="2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</row>
    <row r="427" spans="1:26" ht="14.45" customHeight="1" x14ac:dyDescent="0.2">
      <c r="A427" s="21"/>
      <c r="B427" s="21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</row>
    <row r="428" spans="1:26" ht="14.45" customHeight="1" x14ac:dyDescent="0.2">
      <c r="A428" s="21"/>
      <c r="B428" s="21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</row>
    <row r="429" spans="1:26" ht="14.45" customHeight="1" x14ac:dyDescent="0.2">
      <c r="A429" s="21"/>
      <c r="B429" s="21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</row>
    <row r="430" spans="1:26" ht="14.45" customHeight="1" x14ac:dyDescent="0.2">
      <c r="A430" s="21"/>
      <c r="B430" s="21"/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</row>
    <row r="431" spans="1:26" ht="14.45" customHeight="1" x14ac:dyDescent="0.2">
      <c r="A431" s="21"/>
      <c r="B431" s="21"/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</row>
    <row r="432" spans="1:26" ht="14.45" customHeight="1" x14ac:dyDescent="0.2">
      <c r="A432" s="21"/>
      <c r="B432" s="21"/>
      <c r="C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</row>
    <row r="433" spans="1:26" ht="14.45" customHeight="1" x14ac:dyDescent="0.2">
      <c r="A433" s="21"/>
      <c r="B433" s="21"/>
      <c r="C433" s="2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</row>
    <row r="434" spans="1:26" ht="14.45" customHeight="1" x14ac:dyDescent="0.2">
      <c r="A434" s="21"/>
      <c r="B434" s="21"/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</row>
    <row r="435" spans="1:26" ht="14.45" customHeight="1" x14ac:dyDescent="0.2">
      <c r="A435" s="21"/>
      <c r="B435" s="21"/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</row>
    <row r="436" spans="1:26" ht="14.45" customHeight="1" x14ac:dyDescent="0.2">
      <c r="A436" s="21"/>
      <c r="B436" s="21"/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</row>
    <row r="437" spans="1:26" ht="14.45" customHeight="1" x14ac:dyDescent="0.2">
      <c r="A437" s="21"/>
      <c r="B437" s="21"/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</row>
    <row r="438" spans="1:26" ht="14.45" customHeight="1" x14ac:dyDescent="0.2">
      <c r="A438" s="21"/>
      <c r="B438" s="21"/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</row>
    <row r="439" spans="1:26" ht="14.45" customHeight="1" x14ac:dyDescent="0.2">
      <c r="A439" s="21"/>
      <c r="B439" s="21"/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</row>
    <row r="440" spans="1:26" ht="14.45" customHeight="1" x14ac:dyDescent="0.2">
      <c r="A440" s="21"/>
      <c r="B440" s="21"/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</row>
    <row r="441" spans="1:26" ht="14.45" customHeight="1" x14ac:dyDescent="0.2">
      <c r="A441" s="21"/>
      <c r="B441" s="21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</row>
    <row r="442" spans="1:26" ht="14.45" customHeight="1" x14ac:dyDescent="0.2">
      <c r="A442" s="21"/>
      <c r="B442" s="21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</row>
    <row r="443" spans="1:26" ht="14.45" customHeight="1" x14ac:dyDescent="0.2">
      <c r="A443" s="21"/>
      <c r="B443" s="21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</row>
    <row r="444" spans="1:26" ht="14.45" customHeight="1" x14ac:dyDescent="0.2">
      <c r="A444" s="21"/>
      <c r="B444" s="2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</row>
    <row r="445" spans="1:26" ht="14.45" customHeight="1" x14ac:dyDescent="0.2">
      <c r="A445" s="21"/>
      <c r="B445" s="21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</row>
    <row r="446" spans="1:26" ht="14.45" customHeight="1" x14ac:dyDescent="0.2">
      <c r="A446" s="21"/>
      <c r="B446" s="2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</row>
    <row r="447" spans="1:26" ht="14.45" customHeight="1" x14ac:dyDescent="0.2">
      <c r="A447" s="21"/>
      <c r="B447" s="21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</row>
    <row r="448" spans="1:26" ht="14.45" customHeight="1" x14ac:dyDescent="0.2">
      <c r="A448" s="21"/>
      <c r="B448" s="21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</row>
    <row r="449" spans="1:26" ht="14.45" customHeight="1" x14ac:dyDescent="0.2">
      <c r="A449" s="21"/>
      <c r="B449" s="21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</row>
    <row r="450" spans="1:26" ht="14.45" customHeight="1" x14ac:dyDescent="0.2">
      <c r="A450" s="21"/>
      <c r="B450" s="21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</row>
    <row r="451" spans="1:26" ht="14.45" customHeight="1" x14ac:dyDescent="0.2">
      <c r="A451" s="21"/>
      <c r="B451" s="21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</row>
    <row r="452" spans="1:26" ht="14.45" customHeight="1" x14ac:dyDescent="0.2">
      <c r="A452" s="21"/>
      <c r="B452" s="21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</row>
    <row r="453" spans="1:26" ht="14.45" customHeight="1" x14ac:dyDescent="0.2">
      <c r="A453" s="21"/>
      <c r="B453" s="21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</row>
    <row r="454" spans="1:26" ht="14.45" customHeight="1" x14ac:dyDescent="0.2">
      <c r="A454" s="21"/>
      <c r="B454" s="21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</row>
    <row r="455" spans="1:26" ht="14.45" customHeight="1" x14ac:dyDescent="0.2">
      <c r="A455" s="21"/>
      <c r="B455" s="21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</row>
    <row r="456" spans="1:26" ht="14.45" customHeight="1" x14ac:dyDescent="0.2">
      <c r="A456" s="21"/>
      <c r="B456" s="21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</row>
    <row r="457" spans="1:26" ht="14.45" customHeight="1" x14ac:dyDescent="0.2">
      <c r="A457" s="21"/>
      <c r="B457" s="21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</row>
    <row r="458" spans="1:26" ht="14.45" customHeight="1" x14ac:dyDescent="0.2">
      <c r="A458" s="21"/>
      <c r="B458" s="21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</row>
    <row r="459" spans="1:26" ht="14.45" customHeight="1" x14ac:dyDescent="0.2">
      <c r="A459" s="21"/>
      <c r="B459" s="21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</row>
    <row r="460" spans="1:26" ht="14.45" customHeight="1" x14ac:dyDescent="0.2">
      <c r="A460" s="21"/>
      <c r="B460" s="2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</row>
    <row r="461" spans="1:26" ht="14.45" customHeight="1" x14ac:dyDescent="0.2">
      <c r="A461" s="21"/>
      <c r="B461" s="2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</row>
    <row r="462" spans="1:26" ht="14.45" customHeight="1" x14ac:dyDescent="0.2">
      <c r="A462" s="21"/>
      <c r="B462" s="2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</row>
    <row r="463" spans="1:26" ht="14.45" customHeight="1" x14ac:dyDescent="0.2">
      <c r="A463" s="21"/>
      <c r="B463" s="2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</row>
    <row r="464" spans="1:26" ht="14.45" customHeight="1" x14ac:dyDescent="0.2">
      <c r="A464" s="21"/>
      <c r="B464" s="21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</row>
    <row r="465" spans="1:26" ht="14.45" customHeight="1" x14ac:dyDescent="0.2">
      <c r="A465" s="21"/>
      <c r="B465" s="21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</row>
    <row r="466" spans="1:26" ht="14.45" customHeight="1" x14ac:dyDescent="0.2">
      <c r="A466" s="21"/>
      <c r="B466" s="21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</row>
    <row r="467" spans="1:26" ht="14.45" customHeight="1" x14ac:dyDescent="0.2">
      <c r="A467" s="21"/>
      <c r="B467" s="21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</row>
    <row r="468" spans="1:26" ht="14.45" customHeight="1" x14ac:dyDescent="0.2">
      <c r="A468" s="21"/>
      <c r="B468" s="21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</row>
    <row r="469" spans="1:26" ht="14.45" customHeight="1" x14ac:dyDescent="0.2">
      <c r="A469" s="21"/>
      <c r="B469" s="21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</row>
    <row r="470" spans="1:26" ht="14.45" customHeight="1" x14ac:dyDescent="0.2">
      <c r="A470" s="21"/>
      <c r="B470" s="21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</row>
    <row r="471" spans="1:26" ht="14.45" customHeight="1" x14ac:dyDescent="0.2">
      <c r="A471" s="21"/>
      <c r="B471" s="21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</row>
    <row r="472" spans="1:26" ht="14.45" customHeight="1" x14ac:dyDescent="0.2">
      <c r="A472" s="21"/>
      <c r="B472" s="21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</row>
    <row r="473" spans="1:26" ht="14.45" customHeight="1" x14ac:dyDescent="0.2">
      <c r="A473" s="21"/>
      <c r="B473" s="21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</row>
    <row r="474" spans="1:26" ht="14.45" customHeight="1" x14ac:dyDescent="0.2">
      <c r="A474" s="21"/>
      <c r="B474" s="21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</row>
    <row r="475" spans="1:26" ht="14.45" customHeight="1" x14ac:dyDescent="0.2">
      <c r="A475" s="21"/>
      <c r="B475" s="21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</row>
    <row r="476" spans="1:26" ht="14.45" customHeight="1" x14ac:dyDescent="0.2">
      <c r="A476" s="21"/>
      <c r="B476" s="21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</row>
    <row r="477" spans="1:26" ht="14.45" customHeight="1" x14ac:dyDescent="0.2">
      <c r="A477" s="21"/>
      <c r="B477" s="21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</row>
    <row r="478" spans="1:26" ht="14.45" customHeight="1" x14ac:dyDescent="0.2">
      <c r="A478" s="21"/>
      <c r="B478" s="21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</row>
    <row r="479" spans="1:26" ht="14.45" customHeight="1" x14ac:dyDescent="0.2">
      <c r="A479" s="21"/>
      <c r="B479" s="21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</row>
    <row r="480" spans="1:26" ht="14.45" customHeight="1" x14ac:dyDescent="0.2">
      <c r="A480" s="21"/>
      <c r="B480" s="21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</row>
    <row r="481" spans="1:26" ht="14.45" customHeight="1" x14ac:dyDescent="0.2">
      <c r="A481" s="21"/>
      <c r="B481" s="21"/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</row>
    <row r="482" spans="1:26" ht="14.45" customHeight="1" x14ac:dyDescent="0.2">
      <c r="A482" s="21"/>
      <c r="B482" s="21"/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</row>
    <row r="483" spans="1:26" ht="14.45" customHeight="1" x14ac:dyDescent="0.2">
      <c r="A483" s="21"/>
      <c r="B483" s="21"/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</row>
    <row r="484" spans="1:26" ht="14.45" customHeight="1" x14ac:dyDescent="0.2">
      <c r="A484" s="21"/>
      <c r="B484" s="21"/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</row>
    <row r="485" spans="1:26" ht="14.45" customHeight="1" x14ac:dyDescent="0.2">
      <c r="A485" s="21"/>
      <c r="B485" s="21"/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</row>
    <row r="486" spans="1:26" ht="14.45" customHeight="1" x14ac:dyDescent="0.2">
      <c r="A486" s="21"/>
      <c r="B486" s="21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</row>
    <row r="487" spans="1:26" ht="14.45" customHeight="1" x14ac:dyDescent="0.2">
      <c r="A487" s="21"/>
      <c r="B487" s="21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</row>
    <row r="488" spans="1:26" ht="14.45" customHeight="1" x14ac:dyDescent="0.2">
      <c r="A488" s="21"/>
      <c r="B488" s="21"/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</row>
    <row r="489" spans="1:26" ht="14.45" customHeight="1" x14ac:dyDescent="0.2">
      <c r="A489" s="21"/>
      <c r="B489" s="21"/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</row>
    <row r="490" spans="1:26" ht="14.45" customHeight="1" x14ac:dyDescent="0.2">
      <c r="A490" s="21"/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</row>
    <row r="491" spans="1:26" ht="14.45" customHeight="1" x14ac:dyDescent="0.2">
      <c r="A491" s="21"/>
      <c r="B491" s="21"/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</row>
    <row r="492" spans="1:26" ht="14.45" customHeight="1" x14ac:dyDescent="0.2">
      <c r="A492" s="21"/>
      <c r="B492" s="21"/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</row>
    <row r="493" spans="1:26" ht="14.45" customHeight="1" x14ac:dyDescent="0.2">
      <c r="A493" s="21"/>
      <c r="B493" s="21"/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</row>
    <row r="494" spans="1:26" ht="14.45" customHeight="1" x14ac:dyDescent="0.2">
      <c r="A494" s="21"/>
      <c r="B494" s="21"/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</row>
    <row r="495" spans="1:26" ht="14.45" customHeight="1" x14ac:dyDescent="0.2">
      <c r="A495" s="21"/>
      <c r="B495" s="21"/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</row>
    <row r="496" spans="1:26" ht="14.45" customHeight="1" x14ac:dyDescent="0.2">
      <c r="A496" s="21"/>
      <c r="B496" s="21"/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</row>
    <row r="497" spans="1:26" ht="14.45" customHeight="1" x14ac:dyDescent="0.2">
      <c r="A497" s="21"/>
      <c r="B497" s="21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</row>
    <row r="498" spans="1:26" ht="14.45" customHeight="1" x14ac:dyDescent="0.2">
      <c r="A498" s="21"/>
      <c r="B498" s="21"/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</row>
    <row r="499" spans="1:26" ht="14.45" customHeight="1" x14ac:dyDescent="0.2">
      <c r="A499" s="21"/>
      <c r="B499" s="21"/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</row>
    <row r="500" spans="1:26" ht="14.45" customHeight="1" x14ac:dyDescent="0.2">
      <c r="A500" s="21"/>
      <c r="B500" s="21"/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</row>
    <row r="501" spans="1:26" ht="14.45" customHeight="1" x14ac:dyDescent="0.2">
      <c r="A501" s="21"/>
      <c r="B501" s="21"/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</row>
    <row r="502" spans="1:26" ht="14.45" customHeight="1" x14ac:dyDescent="0.2">
      <c r="A502" s="21"/>
      <c r="B502" s="21"/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</row>
    <row r="503" spans="1:26" ht="14.45" customHeight="1" x14ac:dyDescent="0.2">
      <c r="A503" s="21"/>
      <c r="B503" s="21"/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</row>
    <row r="504" spans="1:26" ht="14.45" customHeight="1" x14ac:dyDescent="0.2">
      <c r="A504" s="21"/>
      <c r="B504" s="21"/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</row>
    <row r="505" spans="1:26" ht="14.45" customHeight="1" x14ac:dyDescent="0.2">
      <c r="A505" s="21"/>
      <c r="B505" s="21"/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</row>
    <row r="506" spans="1:26" ht="14.45" customHeight="1" x14ac:dyDescent="0.2">
      <c r="A506" s="21"/>
      <c r="B506" s="21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</row>
    <row r="507" spans="1:26" ht="14.45" customHeight="1" x14ac:dyDescent="0.2">
      <c r="A507" s="21"/>
      <c r="B507" s="21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</row>
    <row r="508" spans="1:26" ht="14.45" customHeight="1" x14ac:dyDescent="0.2">
      <c r="A508" s="21"/>
      <c r="B508" s="21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</row>
    <row r="509" spans="1:26" ht="14.45" customHeight="1" x14ac:dyDescent="0.2">
      <c r="A509" s="21"/>
      <c r="B509" s="21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</row>
    <row r="510" spans="1:26" ht="14.45" customHeight="1" x14ac:dyDescent="0.2">
      <c r="A510" s="21"/>
      <c r="B510" s="21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</row>
    <row r="511" spans="1:26" ht="14.45" customHeight="1" x14ac:dyDescent="0.2">
      <c r="A511" s="21"/>
      <c r="B511" s="21"/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</row>
    <row r="512" spans="1:26" ht="14.45" customHeight="1" x14ac:dyDescent="0.2">
      <c r="A512" s="21"/>
      <c r="B512" s="21"/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</row>
    <row r="513" spans="1:26" ht="14.45" customHeight="1" x14ac:dyDescent="0.2">
      <c r="A513" s="21"/>
      <c r="B513" s="21"/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</row>
    <row r="514" spans="1:26" ht="14.45" customHeight="1" x14ac:dyDescent="0.2">
      <c r="A514" s="21"/>
      <c r="B514" s="21"/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</row>
    <row r="515" spans="1:26" ht="14.45" customHeight="1" x14ac:dyDescent="0.2">
      <c r="A515" s="21"/>
      <c r="B515" s="21"/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</row>
    <row r="516" spans="1:26" ht="14.45" customHeight="1" x14ac:dyDescent="0.2">
      <c r="A516" s="21"/>
      <c r="B516" s="21"/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</row>
    <row r="517" spans="1:26" ht="14.45" customHeight="1" x14ac:dyDescent="0.2">
      <c r="A517" s="21"/>
      <c r="B517" s="21"/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</row>
    <row r="518" spans="1:26" ht="14.45" customHeight="1" x14ac:dyDescent="0.2">
      <c r="A518" s="21"/>
      <c r="B518" s="21"/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</row>
    <row r="519" spans="1:26" ht="14.45" customHeight="1" x14ac:dyDescent="0.2">
      <c r="A519" s="21"/>
      <c r="B519" s="21"/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</row>
    <row r="520" spans="1:26" ht="14.45" customHeight="1" x14ac:dyDescent="0.2">
      <c r="A520" s="21"/>
      <c r="B520" s="21"/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</row>
    <row r="521" spans="1:26" ht="14.45" customHeight="1" x14ac:dyDescent="0.2">
      <c r="A521" s="21"/>
      <c r="B521" s="21"/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</row>
    <row r="522" spans="1:26" ht="14.45" customHeight="1" x14ac:dyDescent="0.2">
      <c r="A522" s="21"/>
      <c r="B522" s="21"/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</row>
    <row r="523" spans="1:26" ht="14.45" customHeight="1" x14ac:dyDescent="0.2">
      <c r="A523" s="21"/>
      <c r="B523" s="21"/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</row>
    <row r="524" spans="1:26" ht="14.45" customHeight="1" x14ac:dyDescent="0.2">
      <c r="A524" s="21"/>
      <c r="B524" s="21"/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</row>
    <row r="525" spans="1:26" ht="14.45" customHeight="1" x14ac:dyDescent="0.2">
      <c r="A525" s="21"/>
      <c r="B525" s="21"/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</row>
    <row r="526" spans="1:26" ht="14.45" customHeight="1" x14ac:dyDescent="0.2">
      <c r="A526" s="21"/>
      <c r="B526" s="21"/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</row>
    <row r="527" spans="1:26" ht="14.45" customHeight="1" x14ac:dyDescent="0.2">
      <c r="A527" s="21"/>
      <c r="B527" s="21"/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</row>
    <row r="528" spans="1:26" ht="14.45" customHeight="1" x14ac:dyDescent="0.2">
      <c r="A528" s="21"/>
      <c r="B528" s="21"/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</row>
    <row r="529" spans="1:26" ht="14.45" customHeight="1" x14ac:dyDescent="0.2">
      <c r="A529" s="21"/>
      <c r="B529" s="21"/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</row>
    <row r="530" spans="1:26" ht="14.45" customHeight="1" x14ac:dyDescent="0.2">
      <c r="A530" s="21"/>
      <c r="B530" s="21"/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</row>
    <row r="531" spans="1:26" ht="14.45" customHeight="1" x14ac:dyDescent="0.2">
      <c r="A531" s="21"/>
      <c r="B531" s="21"/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</row>
    <row r="532" spans="1:26" ht="14.45" customHeight="1" x14ac:dyDescent="0.2">
      <c r="A532" s="21"/>
      <c r="B532" s="21"/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</row>
    <row r="533" spans="1:26" ht="14.45" customHeight="1" x14ac:dyDescent="0.2">
      <c r="A533" s="21"/>
      <c r="B533" s="21"/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</row>
    <row r="534" spans="1:26" ht="14.45" customHeight="1" x14ac:dyDescent="0.2">
      <c r="A534" s="21"/>
      <c r="B534" s="21"/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</row>
    <row r="535" spans="1:26" ht="14.45" customHeight="1" x14ac:dyDescent="0.2">
      <c r="A535" s="21"/>
      <c r="B535" s="21"/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</row>
    <row r="536" spans="1:26" ht="14.45" customHeight="1" x14ac:dyDescent="0.2">
      <c r="A536" s="21"/>
      <c r="B536" s="21"/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</row>
    <row r="537" spans="1:26" ht="14.45" customHeight="1" x14ac:dyDescent="0.2">
      <c r="A537" s="21"/>
      <c r="B537" s="21"/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</row>
    <row r="538" spans="1:26" ht="14.45" customHeight="1" x14ac:dyDescent="0.2">
      <c r="A538" s="21"/>
      <c r="B538" s="21"/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</row>
    <row r="539" spans="1:26" ht="14.45" customHeight="1" x14ac:dyDescent="0.2">
      <c r="A539" s="21"/>
      <c r="B539" s="21"/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</row>
    <row r="540" spans="1:26" ht="14.45" customHeight="1" x14ac:dyDescent="0.2">
      <c r="A540" s="21"/>
      <c r="B540" s="21"/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</row>
    <row r="541" spans="1:26" ht="14.45" customHeight="1" x14ac:dyDescent="0.2">
      <c r="A541" s="21"/>
      <c r="B541" s="21"/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</row>
    <row r="542" spans="1:26" ht="14.45" customHeight="1" x14ac:dyDescent="0.2">
      <c r="A542" s="21"/>
      <c r="B542" s="21"/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</row>
    <row r="543" spans="1:26" ht="14.45" customHeight="1" x14ac:dyDescent="0.2">
      <c r="A543" s="21"/>
      <c r="B543" s="21"/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</row>
    <row r="544" spans="1:26" ht="14.45" customHeight="1" x14ac:dyDescent="0.2">
      <c r="A544" s="21"/>
      <c r="B544" s="21"/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</row>
    <row r="545" spans="1:26" ht="14.45" customHeight="1" x14ac:dyDescent="0.2">
      <c r="A545" s="21"/>
      <c r="B545" s="21"/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</row>
    <row r="546" spans="1:26" ht="14.45" customHeight="1" x14ac:dyDescent="0.2">
      <c r="A546" s="21"/>
      <c r="B546" s="21"/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</row>
    <row r="547" spans="1:26" ht="14.45" customHeight="1" x14ac:dyDescent="0.2">
      <c r="A547" s="21"/>
      <c r="B547" s="21"/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</row>
    <row r="548" spans="1:26" ht="14.45" customHeight="1" x14ac:dyDescent="0.2">
      <c r="A548" s="21"/>
      <c r="B548" s="21"/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</row>
    <row r="549" spans="1:26" ht="14.45" customHeight="1" x14ac:dyDescent="0.2">
      <c r="A549" s="21"/>
      <c r="B549" s="21"/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</row>
    <row r="550" spans="1:26" ht="14.45" customHeight="1" x14ac:dyDescent="0.2">
      <c r="A550" s="21"/>
      <c r="B550" s="21"/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</row>
    <row r="551" spans="1:26" ht="14.45" customHeight="1" x14ac:dyDescent="0.2">
      <c r="A551" s="21"/>
      <c r="B551" s="21"/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</row>
    <row r="552" spans="1:26" ht="14.45" customHeight="1" x14ac:dyDescent="0.2">
      <c r="A552" s="21"/>
      <c r="B552" s="21"/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</row>
    <row r="553" spans="1:26" ht="14.45" customHeight="1" x14ac:dyDescent="0.2">
      <c r="A553" s="21"/>
      <c r="B553" s="21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</row>
    <row r="554" spans="1:26" ht="14.45" customHeight="1" x14ac:dyDescent="0.2">
      <c r="A554" s="21"/>
      <c r="B554" s="21"/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</row>
    <row r="555" spans="1:26" ht="14.45" customHeight="1" x14ac:dyDescent="0.2">
      <c r="A555" s="21"/>
      <c r="B555" s="21"/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</row>
    <row r="556" spans="1:26" ht="14.45" customHeight="1" x14ac:dyDescent="0.2">
      <c r="A556" s="21"/>
      <c r="B556" s="21"/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</row>
    <row r="557" spans="1:26" ht="14.45" customHeight="1" x14ac:dyDescent="0.2">
      <c r="A557" s="21"/>
      <c r="B557" s="21"/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</row>
    <row r="558" spans="1:26" ht="14.45" customHeight="1" x14ac:dyDescent="0.2">
      <c r="A558" s="21"/>
      <c r="B558" s="21"/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</row>
    <row r="559" spans="1:26" ht="14.45" customHeight="1" x14ac:dyDescent="0.2">
      <c r="A559" s="21"/>
      <c r="B559" s="21"/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</row>
    <row r="560" spans="1:26" ht="14.45" customHeight="1" x14ac:dyDescent="0.2">
      <c r="A560" s="21"/>
      <c r="B560" s="21"/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</row>
    <row r="561" spans="1:26" ht="14.45" customHeight="1" x14ac:dyDescent="0.2">
      <c r="A561" s="21"/>
      <c r="B561" s="21"/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</row>
    <row r="562" spans="1:26" ht="14.45" customHeight="1" x14ac:dyDescent="0.2">
      <c r="A562" s="21"/>
      <c r="B562" s="21"/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</row>
    <row r="563" spans="1:26" ht="14.45" customHeight="1" x14ac:dyDescent="0.2">
      <c r="A563" s="21"/>
      <c r="B563" s="21"/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</row>
    <row r="564" spans="1:26" ht="14.45" customHeight="1" x14ac:dyDescent="0.2">
      <c r="A564" s="21"/>
      <c r="B564" s="21"/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</row>
    <row r="565" spans="1:26" ht="14.45" customHeight="1" x14ac:dyDescent="0.2">
      <c r="A565" s="21"/>
      <c r="B565" s="21"/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</row>
    <row r="566" spans="1:26" ht="14.45" customHeight="1" x14ac:dyDescent="0.2">
      <c r="A566" s="21"/>
      <c r="B566" s="21"/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</row>
    <row r="567" spans="1:26" ht="14.45" customHeight="1" x14ac:dyDescent="0.2">
      <c r="A567" s="21"/>
      <c r="B567" s="21"/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</row>
    <row r="568" spans="1:26" ht="14.45" customHeight="1" x14ac:dyDescent="0.2">
      <c r="A568" s="21"/>
      <c r="B568" s="21"/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</row>
    <row r="569" spans="1:26" ht="14.45" customHeight="1" x14ac:dyDescent="0.2">
      <c r="A569" s="21"/>
      <c r="B569" s="21"/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</row>
    <row r="570" spans="1:26" ht="14.45" customHeight="1" x14ac:dyDescent="0.2">
      <c r="A570" s="21"/>
      <c r="B570" s="21"/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</row>
    <row r="571" spans="1:26" ht="14.45" customHeight="1" x14ac:dyDescent="0.2">
      <c r="A571" s="21"/>
      <c r="B571" s="21"/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</row>
    <row r="572" spans="1:26" ht="14.45" customHeight="1" x14ac:dyDescent="0.2">
      <c r="A572" s="21"/>
      <c r="B572" s="21"/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</row>
    <row r="573" spans="1:26" ht="14.45" customHeight="1" x14ac:dyDescent="0.2">
      <c r="A573" s="21"/>
      <c r="B573" s="21"/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</row>
    <row r="574" spans="1:26" ht="14.45" customHeight="1" x14ac:dyDescent="0.2">
      <c r="A574" s="21"/>
      <c r="B574" s="21"/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</row>
    <row r="575" spans="1:26" ht="14.45" customHeight="1" x14ac:dyDescent="0.2">
      <c r="A575" s="21"/>
      <c r="B575" s="21"/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</row>
    <row r="576" spans="1:26" ht="14.45" customHeight="1" x14ac:dyDescent="0.2">
      <c r="A576" s="21"/>
      <c r="B576" s="21"/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</row>
    <row r="577" spans="1:26" ht="14.45" customHeight="1" x14ac:dyDescent="0.2">
      <c r="A577" s="21"/>
      <c r="B577" s="21"/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</row>
    <row r="578" spans="1:26" ht="14.45" customHeight="1" x14ac:dyDescent="0.2">
      <c r="A578" s="21"/>
      <c r="B578" s="21"/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</row>
    <row r="579" spans="1:26" ht="14.45" customHeight="1" x14ac:dyDescent="0.2">
      <c r="A579" s="21"/>
      <c r="B579" s="21"/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</row>
    <row r="580" spans="1:26" ht="14.45" customHeight="1" x14ac:dyDescent="0.2">
      <c r="A580" s="21"/>
      <c r="B580" s="21"/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</row>
    <row r="581" spans="1:26" ht="14.45" customHeight="1" x14ac:dyDescent="0.2">
      <c r="A581" s="21"/>
      <c r="B581" s="21"/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</row>
    <row r="582" spans="1:26" ht="14.45" customHeight="1" x14ac:dyDescent="0.2">
      <c r="A582" s="21"/>
      <c r="B582" s="21"/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</row>
    <row r="583" spans="1:26" ht="14.45" customHeight="1" x14ac:dyDescent="0.2">
      <c r="A583" s="21"/>
      <c r="B583" s="21"/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</row>
    <row r="584" spans="1:26" ht="14.45" customHeight="1" x14ac:dyDescent="0.2">
      <c r="A584" s="21"/>
      <c r="B584" s="21"/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</row>
    <row r="585" spans="1:26" ht="14.45" customHeight="1" x14ac:dyDescent="0.2">
      <c r="A585" s="21"/>
      <c r="B585" s="21"/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</row>
    <row r="586" spans="1:26" ht="14.45" customHeight="1" x14ac:dyDescent="0.2">
      <c r="A586" s="21"/>
      <c r="B586" s="21"/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</row>
    <row r="587" spans="1:26" ht="14.45" customHeight="1" x14ac:dyDescent="0.2">
      <c r="A587" s="21"/>
      <c r="B587" s="21"/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</row>
    <row r="588" spans="1:26" ht="14.45" customHeight="1" x14ac:dyDescent="0.2">
      <c r="A588" s="21"/>
      <c r="B588" s="21"/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</row>
    <row r="589" spans="1:26" ht="14.45" customHeight="1" x14ac:dyDescent="0.2">
      <c r="A589" s="21"/>
      <c r="B589" s="21"/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</row>
    <row r="590" spans="1:26" ht="14.45" customHeight="1" x14ac:dyDescent="0.2">
      <c r="A590" s="21"/>
      <c r="B590" s="21"/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</row>
    <row r="591" spans="1:26" ht="14.45" customHeight="1" x14ac:dyDescent="0.2">
      <c r="A591" s="21"/>
      <c r="B591" s="21"/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</row>
    <row r="592" spans="1:26" ht="14.45" customHeight="1" x14ac:dyDescent="0.2">
      <c r="A592" s="21"/>
      <c r="B592" s="21"/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</row>
    <row r="593" spans="1:26" ht="14.45" customHeight="1" x14ac:dyDescent="0.2">
      <c r="A593" s="21"/>
      <c r="B593" s="21"/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</row>
    <row r="594" spans="1:26" ht="14.45" customHeight="1" x14ac:dyDescent="0.2">
      <c r="A594" s="21"/>
      <c r="B594" s="21"/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</row>
    <row r="595" spans="1:26" ht="14.45" customHeight="1" x14ac:dyDescent="0.2">
      <c r="A595" s="21"/>
      <c r="B595" s="21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</row>
    <row r="596" spans="1:26" ht="14.45" customHeight="1" x14ac:dyDescent="0.2">
      <c r="A596" s="21"/>
      <c r="B596" s="21"/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</row>
    <row r="597" spans="1:26" ht="14.45" customHeight="1" x14ac:dyDescent="0.2">
      <c r="A597" s="21"/>
      <c r="B597" s="21"/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</row>
    <row r="598" spans="1:26" ht="14.45" customHeight="1" x14ac:dyDescent="0.2">
      <c r="A598" s="21"/>
      <c r="B598" s="21"/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</row>
    <row r="599" spans="1:26" ht="14.45" customHeight="1" x14ac:dyDescent="0.2">
      <c r="A599" s="21"/>
      <c r="B599" s="21"/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</row>
    <row r="600" spans="1:26" ht="14.45" customHeight="1" x14ac:dyDescent="0.2">
      <c r="A600" s="21"/>
      <c r="B600" s="21"/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</row>
    <row r="601" spans="1:26" ht="14.45" customHeight="1" x14ac:dyDescent="0.2">
      <c r="A601" s="21"/>
      <c r="B601" s="21"/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</row>
    <row r="602" spans="1:26" ht="14.45" customHeight="1" x14ac:dyDescent="0.2">
      <c r="A602" s="21"/>
      <c r="B602" s="21"/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</row>
    <row r="603" spans="1:26" ht="14.45" customHeight="1" x14ac:dyDescent="0.2">
      <c r="A603" s="21"/>
      <c r="B603" s="21"/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</row>
    <row r="604" spans="1:26" ht="14.45" customHeight="1" x14ac:dyDescent="0.2">
      <c r="A604" s="21"/>
      <c r="B604" s="21"/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</row>
    <row r="605" spans="1:26" ht="14.45" customHeight="1" x14ac:dyDescent="0.2">
      <c r="A605" s="21"/>
      <c r="B605" s="21"/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</row>
    <row r="606" spans="1:26" ht="14.45" customHeight="1" x14ac:dyDescent="0.2">
      <c r="A606" s="21"/>
      <c r="B606" s="21"/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</row>
    <row r="607" spans="1:26" ht="14.45" customHeight="1" x14ac:dyDescent="0.2">
      <c r="A607" s="21"/>
      <c r="B607" s="21"/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</row>
    <row r="608" spans="1:26" ht="14.45" customHeight="1" x14ac:dyDescent="0.2">
      <c r="A608" s="21"/>
      <c r="B608" s="21"/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</row>
    <row r="609" spans="1:26" ht="14.45" customHeight="1" x14ac:dyDescent="0.2">
      <c r="A609" s="21"/>
      <c r="B609" s="21"/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</row>
    <row r="610" spans="1:26" ht="14.45" customHeight="1" x14ac:dyDescent="0.2">
      <c r="A610" s="21"/>
      <c r="B610" s="21"/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</row>
    <row r="611" spans="1:26" ht="14.45" customHeight="1" x14ac:dyDescent="0.2">
      <c r="A611" s="21"/>
      <c r="B611" s="21"/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</row>
    <row r="612" spans="1:26" ht="14.45" customHeight="1" x14ac:dyDescent="0.2">
      <c r="A612" s="21"/>
      <c r="B612" s="21"/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</row>
    <row r="613" spans="1:26" ht="14.45" customHeight="1" x14ac:dyDescent="0.2">
      <c r="A613" s="21"/>
      <c r="B613" s="21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</row>
    <row r="614" spans="1:26" ht="14.45" customHeight="1" x14ac:dyDescent="0.2">
      <c r="A614" s="21"/>
      <c r="B614" s="21"/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</row>
    <row r="615" spans="1:26" ht="14.45" customHeight="1" x14ac:dyDescent="0.2">
      <c r="A615" s="21"/>
      <c r="B615" s="21"/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</row>
    <row r="616" spans="1:26" ht="14.45" customHeight="1" x14ac:dyDescent="0.2">
      <c r="A616" s="21"/>
      <c r="B616" s="21"/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</row>
    <row r="617" spans="1:26" ht="14.45" customHeight="1" x14ac:dyDescent="0.2">
      <c r="A617" s="21"/>
      <c r="B617" s="21"/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</row>
    <row r="618" spans="1:26" ht="14.45" customHeight="1" x14ac:dyDescent="0.2">
      <c r="A618" s="21"/>
      <c r="B618" s="21"/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</row>
    <row r="619" spans="1:26" ht="14.45" customHeight="1" x14ac:dyDescent="0.2">
      <c r="A619" s="21"/>
      <c r="B619" s="21"/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</row>
    <row r="620" spans="1:26" ht="14.45" customHeight="1" x14ac:dyDescent="0.2">
      <c r="A620" s="21"/>
      <c r="B620" s="21"/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</row>
    <row r="621" spans="1:26" ht="14.45" customHeight="1" x14ac:dyDescent="0.2">
      <c r="A621" s="21"/>
      <c r="B621" s="21"/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</row>
    <row r="622" spans="1:26" ht="14.45" customHeight="1" x14ac:dyDescent="0.2">
      <c r="A622" s="21"/>
      <c r="B622" s="21"/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</row>
    <row r="623" spans="1:26" ht="14.45" customHeight="1" x14ac:dyDescent="0.2">
      <c r="A623" s="21"/>
      <c r="B623" s="21"/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</row>
    <row r="624" spans="1:26" ht="14.45" customHeight="1" x14ac:dyDescent="0.2">
      <c r="A624" s="21"/>
      <c r="B624" s="21"/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</row>
    <row r="625" spans="1:26" ht="14.45" customHeight="1" x14ac:dyDescent="0.2">
      <c r="A625" s="21"/>
      <c r="B625" s="21"/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</row>
    <row r="626" spans="1:26" ht="14.45" customHeight="1" x14ac:dyDescent="0.2">
      <c r="A626" s="21"/>
      <c r="B626" s="21"/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</row>
    <row r="627" spans="1:26" ht="14.45" customHeight="1" x14ac:dyDescent="0.2">
      <c r="A627" s="21"/>
      <c r="B627" s="21"/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</row>
    <row r="628" spans="1:26" ht="14.45" customHeight="1" x14ac:dyDescent="0.2">
      <c r="A628" s="21"/>
      <c r="B628" s="21"/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</row>
    <row r="629" spans="1:26" ht="14.45" customHeight="1" x14ac:dyDescent="0.2">
      <c r="A629" s="21"/>
      <c r="B629" s="21"/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</row>
    <row r="630" spans="1:26" ht="14.45" customHeight="1" x14ac:dyDescent="0.2">
      <c r="A630" s="21"/>
      <c r="B630" s="21"/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</row>
    <row r="631" spans="1:26" ht="14.45" customHeight="1" x14ac:dyDescent="0.2">
      <c r="A631" s="21"/>
      <c r="B631" s="21"/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</row>
    <row r="632" spans="1:26" ht="14.45" customHeight="1" x14ac:dyDescent="0.2">
      <c r="A632" s="21"/>
      <c r="B632" s="21"/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</row>
    <row r="633" spans="1:26" ht="14.45" customHeight="1" x14ac:dyDescent="0.2">
      <c r="A633" s="21"/>
      <c r="B633" s="21"/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</row>
    <row r="634" spans="1:26" ht="14.45" customHeight="1" x14ac:dyDescent="0.2">
      <c r="A634" s="21"/>
      <c r="B634" s="21"/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</row>
    <row r="635" spans="1:26" ht="14.45" customHeight="1" x14ac:dyDescent="0.2">
      <c r="A635" s="21"/>
      <c r="B635" s="21"/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</row>
    <row r="636" spans="1:26" ht="14.45" customHeight="1" x14ac:dyDescent="0.2">
      <c r="A636" s="21"/>
      <c r="B636" s="21"/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</row>
    <row r="637" spans="1:26" ht="14.45" customHeight="1" x14ac:dyDescent="0.2">
      <c r="A637" s="21"/>
      <c r="B637" s="21"/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</row>
    <row r="638" spans="1:26" ht="14.45" customHeight="1" x14ac:dyDescent="0.2">
      <c r="A638" s="21"/>
      <c r="B638" s="21"/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</row>
    <row r="639" spans="1:26" ht="14.45" customHeight="1" x14ac:dyDescent="0.2">
      <c r="A639" s="21"/>
      <c r="B639" s="21"/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</row>
    <row r="640" spans="1:26" ht="14.45" customHeight="1" x14ac:dyDescent="0.2">
      <c r="A640" s="21"/>
      <c r="B640" s="21"/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</row>
    <row r="641" spans="1:26" ht="14.45" customHeight="1" x14ac:dyDescent="0.2">
      <c r="A641" s="21"/>
      <c r="B641" s="21"/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</row>
    <row r="642" spans="1:26" ht="14.45" customHeight="1" x14ac:dyDescent="0.2">
      <c r="A642" s="21"/>
      <c r="B642" s="21"/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</row>
    <row r="643" spans="1:26" ht="14.45" customHeight="1" x14ac:dyDescent="0.2">
      <c r="A643" s="21"/>
      <c r="B643" s="21"/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</row>
    <row r="644" spans="1:26" ht="14.45" customHeight="1" x14ac:dyDescent="0.2">
      <c r="A644" s="21"/>
      <c r="B644" s="21"/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</row>
    <row r="645" spans="1:26" ht="14.45" customHeight="1" x14ac:dyDescent="0.2">
      <c r="A645" s="21"/>
      <c r="B645" s="21"/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</row>
    <row r="646" spans="1:26" ht="14.45" customHeight="1" x14ac:dyDescent="0.2">
      <c r="A646" s="21"/>
      <c r="B646" s="21"/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</row>
    <row r="647" spans="1:26" ht="14.45" customHeight="1" x14ac:dyDescent="0.2">
      <c r="A647" s="21"/>
      <c r="B647" s="21"/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</row>
    <row r="648" spans="1:26" ht="14.45" customHeight="1" x14ac:dyDescent="0.2">
      <c r="A648" s="21"/>
      <c r="B648" s="21"/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</row>
    <row r="649" spans="1:26" ht="14.45" customHeight="1" x14ac:dyDescent="0.2">
      <c r="A649" s="21"/>
      <c r="B649" s="21"/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</row>
    <row r="650" spans="1:26" ht="14.45" customHeight="1" x14ac:dyDescent="0.2">
      <c r="A650" s="21"/>
      <c r="B650" s="21"/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</row>
    <row r="651" spans="1:26" ht="14.45" customHeight="1" x14ac:dyDescent="0.2">
      <c r="A651" s="21"/>
      <c r="B651" s="21"/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</row>
    <row r="652" spans="1:26" ht="14.45" customHeight="1" x14ac:dyDescent="0.2">
      <c r="A652" s="21"/>
      <c r="B652" s="21"/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</row>
    <row r="653" spans="1:26" ht="14.45" customHeight="1" x14ac:dyDescent="0.2">
      <c r="A653" s="21"/>
      <c r="B653" s="21"/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</row>
    <row r="654" spans="1:26" ht="14.45" customHeight="1" x14ac:dyDescent="0.2">
      <c r="A654" s="21"/>
      <c r="B654" s="21"/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</row>
    <row r="655" spans="1:26" ht="14.45" customHeight="1" x14ac:dyDescent="0.2">
      <c r="A655" s="21"/>
      <c r="B655" s="21"/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</row>
    <row r="656" spans="1:26" ht="14.45" customHeight="1" x14ac:dyDescent="0.2">
      <c r="A656" s="21"/>
      <c r="B656" s="21"/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</row>
    <row r="657" spans="1:26" ht="14.45" customHeight="1" x14ac:dyDescent="0.2">
      <c r="A657" s="21"/>
      <c r="B657" s="21"/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</row>
    <row r="658" spans="1:26" ht="14.45" customHeight="1" x14ac:dyDescent="0.2">
      <c r="A658" s="21"/>
      <c r="B658" s="21"/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</row>
    <row r="659" spans="1:26" ht="14.45" customHeight="1" x14ac:dyDescent="0.2">
      <c r="A659" s="21"/>
      <c r="B659" s="21"/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</row>
    <row r="660" spans="1:26" ht="14.45" customHeight="1" x14ac:dyDescent="0.2">
      <c r="A660" s="21"/>
      <c r="B660" s="21"/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</row>
    <row r="661" spans="1:26" ht="14.45" customHeight="1" x14ac:dyDescent="0.2">
      <c r="A661" s="21"/>
      <c r="B661" s="21"/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</row>
    <row r="662" spans="1:26" ht="14.45" customHeight="1" x14ac:dyDescent="0.2">
      <c r="A662" s="21"/>
      <c r="B662" s="21"/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</row>
    <row r="663" spans="1:26" ht="14.45" customHeight="1" x14ac:dyDescent="0.2">
      <c r="A663" s="21"/>
      <c r="B663" s="21"/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</row>
    <row r="664" spans="1:26" ht="14.45" customHeight="1" x14ac:dyDescent="0.2">
      <c r="A664" s="21"/>
      <c r="B664" s="21"/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</row>
    <row r="665" spans="1:26" ht="14.45" customHeight="1" x14ac:dyDescent="0.2">
      <c r="A665" s="21"/>
      <c r="B665" s="21"/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</row>
    <row r="666" spans="1:26" ht="14.45" customHeight="1" x14ac:dyDescent="0.2">
      <c r="A666" s="21"/>
      <c r="B666" s="21"/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</row>
    <row r="667" spans="1:26" ht="14.45" customHeight="1" x14ac:dyDescent="0.2">
      <c r="A667" s="21"/>
      <c r="B667" s="21"/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</row>
    <row r="668" spans="1:26" ht="14.45" customHeight="1" x14ac:dyDescent="0.2">
      <c r="A668" s="21"/>
      <c r="B668" s="21"/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</row>
    <row r="669" spans="1:26" ht="14.45" customHeight="1" x14ac:dyDescent="0.2">
      <c r="A669" s="21"/>
      <c r="B669" s="21"/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</row>
    <row r="670" spans="1:26" ht="14.45" customHeight="1" x14ac:dyDescent="0.2">
      <c r="A670" s="21"/>
      <c r="B670" s="21"/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</row>
    <row r="671" spans="1:26" ht="14.45" customHeight="1" x14ac:dyDescent="0.2">
      <c r="A671" s="21"/>
      <c r="B671" s="21"/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</row>
    <row r="672" spans="1:26" ht="14.45" customHeight="1" x14ac:dyDescent="0.2">
      <c r="A672" s="21"/>
      <c r="B672" s="21"/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</row>
    <row r="673" spans="1:26" ht="14.45" customHeight="1" x14ac:dyDescent="0.2">
      <c r="A673" s="21"/>
      <c r="B673" s="21"/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</row>
    <row r="674" spans="1:26" ht="14.45" customHeight="1" x14ac:dyDescent="0.2">
      <c r="A674" s="21"/>
      <c r="B674" s="21"/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</row>
    <row r="675" spans="1:26" ht="14.45" customHeight="1" x14ac:dyDescent="0.2">
      <c r="A675" s="21"/>
      <c r="B675" s="21"/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</row>
    <row r="676" spans="1:26" ht="14.45" customHeight="1" x14ac:dyDescent="0.2">
      <c r="A676" s="21"/>
      <c r="B676" s="21"/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</row>
    <row r="677" spans="1:26" ht="14.45" customHeight="1" x14ac:dyDescent="0.2">
      <c r="A677" s="21"/>
      <c r="B677" s="21"/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</row>
    <row r="678" spans="1:26" ht="14.45" customHeight="1" x14ac:dyDescent="0.2">
      <c r="A678" s="21"/>
      <c r="B678" s="21"/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</row>
    <row r="679" spans="1:26" ht="14.45" customHeight="1" x14ac:dyDescent="0.2">
      <c r="A679" s="21"/>
      <c r="B679" s="21"/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</row>
    <row r="680" spans="1:26" ht="14.45" customHeight="1" x14ac:dyDescent="0.2">
      <c r="A680" s="21"/>
      <c r="B680" s="21"/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</row>
    <row r="681" spans="1:26" ht="14.45" customHeight="1" x14ac:dyDescent="0.2">
      <c r="A681" s="21"/>
      <c r="B681" s="21"/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</row>
    <row r="682" spans="1:26" ht="14.45" customHeight="1" x14ac:dyDescent="0.2">
      <c r="A682" s="21"/>
      <c r="B682" s="21"/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</row>
    <row r="683" spans="1:26" ht="14.45" customHeight="1" x14ac:dyDescent="0.2">
      <c r="A683" s="21"/>
      <c r="B683" s="21"/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</row>
    <row r="684" spans="1:26" ht="14.45" customHeight="1" x14ac:dyDescent="0.2">
      <c r="A684" s="21"/>
      <c r="B684" s="21"/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</row>
    <row r="685" spans="1:26" ht="14.45" customHeight="1" x14ac:dyDescent="0.2">
      <c r="A685" s="21"/>
      <c r="B685" s="21"/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</row>
    <row r="686" spans="1:26" ht="14.45" customHeight="1" x14ac:dyDescent="0.2">
      <c r="A686" s="21"/>
      <c r="B686" s="21"/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</row>
    <row r="687" spans="1:26" ht="14.45" customHeight="1" x14ac:dyDescent="0.2">
      <c r="A687" s="21"/>
      <c r="B687" s="21"/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</row>
    <row r="688" spans="1:26" ht="14.45" customHeight="1" x14ac:dyDescent="0.2">
      <c r="A688" s="21"/>
      <c r="B688" s="21"/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</row>
    <row r="689" spans="1:26" ht="14.45" customHeight="1" x14ac:dyDescent="0.2">
      <c r="A689" s="21"/>
      <c r="B689" s="21"/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</row>
    <row r="690" spans="1:26" ht="14.45" customHeight="1" x14ac:dyDescent="0.2">
      <c r="A690" s="21"/>
      <c r="B690" s="21"/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</row>
    <row r="691" spans="1:26" ht="14.45" customHeight="1" x14ac:dyDescent="0.2">
      <c r="A691" s="21"/>
      <c r="B691" s="21"/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</row>
    <row r="692" spans="1:26" ht="14.45" customHeight="1" x14ac:dyDescent="0.2">
      <c r="A692" s="21"/>
      <c r="B692" s="21"/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</row>
    <row r="693" spans="1:26" ht="14.45" customHeight="1" x14ac:dyDescent="0.2">
      <c r="A693" s="21"/>
      <c r="B693" s="21"/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</row>
    <row r="694" spans="1:26" ht="14.45" customHeight="1" x14ac:dyDescent="0.2">
      <c r="A694" s="21"/>
      <c r="B694" s="21"/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</row>
    <row r="695" spans="1:26" ht="14.45" customHeight="1" x14ac:dyDescent="0.2">
      <c r="A695" s="21"/>
      <c r="B695" s="21"/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</row>
    <row r="696" spans="1:26" ht="14.45" customHeight="1" x14ac:dyDescent="0.2">
      <c r="A696" s="21"/>
      <c r="B696" s="21"/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</row>
    <row r="697" spans="1:26" ht="14.45" customHeight="1" x14ac:dyDescent="0.2">
      <c r="A697" s="21"/>
      <c r="B697" s="21"/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</row>
    <row r="698" spans="1:26" ht="14.45" customHeight="1" x14ac:dyDescent="0.2">
      <c r="A698" s="21"/>
      <c r="B698" s="21"/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</row>
    <row r="699" spans="1:26" ht="14.45" customHeight="1" x14ac:dyDescent="0.2">
      <c r="A699" s="21"/>
      <c r="B699" s="21"/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</row>
    <row r="700" spans="1:26" ht="14.45" customHeight="1" x14ac:dyDescent="0.2">
      <c r="A700" s="21"/>
      <c r="B700" s="21"/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</row>
    <row r="701" spans="1:26" ht="14.45" customHeight="1" x14ac:dyDescent="0.2">
      <c r="A701" s="21"/>
      <c r="B701" s="21"/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</row>
    <row r="702" spans="1:26" ht="14.45" customHeight="1" x14ac:dyDescent="0.2">
      <c r="A702" s="21"/>
      <c r="B702" s="21"/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</row>
    <row r="703" spans="1:26" ht="14.45" customHeight="1" x14ac:dyDescent="0.2">
      <c r="A703" s="21"/>
      <c r="B703" s="21"/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</row>
    <row r="704" spans="1:26" ht="14.45" customHeight="1" x14ac:dyDescent="0.2">
      <c r="A704" s="21"/>
      <c r="B704" s="21"/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</row>
    <row r="705" spans="1:26" ht="14.45" customHeight="1" x14ac:dyDescent="0.2">
      <c r="A705" s="21"/>
      <c r="B705" s="21"/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</row>
    <row r="706" spans="1:26" ht="14.45" customHeight="1" x14ac:dyDescent="0.2">
      <c r="A706" s="21"/>
      <c r="B706" s="21"/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</row>
    <row r="707" spans="1:26" ht="14.45" customHeight="1" x14ac:dyDescent="0.2">
      <c r="A707" s="21"/>
      <c r="B707" s="21"/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</row>
    <row r="708" spans="1:26" ht="14.45" customHeight="1" x14ac:dyDescent="0.2">
      <c r="A708" s="21"/>
      <c r="B708" s="21"/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</row>
    <row r="709" spans="1:26" ht="14.45" customHeight="1" x14ac:dyDescent="0.2">
      <c r="A709" s="21"/>
      <c r="B709" s="21"/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</row>
    <row r="710" spans="1:26" ht="14.45" customHeight="1" x14ac:dyDescent="0.2">
      <c r="A710" s="21"/>
      <c r="B710" s="21"/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</row>
    <row r="711" spans="1:26" ht="14.45" customHeight="1" x14ac:dyDescent="0.2">
      <c r="A711" s="21"/>
      <c r="B711" s="21"/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</row>
    <row r="712" spans="1:26" ht="14.45" customHeight="1" x14ac:dyDescent="0.2">
      <c r="A712" s="21"/>
      <c r="B712" s="21"/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</row>
    <row r="713" spans="1:26" ht="14.45" customHeight="1" x14ac:dyDescent="0.2">
      <c r="A713" s="21"/>
      <c r="B713" s="21"/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</row>
    <row r="714" spans="1:26" ht="14.45" customHeight="1" x14ac:dyDescent="0.2">
      <c r="A714" s="21"/>
      <c r="B714" s="21"/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</row>
    <row r="715" spans="1:26" ht="14.45" customHeight="1" x14ac:dyDescent="0.2">
      <c r="A715" s="21"/>
      <c r="B715" s="21"/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</row>
    <row r="716" spans="1:26" ht="14.45" customHeight="1" x14ac:dyDescent="0.2">
      <c r="A716" s="21"/>
      <c r="B716" s="21"/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</row>
    <row r="717" spans="1:26" ht="14.45" customHeight="1" x14ac:dyDescent="0.2">
      <c r="A717" s="21"/>
      <c r="B717" s="21"/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</row>
    <row r="718" spans="1:26" ht="14.45" customHeight="1" x14ac:dyDescent="0.2">
      <c r="A718" s="21"/>
      <c r="B718" s="21"/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</row>
    <row r="719" spans="1:26" ht="14.45" customHeight="1" x14ac:dyDescent="0.2">
      <c r="A719" s="21"/>
      <c r="B719" s="21"/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</row>
    <row r="720" spans="1:26" ht="14.45" customHeight="1" x14ac:dyDescent="0.2">
      <c r="A720" s="21"/>
      <c r="B720" s="21"/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</row>
    <row r="721" spans="1:26" ht="14.45" customHeight="1" x14ac:dyDescent="0.2">
      <c r="A721" s="21"/>
      <c r="B721" s="21"/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</row>
    <row r="722" spans="1:26" ht="14.45" customHeight="1" x14ac:dyDescent="0.2">
      <c r="A722" s="21"/>
      <c r="B722" s="21"/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</row>
    <row r="723" spans="1:26" ht="14.45" customHeight="1" x14ac:dyDescent="0.2">
      <c r="A723" s="21"/>
      <c r="B723" s="21"/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</row>
    <row r="724" spans="1:26" ht="14.45" customHeight="1" x14ac:dyDescent="0.2">
      <c r="A724" s="21"/>
      <c r="B724" s="21"/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</row>
    <row r="725" spans="1:26" ht="14.45" customHeight="1" x14ac:dyDescent="0.2">
      <c r="A725" s="21"/>
      <c r="B725" s="21"/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</row>
    <row r="726" spans="1:26" ht="14.45" customHeight="1" x14ac:dyDescent="0.2">
      <c r="A726" s="21"/>
      <c r="B726" s="21"/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</row>
    <row r="727" spans="1:26" ht="14.45" customHeight="1" x14ac:dyDescent="0.2">
      <c r="A727" s="21"/>
      <c r="B727" s="21"/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</row>
    <row r="728" spans="1:26" ht="14.45" customHeight="1" x14ac:dyDescent="0.2">
      <c r="A728" s="21"/>
      <c r="B728" s="21"/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</row>
    <row r="729" spans="1:26" ht="14.45" customHeight="1" x14ac:dyDescent="0.2">
      <c r="A729" s="21"/>
      <c r="B729" s="21"/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</row>
    <row r="730" spans="1:26" ht="14.45" customHeight="1" x14ac:dyDescent="0.2">
      <c r="A730" s="21"/>
      <c r="B730" s="21"/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</row>
    <row r="731" spans="1:26" ht="14.45" customHeight="1" x14ac:dyDescent="0.2">
      <c r="A731" s="21"/>
      <c r="B731" s="21"/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</row>
    <row r="732" spans="1:26" ht="14.45" customHeight="1" x14ac:dyDescent="0.2">
      <c r="A732" s="21"/>
      <c r="B732" s="21"/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</row>
    <row r="733" spans="1:26" ht="14.45" customHeight="1" x14ac:dyDescent="0.2">
      <c r="A733" s="21"/>
      <c r="B733" s="21"/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</row>
    <row r="734" spans="1:26" ht="14.45" customHeight="1" x14ac:dyDescent="0.2">
      <c r="A734" s="21"/>
      <c r="B734" s="21"/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</row>
    <row r="735" spans="1:26" ht="14.45" customHeight="1" x14ac:dyDescent="0.2">
      <c r="A735" s="21"/>
      <c r="B735" s="21"/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</row>
    <row r="736" spans="1:26" ht="14.45" customHeight="1" x14ac:dyDescent="0.2">
      <c r="A736" s="21"/>
      <c r="B736" s="21"/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</row>
    <row r="737" spans="1:26" ht="14.45" customHeight="1" x14ac:dyDescent="0.2">
      <c r="A737" s="21"/>
      <c r="B737" s="21"/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</row>
    <row r="738" spans="1:26" ht="14.45" customHeight="1" x14ac:dyDescent="0.2">
      <c r="A738" s="21"/>
      <c r="B738" s="21"/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</row>
    <row r="739" spans="1:26" ht="14.45" customHeight="1" x14ac:dyDescent="0.2">
      <c r="A739" s="21"/>
      <c r="B739" s="21"/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</row>
    <row r="740" spans="1:26" ht="14.45" customHeight="1" x14ac:dyDescent="0.2">
      <c r="A740" s="21"/>
      <c r="B740" s="21"/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</row>
    <row r="741" spans="1:26" ht="14.45" customHeight="1" x14ac:dyDescent="0.2">
      <c r="A741" s="21"/>
      <c r="B741" s="21"/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</row>
    <row r="742" spans="1:26" ht="14.45" customHeight="1" x14ac:dyDescent="0.2">
      <c r="A742" s="21"/>
      <c r="B742" s="21"/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</row>
    <row r="743" spans="1:26" ht="14.45" customHeight="1" x14ac:dyDescent="0.2">
      <c r="A743" s="21"/>
      <c r="B743" s="21"/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</row>
    <row r="744" spans="1:26" ht="14.45" customHeight="1" x14ac:dyDescent="0.2">
      <c r="A744" s="21"/>
      <c r="B744" s="21"/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</row>
    <row r="745" spans="1:26" ht="14.45" customHeight="1" x14ac:dyDescent="0.2">
      <c r="A745" s="21"/>
      <c r="B745" s="21"/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</row>
    <row r="746" spans="1:26" ht="14.45" customHeight="1" x14ac:dyDescent="0.2">
      <c r="A746" s="21"/>
      <c r="B746" s="21"/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</row>
    <row r="747" spans="1:26" ht="14.45" customHeight="1" x14ac:dyDescent="0.2">
      <c r="A747" s="21"/>
      <c r="B747" s="21"/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</row>
    <row r="748" spans="1:26" ht="14.45" customHeight="1" x14ac:dyDescent="0.2">
      <c r="A748" s="21"/>
      <c r="B748" s="21"/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</row>
    <row r="749" spans="1:26" ht="14.45" customHeight="1" x14ac:dyDescent="0.2">
      <c r="A749" s="21"/>
      <c r="B749" s="21"/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</row>
    <row r="750" spans="1:26" ht="14.45" customHeight="1" x14ac:dyDescent="0.2">
      <c r="A750" s="21"/>
      <c r="B750" s="21"/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</row>
    <row r="751" spans="1:26" ht="14.45" customHeight="1" x14ac:dyDescent="0.2">
      <c r="A751" s="21"/>
      <c r="B751" s="21"/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</row>
    <row r="752" spans="1:26" ht="14.45" customHeight="1" x14ac:dyDescent="0.2">
      <c r="A752" s="21"/>
      <c r="B752" s="21"/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</row>
    <row r="753" spans="1:26" ht="14.45" customHeight="1" x14ac:dyDescent="0.2">
      <c r="A753" s="21"/>
      <c r="B753" s="21"/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</row>
    <row r="754" spans="1:26" ht="14.45" customHeight="1" x14ac:dyDescent="0.2">
      <c r="A754" s="21"/>
      <c r="B754" s="21"/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</row>
    <row r="755" spans="1:26" ht="14.45" customHeight="1" x14ac:dyDescent="0.2">
      <c r="A755" s="21"/>
      <c r="B755" s="21"/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</row>
    <row r="756" spans="1:26" ht="14.45" customHeight="1" x14ac:dyDescent="0.2">
      <c r="A756" s="21"/>
      <c r="B756" s="21"/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</row>
    <row r="757" spans="1:26" ht="14.45" customHeight="1" x14ac:dyDescent="0.2">
      <c r="A757" s="21"/>
      <c r="B757" s="21"/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</row>
    <row r="758" spans="1:26" ht="14.45" customHeight="1" x14ac:dyDescent="0.2">
      <c r="A758" s="21"/>
      <c r="B758" s="21"/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</row>
    <row r="759" spans="1:26" ht="14.45" customHeight="1" x14ac:dyDescent="0.2">
      <c r="A759" s="21"/>
      <c r="B759" s="21"/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</row>
    <row r="760" spans="1:26" ht="14.45" customHeight="1" x14ac:dyDescent="0.2">
      <c r="A760" s="21"/>
      <c r="B760" s="21"/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</row>
    <row r="761" spans="1:26" ht="14.45" customHeight="1" x14ac:dyDescent="0.2">
      <c r="A761" s="21"/>
      <c r="B761" s="21"/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</row>
    <row r="762" spans="1:26" ht="14.45" customHeight="1" x14ac:dyDescent="0.2">
      <c r="A762" s="21"/>
      <c r="B762" s="21"/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</row>
    <row r="763" spans="1:26" ht="14.45" customHeight="1" x14ac:dyDescent="0.2">
      <c r="A763" s="21"/>
      <c r="B763" s="21"/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</row>
    <row r="764" spans="1:26" ht="14.45" customHeight="1" x14ac:dyDescent="0.2">
      <c r="A764" s="21"/>
      <c r="B764" s="21"/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</row>
    <row r="765" spans="1:26" ht="14.45" customHeight="1" x14ac:dyDescent="0.2">
      <c r="A765" s="21"/>
      <c r="B765" s="21"/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</row>
    <row r="766" spans="1:26" ht="14.45" customHeight="1" x14ac:dyDescent="0.2">
      <c r="A766" s="21"/>
      <c r="B766" s="21"/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</row>
    <row r="767" spans="1:26" ht="14.45" customHeight="1" x14ac:dyDescent="0.2">
      <c r="A767" s="21"/>
      <c r="B767" s="21"/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</row>
    <row r="768" spans="1:26" ht="14.45" customHeight="1" x14ac:dyDescent="0.2">
      <c r="A768" s="21"/>
      <c r="B768" s="21"/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</row>
    <row r="769" spans="1:26" ht="14.45" customHeight="1" x14ac:dyDescent="0.2">
      <c r="A769" s="21"/>
      <c r="B769" s="21"/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</row>
    <row r="770" spans="1:26" ht="14.45" customHeight="1" x14ac:dyDescent="0.2">
      <c r="A770" s="21"/>
      <c r="B770" s="21"/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</row>
    <row r="771" spans="1:26" ht="14.45" customHeight="1" x14ac:dyDescent="0.2">
      <c r="A771" s="21"/>
      <c r="B771" s="21"/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</row>
    <row r="772" spans="1:26" ht="14.45" customHeight="1" x14ac:dyDescent="0.2">
      <c r="A772" s="21"/>
      <c r="B772" s="21"/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</row>
    <row r="773" spans="1:26" ht="14.45" customHeight="1" x14ac:dyDescent="0.2">
      <c r="A773" s="21"/>
      <c r="B773" s="21"/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</row>
    <row r="774" spans="1:26" ht="14.45" customHeight="1" x14ac:dyDescent="0.2">
      <c r="A774" s="21"/>
      <c r="B774" s="21"/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</row>
    <row r="775" spans="1:26" ht="14.45" customHeight="1" x14ac:dyDescent="0.2">
      <c r="A775" s="21"/>
      <c r="B775" s="21"/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</row>
    <row r="776" spans="1:26" ht="14.45" customHeight="1" x14ac:dyDescent="0.2">
      <c r="A776" s="21"/>
      <c r="B776" s="21"/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</row>
    <row r="777" spans="1:26" ht="14.45" customHeight="1" x14ac:dyDescent="0.2">
      <c r="A777" s="21"/>
      <c r="B777" s="21"/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</row>
    <row r="778" spans="1:26" ht="14.45" customHeight="1" x14ac:dyDescent="0.2">
      <c r="A778" s="21"/>
      <c r="B778" s="21"/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</row>
    <row r="779" spans="1:26" ht="14.45" customHeight="1" x14ac:dyDescent="0.2">
      <c r="A779" s="21"/>
      <c r="B779" s="21"/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</row>
    <row r="780" spans="1:26" ht="14.45" customHeight="1" x14ac:dyDescent="0.2">
      <c r="A780" s="21"/>
      <c r="B780" s="21"/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</row>
    <row r="781" spans="1:26" ht="14.45" customHeight="1" x14ac:dyDescent="0.2">
      <c r="A781" s="21"/>
      <c r="B781" s="21"/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</row>
    <row r="782" spans="1:26" ht="14.45" customHeight="1" x14ac:dyDescent="0.2">
      <c r="A782" s="21"/>
      <c r="B782" s="21"/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</row>
    <row r="783" spans="1:26" ht="14.45" customHeight="1" x14ac:dyDescent="0.2">
      <c r="A783" s="21"/>
      <c r="B783" s="21"/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</row>
    <row r="784" spans="1:26" ht="14.45" customHeight="1" x14ac:dyDescent="0.2">
      <c r="A784" s="21"/>
      <c r="B784" s="21"/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</row>
    <row r="785" spans="1:26" ht="14.45" customHeight="1" x14ac:dyDescent="0.2">
      <c r="A785" s="21"/>
      <c r="B785" s="21"/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</row>
    <row r="786" spans="1:26" ht="14.45" customHeight="1" x14ac:dyDescent="0.2">
      <c r="A786" s="21"/>
      <c r="B786" s="21"/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</row>
    <row r="787" spans="1:26" ht="14.45" customHeight="1" x14ac:dyDescent="0.2">
      <c r="A787" s="21"/>
      <c r="B787" s="21"/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</row>
    <row r="788" spans="1:26" ht="14.45" customHeight="1" x14ac:dyDescent="0.2">
      <c r="A788" s="21"/>
      <c r="B788" s="21"/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</row>
    <row r="789" spans="1:26" ht="14.45" customHeight="1" x14ac:dyDescent="0.2">
      <c r="A789" s="21"/>
      <c r="B789" s="21"/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</row>
    <row r="790" spans="1:26" ht="14.45" customHeight="1" x14ac:dyDescent="0.2">
      <c r="A790" s="21"/>
      <c r="B790" s="21"/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</row>
    <row r="791" spans="1:26" ht="14.45" customHeight="1" x14ac:dyDescent="0.2">
      <c r="A791" s="21"/>
      <c r="B791" s="21"/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</row>
    <row r="792" spans="1:26" ht="14.45" customHeight="1" x14ac:dyDescent="0.2">
      <c r="A792" s="21"/>
      <c r="B792" s="21"/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</row>
    <row r="793" spans="1:26" ht="14.45" customHeight="1" x14ac:dyDescent="0.2">
      <c r="A793" s="21"/>
      <c r="B793" s="21"/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</row>
    <row r="794" spans="1:26" ht="14.45" customHeight="1" x14ac:dyDescent="0.2">
      <c r="A794" s="21"/>
      <c r="B794" s="21"/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</row>
    <row r="795" spans="1:26" ht="14.45" customHeight="1" x14ac:dyDescent="0.2">
      <c r="A795" s="21"/>
      <c r="B795" s="21"/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</row>
    <row r="796" spans="1:26" ht="14.45" customHeight="1" x14ac:dyDescent="0.2">
      <c r="A796" s="21"/>
      <c r="B796" s="21"/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</row>
    <row r="797" spans="1:26" ht="14.45" customHeight="1" x14ac:dyDescent="0.2">
      <c r="A797" s="21"/>
      <c r="B797" s="21"/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</row>
    <row r="798" spans="1:26" ht="14.45" customHeight="1" x14ac:dyDescent="0.2">
      <c r="A798" s="21"/>
      <c r="B798" s="21"/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</row>
    <row r="799" spans="1:26" ht="14.45" customHeight="1" x14ac:dyDescent="0.2">
      <c r="A799" s="21"/>
      <c r="B799" s="21"/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</row>
    <row r="800" spans="1:26" ht="14.45" customHeight="1" x14ac:dyDescent="0.2">
      <c r="A800" s="21"/>
      <c r="B800" s="21"/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</row>
    <row r="801" spans="1:26" ht="14.45" customHeight="1" x14ac:dyDescent="0.2">
      <c r="A801" s="21"/>
      <c r="B801" s="21"/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</row>
    <row r="802" spans="1:26" ht="14.45" customHeight="1" x14ac:dyDescent="0.2">
      <c r="A802" s="21"/>
      <c r="B802" s="21"/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</row>
    <row r="803" spans="1:26" ht="14.45" customHeight="1" x14ac:dyDescent="0.2">
      <c r="A803" s="21"/>
      <c r="B803" s="21"/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</row>
    <row r="804" spans="1:26" ht="14.45" customHeight="1" x14ac:dyDescent="0.2">
      <c r="A804" s="21"/>
      <c r="B804" s="21"/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</row>
    <row r="805" spans="1:26" ht="14.45" customHeight="1" x14ac:dyDescent="0.2">
      <c r="A805" s="21"/>
      <c r="B805" s="21"/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</row>
    <row r="806" spans="1:26" ht="14.45" customHeight="1" x14ac:dyDescent="0.2">
      <c r="A806" s="21"/>
      <c r="B806" s="21"/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</row>
    <row r="807" spans="1:26" ht="14.45" customHeight="1" x14ac:dyDescent="0.2">
      <c r="A807" s="21"/>
      <c r="B807" s="21"/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</row>
    <row r="808" spans="1:26" ht="14.45" customHeight="1" x14ac:dyDescent="0.2">
      <c r="A808" s="21"/>
      <c r="B808" s="21"/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</row>
    <row r="809" spans="1:26" ht="14.45" customHeight="1" x14ac:dyDescent="0.2">
      <c r="A809" s="21"/>
      <c r="B809" s="21"/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</row>
    <row r="810" spans="1:26" ht="14.45" customHeight="1" x14ac:dyDescent="0.2">
      <c r="A810" s="21"/>
      <c r="B810" s="21"/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</row>
    <row r="811" spans="1:26" ht="14.45" customHeight="1" x14ac:dyDescent="0.2">
      <c r="A811" s="21"/>
      <c r="B811" s="21"/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</row>
    <row r="812" spans="1:26" ht="14.45" customHeight="1" x14ac:dyDescent="0.2">
      <c r="A812" s="21"/>
      <c r="B812" s="21"/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</row>
    <row r="813" spans="1:26" ht="14.45" customHeight="1" x14ac:dyDescent="0.2">
      <c r="A813" s="21"/>
      <c r="B813" s="21"/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</row>
    <row r="814" spans="1:26" ht="14.45" customHeight="1" x14ac:dyDescent="0.2">
      <c r="A814" s="21"/>
      <c r="B814" s="21"/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</row>
    <row r="815" spans="1:26" ht="14.45" customHeight="1" x14ac:dyDescent="0.2">
      <c r="A815" s="21"/>
      <c r="B815" s="21"/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</row>
    <row r="816" spans="1:26" ht="14.45" customHeight="1" x14ac:dyDescent="0.2">
      <c r="A816" s="21"/>
      <c r="B816" s="21"/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</row>
    <row r="817" spans="1:26" ht="14.45" customHeight="1" x14ac:dyDescent="0.2">
      <c r="A817" s="21"/>
      <c r="B817" s="21"/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</row>
    <row r="818" spans="1:26" ht="14.45" customHeight="1" x14ac:dyDescent="0.2">
      <c r="A818" s="21"/>
      <c r="B818" s="21"/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</row>
    <row r="819" spans="1:26" ht="14.45" customHeight="1" x14ac:dyDescent="0.2">
      <c r="A819" s="21"/>
      <c r="B819" s="21"/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</row>
    <row r="820" spans="1:26" ht="14.45" customHeight="1" x14ac:dyDescent="0.2">
      <c r="A820" s="21"/>
      <c r="B820" s="21"/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</row>
    <row r="821" spans="1:26" ht="14.45" customHeight="1" x14ac:dyDescent="0.2">
      <c r="A821" s="21"/>
      <c r="B821" s="21"/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</row>
    <row r="822" spans="1:26" ht="14.45" customHeight="1" x14ac:dyDescent="0.2">
      <c r="A822" s="21"/>
      <c r="B822" s="21"/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</row>
    <row r="823" spans="1:26" ht="14.45" customHeight="1" x14ac:dyDescent="0.2">
      <c r="A823" s="21"/>
      <c r="B823" s="21"/>
      <c r="C823" s="21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</row>
    <row r="824" spans="1:26" ht="14.45" customHeight="1" x14ac:dyDescent="0.2">
      <c r="A824" s="21"/>
      <c r="B824" s="21"/>
      <c r="C824" s="21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</row>
    <row r="825" spans="1:26" ht="14.45" customHeight="1" x14ac:dyDescent="0.2">
      <c r="A825" s="21"/>
      <c r="B825" s="21"/>
      <c r="C825" s="21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</row>
    <row r="826" spans="1:26" ht="14.45" customHeight="1" x14ac:dyDescent="0.2">
      <c r="A826" s="21"/>
      <c r="B826" s="21"/>
      <c r="C826" s="21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</row>
    <row r="827" spans="1:26" ht="14.45" customHeight="1" x14ac:dyDescent="0.2">
      <c r="A827" s="21"/>
      <c r="B827" s="21"/>
      <c r="C827" s="21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</row>
    <row r="828" spans="1:26" ht="14.45" customHeight="1" x14ac:dyDescent="0.2">
      <c r="A828" s="21"/>
      <c r="B828" s="21"/>
      <c r="C828" s="21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</row>
    <row r="829" spans="1:26" ht="14.45" customHeight="1" x14ac:dyDescent="0.2">
      <c r="A829" s="21"/>
      <c r="B829" s="21"/>
      <c r="C829" s="21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</row>
    <row r="830" spans="1:26" ht="14.45" customHeight="1" x14ac:dyDescent="0.2">
      <c r="A830" s="21"/>
      <c r="B830" s="21"/>
      <c r="C830" s="21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</row>
    <row r="831" spans="1:26" ht="14.45" customHeight="1" x14ac:dyDescent="0.2">
      <c r="A831" s="21"/>
      <c r="B831" s="21"/>
      <c r="C831" s="21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</row>
    <row r="832" spans="1:26" ht="14.45" customHeight="1" x14ac:dyDescent="0.2">
      <c r="A832" s="21"/>
      <c r="B832" s="21"/>
      <c r="C832" s="21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</row>
    <row r="833" spans="1:26" ht="14.45" customHeight="1" x14ac:dyDescent="0.2">
      <c r="A833" s="21"/>
      <c r="B833" s="21"/>
      <c r="C833" s="21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</row>
    <row r="834" spans="1:26" ht="14.45" customHeight="1" x14ac:dyDescent="0.2">
      <c r="A834" s="21"/>
      <c r="B834" s="21"/>
      <c r="C834" s="21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</row>
    <row r="835" spans="1:26" ht="14.45" customHeight="1" x14ac:dyDescent="0.2">
      <c r="A835" s="21"/>
      <c r="B835" s="21"/>
      <c r="C835" s="21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</row>
    <row r="836" spans="1:26" ht="14.45" customHeight="1" x14ac:dyDescent="0.2">
      <c r="A836" s="21"/>
      <c r="B836" s="21"/>
      <c r="C836" s="21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</row>
    <row r="837" spans="1:26" ht="14.45" customHeight="1" x14ac:dyDescent="0.2">
      <c r="A837" s="21"/>
      <c r="B837" s="21"/>
      <c r="C837" s="21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</row>
    <row r="838" spans="1:26" ht="14.45" customHeight="1" x14ac:dyDescent="0.2">
      <c r="A838" s="21"/>
      <c r="B838" s="21"/>
      <c r="C838" s="21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</row>
    <row r="839" spans="1:26" ht="14.45" customHeight="1" x14ac:dyDescent="0.2">
      <c r="A839" s="21"/>
      <c r="B839" s="21"/>
      <c r="C839" s="21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</row>
    <row r="840" spans="1:26" ht="14.45" customHeight="1" x14ac:dyDescent="0.2">
      <c r="A840" s="21"/>
      <c r="B840" s="21"/>
      <c r="C840" s="21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</row>
    <row r="841" spans="1:26" ht="14.45" customHeight="1" x14ac:dyDescent="0.2">
      <c r="A841" s="21"/>
      <c r="B841" s="21"/>
      <c r="C841" s="21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</row>
    <row r="842" spans="1:26" ht="14.45" customHeight="1" x14ac:dyDescent="0.2">
      <c r="A842" s="21"/>
      <c r="B842" s="21"/>
      <c r="C842" s="21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</row>
    <row r="843" spans="1:26" ht="14.45" customHeight="1" x14ac:dyDescent="0.2">
      <c r="A843" s="21"/>
      <c r="B843" s="21"/>
      <c r="C843" s="21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</row>
    <row r="844" spans="1:26" ht="14.45" customHeight="1" x14ac:dyDescent="0.2">
      <c r="A844" s="21"/>
      <c r="B844" s="21"/>
      <c r="C844" s="21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</row>
    <row r="845" spans="1:26" ht="14.45" customHeight="1" x14ac:dyDescent="0.2">
      <c r="A845" s="21"/>
      <c r="B845" s="21"/>
      <c r="C845" s="21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</row>
    <row r="846" spans="1:26" ht="14.45" customHeight="1" x14ac:dyDescent="0.2">
      <c r="A846" s="21"/>
      <c r="B846" s="21"/>
      <c r="C846" s="21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</row>
    <row r="847" spans="1:26" ht="14.45" customHeight="1" x14ac:dyDescent="0.2">
      <c r="A847" s="21"/>
      <c r="B847" s="21"/>
      <c r="C847" s="21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</row>
    <row r="848" spans="1:26" ht="14.45" customHeight="1" x14ac:dyDescent="0.2">
      <c r="A848" s="21"/>
      <c r="B848" s="21"/>
      <c r="C848" s="21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</row>
    <row r="849" spans="1:26" ht="14.45" customHeight="1" x14ac:dyDescent="0.2">
      <c r="A849" s="21"/>
      <c r="B849" s="21"/>
      <c r="C849" s="21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</row>
    <row r="850" spans="1:26" ht="14.45" customHeight="1" x14ac:dyDescent="0.2">
      <c r="A850" s="21"/>
      <c r="B850" s="21"/>
      <c r="C850" s="21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</row>
    <row r="851" spans="1:26" ht="14.45" customHeight="1" x14ac:dyDescent="0.2">
      <c r="A851" s="21"/>
      <c r="B851" s="21"/>
      <c r="C851" s="21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</row>
    <row r="852" spans="1:26" ht="14.45" customHeight="1" x14ac:dyDescent="0.2">
      <c r="A852" s="21"/>
      <c r="B852" s="21"/>
      <c r="C852" s="21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</row>
    <row r="853" spans="1:26" ht="14.45" customHeight="1" x14ac:dyDescent="0.2">
      <c r="A853" s="21"/>
      <c r="B853" s="21"/>
      <c r="C853" s="21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</row>
    <row r="854" spans="1:26" ht="14.45" customHeight="1" x14ac:dyDescent="0.2">
      <c r="A854" s="21"/>
      <c r="B854" s="21"/>
      <c r="C854" s="21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</row>
    <row r="855" spans="1:26" ht="14.45" customHeight="1" x14ac:dyDescent="0.2">
      <c r="A855" s="21"/>
      <c r="B855" s="21"/>
      <c r="C855" s="21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</row>
    <row r="856" spans="1:26" ht="14.45" customHeight="1" x14ac:dyDescent="0.2">
      <c r="A856" s="21"/>
      <c r="B856" s="21"/>
      <c r="C856" s="21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</row>
    <row r="857" spans="1:26" ht="14.45" customHeight="1" x14ac:dyDescent="0.2">
      <c r="A857" s="21"/>
      <c r="B857" s="21"/>
      <c r="C857" s="21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</row>
    <row r="858" spans="1:26" ht="14.45" customHeight="1" x14ac:dyDescent="0.2">
      <c r="A858" s="21"/>
      <c r="B858" s="21"/>
      <c r="C858" s="21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</row>
    <row r="859" spans="1:26" ht="14.45" customHeight="1" x14ac:dyDescent="0.2">
      <c r="A859" s="21"/>
      <c r="B859" s="21"/>
      <c r="C859" s="21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</row>
    <row r="860" spans="1:26" ht="14.45" customHeight="1" x14ac:dyDescent="0.2">
      <c r="A860" s="21"/>
      <c r="B860" s="21"/>
      <c r="C860" s="21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</row>
    <row r="861" spans="1:26" ht="14.45" customHeight="1" x14ac:dyDescent="0.2">
      <c r="A861" s="21"/>
      <c r="B861" s="21"/>
      <c r="C861" s="21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</row>
    <row r="862" spans="1:26" ht="14.45" customHeight="1" x14ac:dyDescent="0.2">
      <c r="A862" s="21"/>
      <c r="B862" s="21"/>
      <c r="C862" s="21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</row>
    <row r="863" spans="1:26" ht="14.45" customHeight="1" x14ac:dyDescent="0.2">
      <c r="A863" s="21"/>
      <c r="B863" s="21"/>
      <c r="C863" s="21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</row>
    <row r="864" spans="1:26" ht="14.45" customHeight="1" x14ac:dyDescent="0.2">
      <c r="A864" s="21"/>
      <c r="B864" s="21"/>
      <c r="C864" s="21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</row>
    <row r="865" spans="1:26" ht="14.45" customHeight="1" x14ac:dyDescent="0.2">
      <c r="A865" s="21"/>
      <c r="B865" s="21"/>
      <c r="C865" s="21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</row>
    <row r="866" spans="1:26" ht="14.45" customHeight="1" x14ac:dyDescent="0.2">
      <c r="A866" s="21"/>
      <c r="B866" s="21"/>
      <c r="C866" s="21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</row>
    <row r="867" spans="1:26" ht="14.45" customHeight="1" x14ac:dyDescent="0.2">
      <c r="A867" s="21"/>
      <c r="B867" s="21"/>
      <c r="C867" s="21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</row>
    <row r="868" spans="1:26" ht="14.45" customHeight="1" x14ac:dyDescent="0.2">
      <c r="A868" s="21"/>
      <c r="B868" s="21"/>
      <c r="C868" s="21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</row>
    <row r="869" spans="1:26" ht="14.45" customHeight="1" x14ac:dyDescent="0.2">
      <c r="A869" s="21"/>
      <c r="B869" s="21"/>
      <c r="C869" s="21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</row>
    <row r="870" spans="1:26" ht="14.45" customHeight="1" x14ac:dyDescent="0.2">
      <c r="A870" s="21"/>
      <c r="B870" s="21"/>
      <c r="C870" s="21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</row>
    <row r="871" spans="1:26" ht="14.45" customHeight="1" x14ac:dyDescent="0.2">
      <c r="A871" s="21"/>
      <c r="B871" s="21"/>
      <c r="C871" s="21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</row>
    <row r="872" spans="1:26" ht="14.45" customHeight="1" x14ac:dyDescent="0.2">
      <c r="A872" s="21"/>
      <c r="B872" s="21"/>
      <c r="C872" s="21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</row>
    <row r="873" spans="1:26" ht="14.45" customHeight="1" x14ac:dyDescent="0.2">
      <c r="A873" s="21"/>
      <c r="B873" s="21"/>
      <c r="C873" s="21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</row>
    <row r="874" spans="1:26" ht="14.45" customHeight="1" x14ac:dyDescent="0.2">
      <c r="A874" s="21"/>
      <c r="B874" s="21"/>
      <c r="C874" s="21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</row>
    <row r="875" spans="1:26" ht="14.45" customHeight="1" x14ac:dyDescent="0.2">
      <c r="A875" s="21"/>
      <c r="B875" s="21"/>
      <c r="C875" s="21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</row>
    <row r="876" spans="1:26" ht="14.45" customHeight="1" x14ac:dyDescent="0.2">
      <c r="A876" s="21"/>
      <c r="B876" s="21"/>
      <c r="C876" s="21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</row>
    <row r="877" spans="1:26" ht="14.45" customHeight="1" x14ac:dyDescent="0.2">
      <c r="A877" s="21"/>
      <c r="B877" s="21"/>
      <c r="C877" s="21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</row>
    <row r="878" spans="1:26" ht="14.45" customHeight="1" x14ac:dyDescent="0.2">
      <c r="A878" s="21"/>
      <c r="B878" s="21"/>
      <c r="C878" s="21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</row>
    <row r="879" spans="1:26" ht="14.45" customHeight="1" x14ac:dyDescent="0.2">
      <c r="A879" s="21"/>
      <c r="B879" s="21"/>
      <c r="C879" s="21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</row>
    <row r="880" spans="1:26" ht="14.45" customHeight="1" x14ac:dyDescent="0.2">
      <c r="A880" s="21"/>
      <c r="B880" s="21"/>
      <c r="C880" s="21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</row>
    <row r="881" spans="1:26" ht="14.45" customHeight="1" x14ac:dyDescent="0.2">
      <c r="A881" s="21"/>
      <c r="B881" s="21"/>
      <c r="C881" s="21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</row>
    <row r="882" spans="1:26" ht="14.45" customHeight="1" x14ac:dyDescent="0.2">
      <c r="A882" s="21"/>
      <c r="B882" s="21"/>
      <c r="C882" s="21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</row>
    <row r="883" spans="1:26" ht="14.45" customHeight="1" x14ac:dyDescent="0.2">
      <c r="A883" s="21"/>
      <c r="B883" s="21"/>
      <c r="C883" s="21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</row>
    <row r="884" spans="1:26" ht="14.45" customHeight="1" x14ac:dyDescent="0.2">
      <c r="A884" s="21"/>
      <c r="B884" s="21"/>
      <c r="C884" s="21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</row>
    <row r="885" spans="1:26" ht="14.45" customHeight="1" x14ac:dyDescent="0.2">
      <c r="A885" s="21"/>
      <c r="B885" s="21"/>
      <c r="C885" s="21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</row>
    <row r="886" spans="1:26" ht="14.45" customHeight="1" x14ac:dyDescent="0.2">
      <c r="A886" s="21"/>
      <c r="B886" s="21"/>
      <c r="C886" s="21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</row>
    <row r="887" spans="1:26" ht="14.45" customHeight="1" x14ac:dyDescent="0.2">
      <c r="A887" s="21"/>
      <c r="B887" s="21"/>
      <c r="C887" s="21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</row>
    <row r="888" spans="1:26" ht="14.45" customHeight="1" x14ac:dyDescent="0.2">
      <c r="A888" s="21"/>
      <c r="B888" s="21"/>
      <c r="C888" s="21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</row>
    <row r="889" spans="1:26" ht="14.45" customHeight="1" x14ac:dyDescent="0.2">
      <c r="A889" s="21"/>
      <c r="B889" s="21"/>
      <c r="C889" s="21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</row>
    <row r="890" spans="1:26" ht="14.45" customHeight="1" x14ac:dyDescent="0.2">
      <c r="A890" s="21"/>
      <c r="B890" s="21"/>
      <c r="C890" s="21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</row>
    <row r="891" spans="1:26" ht="14.45" customHeight="1" x14ac:dyDescent="0.2">
      <c r="A891" s="21"/>
      <c r="B891" s="21"/>
      <c r="C891" s="21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</row>
    <row r="892" spans="1:26" ht="14.45" customHeight="1" x14ac:dyDescent="0.2">
      <c r="A892" s="21"/>
      <c r="B892" s="21"/>
      <c r="C892" s="21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</row>
    <row r="893" spans="1:26" ht="14.45" customHeight="1" x14ac:dyDescent="0.2">
      <c r="A893" s="21"/>
      <c r="B893" s="21"/>
      <c r="C893" s="21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</row>
    <row r="894" spans="1:26" ht="14.45" customHeight="1" x14ac:dyDescent="0.2">
      <c r="A894" s="21"/>
      <c r="B894" s="21"/>
      <c r="C894" s="21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</row>
    <row r="895" spans="1:26" ht="14.45" customHeight="1" x14ac:dyDescent="0.2">
      <c r="A895" s="21"/>
      <c r="B895" s="21"/>
      <c r="C895" s="21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</row>
    <row r="896" spans="1:26" ht="14.45" customHeight="1" x14ac:dyDescent="0.2">
      <c r="A896" s="21"/>
      <c r="B896" s="21"/>
      <c r="C896" s="21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</row>
    <row r="897" spans="1:26" ht="14.45" customHeight="1" x14ac:dyDescent="0.2">
      <c r="A897" s="21"/>
      <c r="B897" s="21"/>
      <c r="C897" s="21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</row>
    <row r="898" spans="1:26" ht="14.45" customHeight="1" x14ac:dyDescent="0.2">
      <c r="A898" s="21"/>
      <c r="B898" s="21"/>
      <c r="C898" s="21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</row>
    <row r="899" spans="1:26" ht="14.45" customHeight="1" x14ac:dyDescent="0.2">
      <c r="A899" s="21"/>
      <c r="B899" s="21"/>
      <c r="C899" s="21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</row>
    <row r="900" spans="1:26" ht="14.45" customHeight="1" x14ac:dyDescent="0.2">
      <c r="A900" s="21"/>
      <c r="B900" s="21"/>
      <c r="C900" s="21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</row>
    <row r="901" spans="1:26" ht="14.45" customHeight="1" x14ac:dyDescent="0.2">
      <c r="A901" s="21"/>
      <c r="B901" s="21"/>
      <c r="C901" s="21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</row>
    <row r="902" spans="1:26" ht="14.45" customHeight="1" x14ac:dyDescent="0.2">
      <c r="A902" s="21"/>
      <c r="B902" s="21"/>
      <c r="C902" s="21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</row>
    <row r="903" spans="1:26" ht="14.45" customHeight="1" x14ac:dyDescent="0.2">
      <c r="A903" s="21"/>
      <c r="B903" s="21"/>
      <c r="C903" s="21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</row>
    <row r="904" spans="1:26" ht="14.45" customHeight="1" x14ac:dyDescent="0.2">
      <c r="A904" s="21"/>
      <c r="B904" s="21"/>
      <c r="C904" s="21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</row>
    <row r="905" spans="1:26" ht="14.45" customHeight="1" x14ac:dyDescent="0.2">
      <c r="A905" s="21"/>
      <c r="B905" s="21"/>
      <c r="C905" s="21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</row>
    <row r="906" spans="1:26" ht="14.45" customHeight="1" x14ac:dyDescent="0.2">
      <c r="A906" s="21"/>
      <c r="B906" s="21"/>
      <c r="C906" s="21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</row>
    <row r="907" spans="1:26" ht="14.45" customHeight="1" x14ac:dyDescent="0.2">
      <c r="A907" s="21"/>
      <c r="B907" s="21"/>
      <c r="C907" s="21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</row>
    <row r="908" spans="1:26" ht="14.45" customHeight="1" x14ac:dyDescent="0.2">
      <c r="A908" s="21"/>
      <c r="B908" s="21"/>
      <c r="C908" s="21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</row>
    <row r="909" spans="1:26" ht="14.45" customHeight="1" x14ac:dyDescent="0.2">
      <c r="A909" s="21"/>
      <c r="B909" s="21"/>
      <c r="C909" s="21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</row>
    <row r="910" spans="1:26" ht="14.45" customHeight="1" x14ac:dyDescent="0.2">
      <c r="A910" s="21"/>
      <c r="B910" s="21"/>
      <c r="C910" s="21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</row>
    <row r="911" spans="1:26" ht="14.45" customHeight="1" x14ac:dyDescent="0.2">
      <c r="A911" s="21"/>
      <c r="B911" s="21"/>
      <c r="C911" s="21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</row>
    <row r="912" spans="1:26" ht="14.45" customHeight="1" x14ac:dyDescent="0.2">
      <c r="A912" s="21"/>
      <c r="B912" s="21"/>
      <c r="C912" s="21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</row>
    <row r="913" spans="1:26" ht="14.45" customHeight="1" x14ac:dyDescent="0.2">
      <c r="A913" s="21"/>
      <c r="B913" s="21"/>
      <c r="C913" s="21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</row>
    <row r="914" spans="1:26" ht="14.45" customHeight="1" x14ac:dyDescent="0.2">
      <c r="A914" s="21"/>
      <c r="B914" s="21"/>
      <c r="C914" s="21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</row>
    <row r="915" spans="1:26" ht="14.45" customHeight="1" x14ac:dyDescent="0.2">
      <c r="A915" s="21"/>
      <c r="B915" s="21"/>
      <c r="C915" s="21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</row>
    <row r="916" spans="1:26" ht="14.45" customHeight="1" x14ac:dyDescent="0.2">
      <c r="A916" s="21"/>
      <c r="B916" s="21"/>
      <c r="C916" s="21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</row>
    <row r="917" spans="1:26" ht="14.45" customHeight="1" x14ac:dyDescent="0.2">
      <c r="A917" s="21"/>
      <c r="B917" s="21"/>
      <c r="C917" s="21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</row>
    <row r="918" spans="1:26" ht="14.45" customHeight="1" x14ac:dyDescent="0.2">
      <c r="A918" s="21"/>
      <c r="B918" s="21"/>
      <c r="C918" s="21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</row>
    <row r="919" spans="1:26" ht="14.45" customHeight="1" x14ac:dyDescent="0.2">
      <c r="A919" s="21"/>
      <c r="B919" s="21"/>
      <c r="C919" s="21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</row>
    <row r="920" spans="1:26" ht="14.45" customHeight="1" x14ac:dyDescent="0.2">
      <c r="A920" s="21"/>
      <c r="B920" s="21"/>
      <c r="C920" s="21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</row>
    <row r="921" spans="1:26" ht="14.45" customHeight="1" x14ac:dyDescent="0.2">
      <c r="A921" s="21"/>
      <c r="B921" s="21"/>
      <c r="C921" s="21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</row>
    <row r="922" spans="1:26" ht="14.45" customHeight="1" x14ac:dyDescent="0.2">
      <c r="A922" s="21"/>
      <c r="B922" s="21"/>
      <c r="C922" s="21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</row>
    <row r="923" spans="1:26" ht="14.45" customHeight="1" x14ac:dyDescent="0.2">
      <c r="A923" s="21"/>
      <c r="B923" s="21"/>
      <c r="C923" s="21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</row>
    <row r="924" spans="1:26" ht="14.45" customHeight="1" x14ac:dyDescent="0.2">
      <c r="A924" s="21"/>
      <c r="B924" s="21"/>
      <c r="C924" s="21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</row>
    <row r="925" spans="1:26" ht="14.45" customHeight="1" x14ac:dyDescent="0.2">
      <c r="A925" s="21"/>
      <c r="B925" s="21"/>
      <c r="C925" s="21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</row>
    <row r="926" spans="1:26" ht="14.45" customHeight="1" x14ac:dyDescent="0.2">
      <c r="A926" s="21"/>
      <c r="B926" s="21"/>
      <c r="C926" s="21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</row>
    <row r="927" spans="1:26" ht="14.45" customHeight="1" x14ac:dyDescent="0.2">
      <c r="A927" s="21"/>
      <c r="B927" s="21"/>
      <c r="C927" s="21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</row>
    <row r="928" spans="1:26" ht="14.45" customHeight="1" x14ac:dyDescent="0.2">
      <c r="A928" s="21"/>
      <c r="B928" s="21"/>
      <c r="C928" s="21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</row>
    <row r="929" spans="1:26" ht="14.45" customHeight="1" x14ac:dyDescent="0.2">
      <c r="A929" s="21"/>
      <c r="B929" s="21"/>
      <c r="C929" s="21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</row>
    <row r="930" spans="1:26" ht="14.45" customHeight="1" x14ac:dyDescent="0.2">
      <c r="A930" s="21"/>
      <c r="B930" s="21"/>
      <c r="C930" s="21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</row>
    <row r="931" spans="1:26" ht="14.45" customHeight="1" x14ac:dyDescent="0.2">
      <c r="A931" s="21"/>
      <c r="B931" s="21"/>
      <c r="C931" s="21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</row>
    <row r="932" spans="1:26" ht="14.45" customHeight="1" x14ac:dyDescent="0.2">
      <c r="A932" s="21"/>
      <c r="B932" s="21"/>
      <c r="C932" s="21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</row>
    <row r="933" spans="1:26" ht="14.45" customHeight="1" x14ac:dyDescent="0.2">
      <c r="A933" s="21"/>
      <c r="B933" s="21"/>
      <c r="C933" s="21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</row>
    <row r="934" spans="1:26" ht="14.45" customHeight="1" x14ac:dyDescent="0.2">
      <c r="A934" s="21"/>
      <c r="B934" s="21"/>
      <c r="C934" s="21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</row>
    <row r="935" spans="1:26" ht="14.45" customHeight="1" x14ac:dyDescent="0.2">
      <c r="A935" s="21"/>
      <c r="B935" s="21"/>
      <c r="C935" s="21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</row>
    <row r="936" spans="1:26" ht="14.45" customHeight="1" x14ac:dyDescent="0.2">
      <c r="A936" s="21"/>
      <c r="B936" s="21"/>
      <c r="C936" s="21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</row>
    <row r="937" spans="1:26" ht="14.45" customHeight="1" x14ac:dyDescent="0.2">
      <c r="A937" s="21"/>
      <c r="B937" s="21"/>
      <c r="C937" s="21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</row>
    <row r="938" spans="1:26" ht="14.45" customHeight="1" x14ac:dyDescent="0.2">
      <c r="A938" s="21"/>
      <c r="B938" s="21"/>
      <c r="C938" s="21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</row>
    <row r="939" spans="1:26" ht="14.45" customHeight="1" x14ac:dyDescent="0.2">
      <c r="A939" s="21"/>
      <c r="B939" s="21"/>
      <c r="C939" s="21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</row>
    <row r="940" spans="1:26" ht="14.45" customHeight="1" x14ac:dyDescent="0.2">
      <c r="A940" s="21"/>
      <c r="B940" s="21"/>
      <c r="C940" s="21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</row>
    <row r="941" spans="1:26" ht="14.45" customHeight="1" x14ac:dyDescent="0.2">
      <c r="A941" s="21"/>
      <c r="B941" s="21"/>
      <c r="C941" s="21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</row>
    <row r="942" spans="1:26" ht="14.45" customHeight="1" x14ac:dyDescent="0.2">
      <c r="A942" s="21"/>
      <c r="B942" s="21"/>
      <c r="C942" s="21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</row>
    <row r="943" spans="1:26" ht="14.45" customHeight="1" x14ac:dyDescent="0.2">
      <c r="A943" s="21"/>
      <c r="B943" s="21"/>
      <c r="C943" s="21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</row>
    <row r="944" spans="1:26" ht="14.45" customHeight="1" x14ac:dyDescent="0.2">
      <c r="A944" s="21"/>
      <c r="B944" s="21"/>
      <c r="C944" s="21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</row>
    <row r="945" spans="1:26" ht="14.45" customHeight="1" x14ac:dyDescent="0.2">
      <c r="A945" s="21"/>
      <c r="B945" s="21"/>
      <c r="C945" s="21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</row>
    <row r="946" spans="1:26" ht="14.45" customHeight="1" x14ac:dyDescent="0.2">
      <c r="A946" s="21"/>
      <c r="B946" s="21"/>
      <c r="C946" s="21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</row>
    <row r="947" spans="1:26" ht="14.45" customHeight="1" x14ac:dyDescent="0.2">
      <c r="A947" s="21"/>
      <c r="B947" s="21"/>
      <c r="C947" s="21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</row>
    <row r="948" spans="1:26" ht="14.45" customHeight="1" x14ac:dyDescent="0.2">
      <c r="A948" s="21"/>
      <c r="B948" s="21"/>
      <c r="C948" s="21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</row>
    <row r="949" spans="1:26" ht="14.45" customHeight="1" x14ac:dyDescent="0.2">
      <c r="A949" s="21"/>
      <c r="B949" s="21"/>
      <c r="C949" s="21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</row>
    <row r="950" spans="1:26" ht="14.45" customHeight="1" x14ac:dyDescent="0.2">
      <c r="A950" s="21"/>
      <c r="B950" s="21"/>
      <c r="C950" s="21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</row>
    <row r="951" spans="1:26" ht="14.45" customHeight="1" x14ac:dyDescent="0.2">
      <c r="A951" s="21"/>
      <c r="B951" s="21"/>
      <c r="C951" s="21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</row>
    <row r="952" spans="1:26" ht="14.45" customHeight="1" x14ac:dyDescent="0.2">
      <c r="A952" s="21"/>
      <c r="B952" s="21"/>
      <c r="C952" s="21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</row>
    <row r="953" spans="1:26" ht="14.45" customHeight="1" x14ac:dyDescent="0.2">
      <c r="A953" s="21"/>
      <c r="B953" s="21"/>
      <c r="C953" s="21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</row>
    <row r="954" spans="1:26" ht="14.45" customHeight="1" x14ac:dyDescent="0.2">
      <c r="A954" s="21"/>
      <c r="B954" s="21"/>
      <c r="C954" s="21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</row>
    <row r="955" spans="1:26" ht="14.45" customHeight="1" x14ac:dyDescent="0.2">
      <c r="A955" s="21"/>
      <c r="B955" s="21"/>
      <c r="C955" s="21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</row>
    <row r="956" spans="1:26" ht="14.45" customHeight="1" x14ac:dyDescent="0.2">
      <c r="A956" s="21"/>
      <c r="B956" s="21"/>
      <c r="C956" s="21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</row>
    <row r="957" spans="1:26" ht="14.45" customHeight="1" x14ac:dyDescent="0.2">
      <c r="A957" s="21"/>
      <c r="B957" s="21"/>
      <c r="C957" s="21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</row>
    <row r="958" spans="1:26" ht="14.45" customHeight="1" x14ac:dyDescent="0.2">
      <c r="A958" s="21"/>
      <c r="B958" s="21"/>
      <c r="C958" s="21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</row>
    <row r="959" spans="1:26" ht="14.45" customHeight="1" x14ac:dyDescent="0.2">
      <c r="A959" s="21"/>
      <c r="B959" s="21"/>
      <c r="C959" s="21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</row>
    <row r="960" spans="1:26" ht="14.45" customHeight="1" x14ac:dyDescent="0.2">
      <c r="A960" s="21"/>
      <c r="B960" s="21"/>
      <c r="C960" s="21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</row>
    <row r="961" spans="1:26" ht="14.45" customHeight="1" x14ac:dyDescent="0.2">
      <c r="A961" s="21"/>
      <c r="B961" s="21"/>
      <c r="C961" s="21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</row>
    <row r="962" spans="1:26" ht="14.45" customHeight="1" x14ac:dyDescent="0.2">
      <c r="A962" s="21"/>
      <c r="B962" s="21"/>
      <c r="C962" s="21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</row>
    <row r="963" spans="1:26" ht="14.45" customHeight="1" x14ac:dyDescent="0.2">
      <c r="A963" s="21"/>
      <c r="B963" s="21"/>
      <c r="C963" s="21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</row>
    <row r="964" spans="1:26" ht="14.45" customHeight="1" x14ac:dyDescent="0.2">
      <c r="A964" s="21"/>
      <c r="B964" s="21"/>
      <c r="C964" s="21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</row>
    <row r="965" spans="1:26" ht="14.45" customHeight="1" x14ac:dyDescent="0.2">
      <c r="A965" s="21"/>
      <c r="B965" s="21"/>
      <c r="C965" s="21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</row>
    <row r="966" spans="1:26" ht="14.45" customHeight="1" x14ac:dyDescent="0.2">
      <c r="A966" s="21"/>
      <c r="B966" s="21"/>
      <c r="C966" s="21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</row>
    <row r="967" spans="1:26" ht="14.45" customHeight="1" x14ac:dyDescent="0.2">
      <c r="A967" s="21"/>
      <c r="B967" s="21"/>
      <c r="C967" s="21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</row>
    <row r="968" spans="1:26" ht="14.45" customHeight="1" x14ac:dyDescent="0.2">
      <c r="A968" s="21"/>
      <c r="B968" s="21"/>
      <c r="C968" s="21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</row>
    <row r="969" spans="1:26" ht="14.45" customHeight="1" x14ac:dyDescent="0.2">
      <c r="A969" s="21"/>
      <c r="B969" s="21"/>
      <c r="C969" s="21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</row>
    <row r="970" spans="1:26" ht="14.45" customHeight="1" x14ac:dyDescent="0.2">
      <c r="A970" s="21"/>
      <c r="B970" s="21"/>
      <c r="C970" s="21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</row>
    <row r="971" spans="1:26" ht="14.45" customHeight="1" x14ac:dyDescent="0.2">
      <c r="A971" s="21"/>
      <c r="B971" s="21"/>
      <c r="C971" s="21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</row>
    <row r="972" spans="1:26" ht="14.45" customHeight="1" x14ac:dyDescent="0.2">
      <c r="A972" s="21"/>
      <c r="B972" s="21"/>
      <c r="C972" s="21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</row>
    <row r="973" spans="1:26" ht="14.45" customHeight="1" x14ac:dyDescent="0.2">
      <c r="A973" s="21"/>
      <c r="B973" s="21"/>
      <c r="C973" s="21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</row>
    <row r="974" spans="1:26" ht="14.45" customHeight="1" x14ac:dyDescent="0.2">
      <c r="A974" s="21"/>
      <c r="B974" s="21"/>
      <c r="C974" s="21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</row>
    <row r="975" spans="1:26" ht="14.45" customHeight="1" x14ac:dyDescent="0.2">
      <c r="A975" s="21"/>
      <c r="B975" s="21"/>
      <c r="C975" s="21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</row>
    <row r="976" spans="1:26" ht="14.45" customHeight="1" x14ac:dyDescent="0.2">
      <c r="A976" s="21"/>
      <c r="B976" s="21"/>
      <c r="C976" s="21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</row>
    <row r="977" spans="1:26" ht="14.45" customHeight="1" x14ac:dyDescent="0.2">
      <c r="A977" s="21"/>
      <c r="B977" s="21"/>
      <c r="C977" s="21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</row>
    <row r="978" spans="1:26" ht="14.45" customHeight="1" x14ac:dyDescent="0.2">
      <c r="A978" s="21"/>
      <c r="B978" s="21"/>
      <c r="C978" s="21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</row>
    <row r="979" spans="1:26" ht="14.45" customHeight="1" x14ac:dyDescent="0.2">
      <c r="A979" s="21"/>
      <c r="B979" s="21"/>
      <c r="C979" s="21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</row>
    <row r="980" spans="1:26" ht="14.45" customHeight="1" x14ac:dyDescent="0.2">
      <c r="A980" s="21"/>
      <c r="B980" s="21"/>
      <c r="C980" s="21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</row>
    <row r="981" spans="1:26" ht="14.45" customHeight="1" x14ac:dyDescent="0.2">
      <c r="A981" s="21"/>
      <c r="B981" s="21"/>
      <c r="C981" s="21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</row>
    <row r="982" spans="1:26" ht="14.45" customHeight="1" x14ac:dyDescent="0.2">
      <c r="A982" s="21"/>
      <c r="B982" s="21"/>
      <c r="C982" s="21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</row>
    <row r="983" spans="1:26" ht="14.45" customHeight="1" x14ac:dyDescent="0.2">
      <c r="A983" s="21"/>
      <c r="B983" s="21"/>
      <c r="C983" s="21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</row>
    <row r="984" spans="1:26" ht="14.45" customHeight="1" x14ac:dyDescent="0.2">
      <c r="A984" s="21"/>
      <c r="B984" s="21"/>
      <c r="C984" s="21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</row>
    <row r="985" spans="1:26" ht="14.45" customHeight="1" x14ac:dyDescent="0.2">
      <c r="A985" s="21"/>
      <c r="B985" s="21"/>
      <c r="C985" s="21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</row>
    <row r="986" spans="1:26" ht="14.45" customHeight="1" x14ac:dyDescent="0.2">
      <c r="A986" s="21"/>
      <c r="B986" s="21"/>
      <c r="C986" s="21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</row>
    <row r="987" spans="1:26" ht="14.45" customHeight="1" x14ac:dyDescent="0.2">
      <c r="A987" s="21"/>
      <c r="B987" s="21"/>
      <c r="C987" s="21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</row>
    <row r="988" spans="1:26" ht="14.45" customHeight="1" x14ac:dyDescent="0.2">
      <c r="A988" s="21"/>
      <c r="B988" s="21"/>
      <c r="C988" s="21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</row>
    <row r="989" spans="1:26" ht="14.45" customHeight="1" x14ac:dyDescent="0.2">
      <c r="A989" s="21"/>
      <c r="B989" s="21"/>
      <c r="C989" s="21"/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</row>
    <row r="990" spans="1:26" ht="14.45" customHeight="1" x14ac:dyDescent="0.2">
      <c r="A990" s="21"/>
      <c r="B990" s="21"/>
      <c r="C990" s="21"/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</row>
    <row r="991" spans="1:26" ht="14.45" customHeight="1" x14ac:dyDescent="0.2">
      <c r="A991" s="21"/>
      <c r="B991" s="21"/>
      <c r="C991" s="21"/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</row>
    <row r="992" spans="1:26" ht="14.45" customHeight="1" x14ac:dyDescent="0.2">
      <c r="A992" s="21"/>
      <c r="B992" s="21"/>
      <c r="C992" s="21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</row>
    <row r="993" spans="1:26" ht="14.45" customHeight="1" x14ac:dyDescent="0.2">
      <c r="A993" s="21"/>
      <c r="B993" s="21"/>
      <c r="C993" s="21"/>
      <c r="D993" s="21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</row>
    <row r="994" spans="1:26" ht="14.45" customHeight="1" x14ac:dyDescent="0.2">
      <c r="A994" s="21"/>
      <c r="B994" s="21"/>
      <c r="C994" s="21"/>
      <c r="D994" s="21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</row>
    <row r="995" spans="1:26" ht="14.45" customHeight="1" x14ac:dyDescent="0.2">
      <c r="A995" s="21"/>
      <c r="B995" s="21"/>
      <c r="C995" s="21"/>
      <c r="D995" s="21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</row>
    <row r="996" spans="1:26" ht="14.45" customHeight="1" x14ac:dyDescent="0.2">
      <c r="A996" s="21"/>
      <c r="B996" s="21"/>
      <c r="C996" s="21"/>
      <c r="D996" s="21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</row>
    <row r="997" spans="1:26" ht="14.45" customHeight="1" x14ac:dyDescent="0.2">
      <c r="A997" s="21"/>
      <c r="B997" s="21"/>
      <c r="C997" s="21"/>
      <c r="D997" s="21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</row>
    <row r="998" spans="1:26" ht="14.45" customHeight="1" x14ac:dyDescent="0.2">
      <c r="A998" s="21"/>
      <c r="B998" s="21"/>
      <c r="C998" s="21"/>
      <c r="D998" s="21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</row>
    <row r="999" spans="1:26" ht="14.45" customHeight="1" x14ac:dyDescent="0.2">
      <c r="A999" s="21"/>
      <c r="B999" s="21"/>
      <c r="C999" s="21"/>
      <c r="D999" s="21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</row>
    <row r="1000" spans="1:26" ht="14.45" customHeight="1" x14ac:dyDescent="0.2">
      <c r="A1000" s="21"/>
      <c r="B1000" s="21"/>
      <c r="C1000" s="21"/>
      <c r="D1000" s="21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</row>
  </sheetData>
  <mergeCells count="1">
    <mergeCell ref="D27:F36"/>
  </mergeCells>
  <hyperlinks>
    <hyperlink ref="D7" location="'Вводные'!A1" display="Вводные"/>
    <hyperlink ref="D8" location="Штат!A1" display="Штат"/>
    <hyperlink ref="D11" location="'Выручка'!A1" display="Выручка"/>
    <hyperlink ref="D12" location="'Затраты'!A1" display="Затраты"/>
    <hyperlink ref="D13" location="'Налоги'!A1" display="Налоги"/>
    <hyperlink ref="D14" location="'Оборотный капитал'!A1" display="Оборотный капитал"/>
    <hyperlink ref="D17" location="'Отчетность'!A1" display="Отчетность"/>
    <hyperlink ref="D18" location="'Резюме'!A1" display="Резюме"/>
    <hyperlink ref="D19" location="'Cashflow  инвестора'!A1" display="CF инвестора"/>
  </hyperlinks>
  <pageMargins left="0.7" right="0.7" top="0.75" bottom="0.75" header="0.511811023622047" footer="0.511811023622047"/>
  <pageSetup paperSize="9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IV1116"/>
  <sheetViews>
    <sheetView zoomScale="80" zoomScaleNormal="80" workbookViewId="0">
      <pane xSplit="5" ySplit="5" topLeftCell="F234" activePane="bottomRight" state="frozen"/>
      <selection pane="topRight"/>
      <selection pane="bottomLeft"/>
      <selection pane="bottomRight" activeCell="K250" sqref="K250"/>
    </sheetView>
  </sheetViews>
  <sheetFormatPr defaultColWidth="9" defaultRowHeight="15" outlineLevelRow="1" x14ac:dyDescent="0.2"/>
  <cols>
    <col min="1" max="1" width="3.42578125" style="20" customWidth="1"/>
    <col min="2" max="2" width="3" style="20" customWidth="1"/>
    <col min="3" max="3" width="72.42578125" style="20" customWidth="1"/>
    <col min="4" max="4" width="42.85546875" style="37" customWidth="1"/>
    <col min="5" max="5" width="32" style="37" customWidth="1"/>
    <col min="6" max="6" width="18.42578125" style="20" customWidth="1"/>
    <col min="7" max="7" width="1.5703125" style="20" customWidth="1"/>
    <col min="8" max="12" width="12.5703125" style="20" customWidth="1"/>
    <col min="13" max="13" width="10.140625" style="20" customWidth="1"/>
    <col min="14" max="14" width="9.42578125" style="20" customWidth="1"/>
    <col min="15" max="19" width="11.140625" style="20" customWidth="1"/>
    <col min="20" max="30" width="8.5703125" style="20" customWidth="1"/>
    <col min="31" max="256" width="14.42578125" style="20" customWidth="1"/>
  </cols>
  <sheetData>
    <row r="1" spans="1:32" ht="14.45" customHeight="1" x14ac:dyDescent="0.2">
      <c r="A1" s="26"/>
      <c r="B1" s="26"/>
      <c r="C1" s="26"/>
      <c r="D1" s="44"/>
      <c r="E1" s="44"/>
      <c r="F1" s="44"/>
      <c r="G1" s="44"/>
      <c r="H1" s="26"/>
      <c r="I1" s="26"/>
      <c r="J1" s="26"/>
      <c r="K1" s="26"/>
      <c r="L1" s="26"/>
      <c r="M1" s="45"/>
      <c r="N1" s="45"/>
      <c r="O1" s="45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</row>
    <row r="2" spans="1:32" ht="14.45" customHeight="1" x14ac:dyDescent="0.2">
      <c r="A2" s="46" t="s">
        <v>25</v>
      </c>
      <c r="B2" s="47" t="s">
        <v>26</v>
      </c>
      <c r="C2" s="26"/>
      <c r="D2" s="48">
        <v>123</v>
      </c>
      <c r="E2" s="49" t="s">
        <v>27</v>
      </c>
      <c r="F2" s="50"/>
      <c r="G2" s="50"/>
      <c r="H2" s="26"/>
      <c r="I2" s="26"/>
      <c r="J2" s="26"/>
      <c r="K2" s="26"/>
      <c r="L2" s="26"/>
      <c r="M2" s="45"/>
      <c r="N2" s="45"/>
      <c r="O2" s="45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</row>
    <row r="3" spans="1:32" ht="14.45" customHeight="1" x14ac:dyDescent="0.2">
      <c r="A3" s="26"/>
      <c r="B3" s="26"/>
      <c r="C3" s="51"/>
      <c r="D3" s="52"/>
      <c r="E3" s="53"/>
      <c r="F3" s="44"/>
      <c r="G3" s="44"/>
      <c r="H3" s="26"/>
      <c r="I3" s="26"/>
      <c r="J3" s="26"/>
      <c r="K3" s="26"/>
      <c r="L3" s="26"/>
      <c r="M3" s="45"/>
      <c r="N3" s="45"/>
      <c r="O3" s="45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</row>
    <row r="4" spans="1:32" ht="14.45" customHeight="1" x14ac:dyDescent="0.2">
      <c r="A4" s="54"/>
      <c r="B4" s="54"/>
      <c r="C4" s="55" t="s">
        <v>28</v>
      </c>
      <c r="D4" s="52"/>
      <c r="E4" s="52"/>
      <c r="F4" s="52"/>
      <c r="G4" s="52"/>
      <c r="H4" s="54">
        <v>1</v>
      </c>
      <c r="I4" s="54">
        <v>2</v>
      </c>
      <c r="J4" s="54">
        <v>3</v>
      </c>
      <c r="K4" s="54">
        <v>4</v>
      </c>
      <c r="L4" s="54">
        <v>5</v>
      </c>
      <c r="M4" s="55"/>
      <c r="N4" s="55"/>
      <c r="O4" s="55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26"/>
      <c r="AF4" s="26"/>
    </row>
    <row r="5" spans="1:32" ht="24.75" customHeight="1" x14ac:dyDescent="0.2">
      <c r="A5" s="56"/>
      <c r="B5" s="563"/>
      <c r="C5" s="563"/>
      <c r="D5" s="57" t="s">
        <v>29</v>
      </c>
      <c r="E5" s="57" t="s">
        <v>30</v>
      </c>
      <c r="F5" s="58" t="s">
        <v>31</v>
      </c>
      <c r="G5" s="59"/>
      <c r="H5" s="58" t="s">
        <v>32</v>
      </c>
      <c r="I5" s="58" t="s">
        <v>33</v>
      </c>
      <c r="J5" s="58" t="s">
        <v>34</v>
      </c>
      <c r="K5" s="58" t="s">
        <v>35</v>
      </c>
      <c r="L5" s="58" t="s">
        <v>36</v>
      </c>
      <c r="M5" s="60"/>
      <c r="N5" s="60"/>
      <c r="O5" s="60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</row>
    <row r="6" spans="1:32" ht="13.5" customHeight="1" x14ac:dyDescent="0.2">
      <c r="A6" s="62"/>
      <c r="B6" s="63"/>
      <c r="C6" s="64"/>
      <c r="D6" s="52"/>
      <c r="E6" s="52"/>
      <c r="F6" s="52"/>
      <c r="G6" s="52"/>
      <c r="H6" s="63"/>
      <c r="I6" s="63"/>
      <c r="J6" s="63"/>
      <c r="K6" s="63"/>
      <c r="L6" s="63"/>
      <c r="M6" s="55"/>
      <c r="N6" s="55"/>
      <c r="O6" s="55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26"/>
      <c r="AF6" s="26"/>
    </row>
    <row r="7" spans="1:32" s="25" customFormat="1" ht="12" customHeight="1" x14ac:dyDescent="0.2">
      <c r="A7" s="26"/>
      <c r="B7" s="65" t="s">
        <v>37</v>
      </c>
      <c r="C7" s="66"/>
      <c r="D7" s="67"/>
      <c r="E7" s="67"/>
      <c r="F7" s="68"/>
      <c r="G7" s="28"/>
      <c r="H7" s="66"/>
      <c r="I7" s="66"/>
      <c r="J7" s="66"/>
      <c r="K7" s="66"/>
      <c r="L7" s="66"/>
      <c r="M7" s="45"/>
      <c r="N7" s="45"/>
      <c r="O7" s="45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</row>
    <row r="8" spans="1:32" s="25" customFormat="1" ht="6" customHeight="1" x14ac:dyDescent="0.2">
      <c r="A8" s="62"/>
      <c r="B8" s="69"/>
      <c r="C8" s="62"/>
      <c r="D8" s="53"/>
      <c r="E8" s="53"/>
      <c r="F8" s="70"/>
      <c r="G8" s="28"/>
      <c r="H8" s="62"/>
      <c r="I8" s="62"/>
      <c r="J8" s="62"/>
      <c r="K8" s="62"/>
      <c r="L8" s="62"/>
      <c r="M8" s="55"/>
      <c r="N8" s="55"/>
      <c r="O8" s="55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26"/>
      <c r="AF8" s="26"/>
    </row>
    <row r="9" spans="1:32" s="25" customFormat="1" ht="14.45" customHeight="1" x14ac:dyDescent="0.2">
      <c r="A9" s="62"/>
      <c r="B9" s="69"/>
      <c r="C9" s="28" t="s">
        <v>38</v>
      </c>
      <c r="D9" s="53"/>
      <c r="E9" s="53"/>
      <c r="F9" s="70"/>
      <c r="G9" s="28"/>
      <c r="H9" s="62"/>
      <c r="I9" s="62"/>
      <c r="J9" s="62"/>
      <c r="K9" s="62"/>
      <c r="L9" s="62"/>
      <c r="M9" s="55"/>
      <c r="N9" s="55"/>
      <c r="O9" s="55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26"/>
      <c r="AF9" s="26"/>
    </row>
    <row r="10" spans="1:32" s="25" customFormat="1" ht="14.45" customHeight="1" x14ac:dyDescent="0.2">
      <c r="A10" s="62"/>
      <c r="B10" s="69"/>
      <c r="C10" s="55" t="s">
        <v>39</v>
      </c>
      <c r="D10" s="53" t="s">
        <v>40</v>
      </c>
      <c r="E10" s="53"/>
      <c r="F10" s="71">
        <v>2023</v>
      </c>
      <c r="G10" s="28"/>
      <c r="H10" s="26"/>
      <c r="I10" s="62"/>
      <c r="J10" s="62"/>
      <c r="K10" s="62"/>
      <c r="L10" s="62"/>
      <c r="M10" s="55"/>
      <c r="N10" s="55"/>
      <c r="O10" s="55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26"/>
      <c r="AF10" s="26"/>
    </row>
    <row r="11" spans="1:32" s="25" customFormat="1" ht="14.45" customHeight="1" x14ac:dyDescent="0.2">
      <c r="A11" s="62"/>
      <c r="B11" s="69"/>
      <c r="C11" s="55" t="s">
        <v>41</v>
      </c>
      <c r="D11" s="53" t="s">
        <v>40</v>
      </c>
      <c r="E11" s="53"/>
      <c r="F11" s="71">
        <v>9</v>
      </c>
      <c r="G11" s="28"/>
      <c r="H11" s="26"/>
      <c r="I11" s="62"/>
      <c r="J11" s="62"/>
      <c r="K11" s="62"/>
      <c r="L11" s="62"/>
      <c r="M11" s="55"/>
      <c r="N11" s="55"/>
      <c r="O11" s="55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26"/>
      <c r="AF11" s="26"/>
    </row>
    <row r="12" spans="1:32" s="25" customFormat="1" ht="14.45" customHeight="1" x14ac:dyDescent="0.2">
      <c r="A12" s="62"/>
      <c r="B12" s="69"/>
      <c r="C12" s="55" t="s">
        <v>42</v>
      </c>
      <c r="D12" s="53" t="s">
        <v>40</v>
      </c>
      <c r="E12" s="53"/>
      <c r="F12" s="72">
        <f>DATE(F10,F11,1)</f>
        <v>45170</v>
      </c>
      <c r="G12" s="28"/>
      <c r="H12" s="26"/>
      <c r="I12" s="62"/>
      <c r="J12" s="62"/>
      <c r="K12" s="62"/>
      <c r="L12" s="62"/>
      <c r="M12" s="55"/>
      <c r="N12" s="55"/>
      <c r="O12" s="55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26"/>
      <c r="AF12" s="26"/>
    </row>
    <row r="13" spans="1:32" s="25" customFormat="1" ht="14.45" customHeight="1" x14ac:dyDescent="0.2">
      <c r="A13" s="26"/>
      <c r="B13" s="26"/>
      <c r="C13" s="26"/>
      <c r="D13" s="44"/>
      <c r="E13" s="44"/>
      <c r="F13" s="45"/>
      <c r="G13" s="28"/>
      <c r="H13" s="26"/>
      <c r="I13" s="26"/>
      <c r="J13" s="26"/>
      <c r="K13" s="26"/>
      <c r="L13" s="26"/>
      <c r="M13" s="45"/>
      <c r="N13" s="45"/>
      <c r="O13" s="45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</row>
    <row r="14" spans="1:32" s="25" customFormat="1" ht="22.5" x14ac:dyDescent="0.2">
      <c r="A14" s="62"/>
      <c r="B14" s="69"/>
      <c r="C14" s="63" t="s">
        <v>43</v>
      </c>
      <c r="D14" s="53" t="s">
        <v>44</v>
      </c>
      <c r="E14" s="73" t="s">
        <v>45</v>
      </c>
      <c r="F14" s="55"/>
      <c r="G14" s="36"/>
      <c r="H14" s="74">
        <v>0.05</v>
      </c>
      <c r="I14" s="74">
        <v>0.05</v>
      </c>
      <c r="J14" s="74">
        <v>0.04</v>
      </c>
      <c r="K14" s="74">
        <v>0.04</v>
      </c>
      <c r="L14" s="74">
        <v>0.04</v>
      </c>
      <c r="M14" s="45"/>
      <c r="N14" s="45"/>
      <c r="O14" s="55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26"/>
      <c r="AF14" s="26"/>
    </row>
    <row r="15" spans="1:32" s="25" customFormat="1" ht="12.75" x14ac:dyDescent="0.2">
      <c r="A15" s="62"/>
      <c r="B15" s="69"/>
      <c r="C15" s="55" t="s">
        <v>46</v>
      </c>
      <c r="D15" s="53"/>
      <c r="E15" s="53" t="s">
        <v>47</v>
      </c>
      <c r="F15" s="55"/>
      <c r="G15" s="28"/>
      <c r="H15" s="75">
        <f>1*(1+H14)</f>
        <v>1.05</v>
      </c>
      <c r="I15" s="75">
        <f>H15*(1+I14)</f>
        <v>1.1025</v>
      </c>
      <c r="J15" s="75">
        <f>I15*(1+J14)</f>
        <v>1.1466000000000001</v>
      </c>
      <c r="K15" s="75">
        <f>J15*(1+K14)</f>
        <v>1.1924640000000002</v>
      </c>
      <c r="L15" s="75">
        <f>K15*(1+L14)</f>
        <v>1.2401625600000001</v>
      </c>
      <c r="M15" s="55"/>
      <c r="N15" s="55"/>
      <c r="O15" s="55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26"/>
      <c r="AF15" s="26"/>
    </row>
    <row r="16" spans="1:32" s="25" customFormat="1" ht="14.45" customHeight="1" x14ac:dyDescent="0.2">
      <c r="A16" s="26"/>
      <c r="B16" s="26"/>
      <c r="C16" s="26"/>
      <c r="D16" s="44"/>
      <c r="E16" s="44"/>
      <c r="F16" s="45"/>
      <c r="G16" s="28"/>
      <c r="H16" s="26"/>
      <c r="I16" s="26"/>
      <c r="J16" s="26"/>
      <c r="K16" s="26"/>
      <c r="L16" s="26"/>
      <c r="M16" s="45"/>
      <c r="N16" s="45"/>
      <c r="O16" s="45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</row>
    <row r="17" spans="1:32" s="25" customFormat="1" ht="14.45" customHeight="1" x14ac:dyDescent="0.2">
      <c r="A17" s="26"/>
      <c r="B17" s="26"/>
      <c r="C17" s="28" t="s">
        <v>48</v>
      </c>
      <c r="D17" s="44" t="s">
        <v>49</v>
      </c>
      <c r="E17" s="53" t="s">
        <v>50</v>
      </c>
      <c r="F17" s="45"/>
      <c r="G17" s="45"/>
      <c r="H17" s="74">
        <v>0</v>
      </c>
      <c r="I17" s="74">
        <v>0.05</v>
      </c>
      <c r="J17" s="74">
        <v>0.05</v>
      </c>
      <c r="K17" s="74">
        <v>0.05</v>
      </c>
      <c r="L17" s="74">
        <v>0.05</v>
      </c>
      <c r="M17" s="76"/>
      <c r="N17" s="76"/>
      <c r="O17" s="45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</row>
    <row r="18" spans="1:32" s="25" customFormat="1" ht="14.45" customHeight="1" x14ac:dyDescent="0.2">
      <c r="A18" s="26"/>
      <c r="B18" s="26"/>
      <c r="C18" s="55" t="s">
        <v>51</v>
      </c>
      <c r="D18" s="44"/>
      <c r="E18" s="53" t="s">
        <v>47</v>
      </c>
      <c r="F18" s="45"/>
      <c r="G18" s="45"/>
      <c r="H18" s="75">
        <f>1*(1+H17)</f>
        <v>1</v>
      </c>
      <c r="I18" s="75">
        <f>H18*(1+I17)</f>
        <v>1.05</v>
      </c>
      <c r="J18" s="75">
        <f>I18*(1+J17)</f>
        <v>1.1025</v>
      </c>
      <c r="K18" s="75">
        <f>J18*(1+K17)</f>
        <v>1.1576250000000001</v>
      </c>
      <c r="L18" s="75">
        <f>K18*(1+L17)</f>
        <v>1.2155062500000002</v>
      </c>
      <c r="M18" s="45"/>
      <c r="N18" s="45"/>
      <c r="O18" s="45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</row>
    <row r="19" spans="1:32" s="25" customFormat="1" ht="14.45" customHeight="1" x14ac:dyDescent="0.2">
      <c r="A19" s="26"/>
      <c r="B19" s="26"/>
      <c r="C19" s="26"/>
      <c r="D19" s="44"/>
      <c r="E19" s="44"/>
      <c r="F19" s="45"/>
      <c r="G19" s="28"/>
      <c r="H19" s="26"/>
      <c r="I19" s="26"/>
      <c r="J19" s="26"/>
      <c r="K19" s="26"/>
      <c r="L19" s="26"/>
      <c r="M19" s="45"/>
      <c r="N19" s="45"/>
      <c r="O19" s="45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</row>
    <row r="20" spans="1:32" s="25" customFormat="1" ht="14.45" customHeight="1" x14ac:dyDescent="0.2">
      <c r="A20" s="26"/>
      <c r="B20" s="26"/>
      <c r="C20" s="63" t="s">
        <v>52</v>
      </c>
      <c r="D20" s="53"/>
      <c r="E20" s="53"/>
      <c r="F20" s="55"/>
      <c r="G20" s="28"/>
      <c r="H20" s="77"/>
      <c r="I20" s="77"/>
      <c r="J20" s="77"/>
      <c r="K20" s="77"/>
      <c r="L20" s="77"/>
      <c r="M20" s="45"/>
      <c r="N20" s="45"/>
      <c r="O20" s="45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</row>
    <row r="21" spans="1:32" s="25" customFormat="1" ht="14.45" customHeight="1" x14ac:dyDescent="0.2">
      <c r="A21" s="26"/>
      <c r="B21" s="26"/>
      <c r="C21" s="45" t="s">
        <v>53</v>
      </c>
      <c r="D21" s="53" t="s">
        <v>54</v>
      </c>
      <c r="E21" s="53" t="s">
        <v>50</v>
      </c>
      <c r="F21" s="74" t="s">
        <v>55</v>
      </c>
      <c r="G21" s="28"/>
      <c r="H21" s="26"/>
      <c r="I21" s="77"/>
      <c r="J21" s="77"/>
      <c r="K21" s="77"/>
      <c r="L21" s="77"/>
      <c r="M21" s="45"/>
      <c r="N21" s="45"/>
      <c r="O21" s="45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</row>
    <row r="22" spans="1:32" s="25" customFormat="1" ht="3" customHeight="1" x14ac:dyDescent="0.2">
      <c r="A22" s="26"/>
      <c r="B22" s="26"/>
      <c r="C22" s="55"/>
      <c r="D22" s="53"/>
      <c r="E22" s="53"/>
      <c r="F22" s="77"/>
      <c r="G22" s="28"/>
      <c r="H22" s="26"/>
      <c r="I22" s="77"/>
      <c r="J22" s="77"/>
      <c r="K22" s="77"/>
      <c r="L22" s="77"/>
      <c r="M22" s="45"/>
      <c r="N22" s="45"/>
      <c r="O22" s="45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</row>
    <row r="23" spans="1:32" s="25" customFormat="1" ht="14.45" customHeight="1" x14ac:dyDescent="0.2">
      <c r="A23" s="26"/>
      <c r="B23" s="26"/>
      <c r="C23" s="78" t="s">
        <v>55</v>
      </c>
      <c r="D23" s="44"/>
      <c r="E23" s="44"/>
      <c r="F23" s="26"/>
      <c r="G23" s="28"/>
      <c r="H23" s="26"/>
      <c r="I23" s="77"/>
      <c r="J23" s="77"/>
      <c r="K23" s="77"/>
      <c r="L23" s="77"/>
      <c r="M23" s="45"/>
      <c r="N23" s="45"/>
      <c r="O23" s="45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</row>
    <row r="24" spans="1:32" s="25" customFormat="1" ht="14.45" customHeight="1" x14ac:dyDescent="0.2">
      <c r="A24" s="26"/>
      <c r="B24" s="26"/>
      <c r="C24" s="55" t="s">
        <v>56</v>
      </c>
      <c r="D24" s="53" t="s">
        <v>49</v>
      </c>
      <c r="E24" s="44" t="str">
        <f>IF(F24=6%,"база_Доходы","база_Доходы минус расходы")</f>
        <v>база_Доходы минус расходы</v>
      </c>
      <c r="F24" s="79">
        <v>0.15</v>
      </c>
      <c r="G24" s="28"/>
      <c r="H24" s="26"/>
      <c r="I24" s="77"/>
      <c r="J24" s="77"/>
      <c r="K24" s="77"/>
      <c r="L24" s="77"/>
      <c r="M24" s="45"/>
      <c r="N24" s="45"/>
      <c r="O24" s="45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</row>
    <row r="25" spans="1:32" s="25" customFormat="1" ht="14.45" customHeight="1" x14ac:dyDescent="0.2">
      <c r="A25" s="26"/>
      <c r="B25" s="26"/>
      <c r="C25" s="55" t="s">
        <v>57</v>
      </c>
      <c r="D25" s="53" t="s">
        <v>49</v>
      </c>
      <c r="E25" s="53" t="s">
        <v>58</v>
      </c>
      <c r="F25" s="80">
        <f>IF(F24=6%,8%,20%)</f>
        <v>0.2</v>
      </c>
      <c r="G25" s="28"/>
      <c r="H25" s="26"/>
      <c r="I25" s="77"/>
      <c r="J25" s="77"/>
      <c r="K25" s="77"/>
      <c r="L25" s="77"/>
      <c r="M25" s="45"/>
      <c r="N25" s="45"/>
      <c r="O25" s="45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</row>
    <row r="26" spans="1:32" s="25" customFormat="1" ht="14.45" customHeight="1" x14ac:dyDescent="0.2">
      <c r="A26" s="26"/>
      <c r="B26" s="26"/>
      <c r="C26" s="55" t="s">
        <v>59</v>
      </c>
      <c r="D26" s="53" t="s">
        <v>60</v>
      </c>
      <c r="E26" s="53" t="s">
        <v>58</v>
      </c>
      <c r="F26" s="81">
        <v>188550</v>
      </c>
      <c r="G26" s="28"/>
      <c r="H26" s="26"/>
      <c r="I26" s="77"/>
      <c r="J26" s="77"/>
      <c r="K26" s="77"/>
      <c r="L26" s="77"/>
      <c r="M26" s="45"/>
      <c r="N26" s="45"/>
      <c r="O26" s="45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</row>
    <row r="27" spans="1:32" s="25" customFormat="1" ht="14.45" customHeight="1" x14ac:dyDescent="0.2">
      <c r="A27" s="26"/>
      <c r="B27" s="26"/>
      <c r="C27" s="78" t="s">
        <v>61</v>
      </c>
      <c r="D27" s="53"/>
      <c r="E27" s="44"/>
      <c r="F27" s="26"/>
      <c r="G27" s="28"/>
      <c r="H27" s="26"/>
      <c r="I27" s="77"/>
      <c r="J27" s="77"/>
      <c r="K27" s="77"/>
      <c r="L27" s="77"/>
      <c r="M27" s="45"/>
      <c r="N27" s="45"/>
      <c r="O27" s="45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</row>
    <row r="28" spans="1:32" s="25" customFormat="1" ht="14.45" customHeight="1" x14ac:dyDescent="0.2">
      <c r="A28" s="26"/>
      <c r="B28" s="26"/>
      <c r="C28" s="82" t="s">
        <v>62</v>
      </c>
      <c r="D28" s="83" t="s">
        <v>49</v>
      </c>
      <c r="E28" s="83" t="s">
        <v>58</v>
      </c>
      <c r="F28" s="79">
        <v>0.2</v>
      </c>
      <c r="G28" s="28"/>
      <c r="H28" s="84"/>
      <c r="I28" s="77"/>
      <c r="J28" s="77"/>
      <c r="K28" s="77"/>
      <c r="L28" s="77"/>
      <c r="M28" s="45"/>
      <c r="N28" s="45"/>
      <c r="O28" s="45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</row>
    <row r="29" spans="1:32" s="25" customFormat="1" ht="14.45" customHeight="1" x14ac:dyDescent="0.2">
      <c r="A29" s="26"/>
      <c r="B29" s="26"/>
      <c r="C29" s="55" t="s">
        <v>63</v>
      </c>
      <c r="D29" s="53" t="s">
        <v>49</v>
      </c>
      <c r="E29" s="83" t="s">
        <v>58</v>
      </c>
      <c r="F29" s="79">
        <v>0.2</v>
      </c>
      <c r="G29" s="28"/>
      <c r="H29" s="26"/>
      <c r="I29" s="77"/>
      <c r="J29" s="77"/>
      <c r="K29" s="77"/>
      <c r="L29" s="77"/>
      <c r="M29" s="45"/>
      <c r="N29" s="45"/>
      <c r="O29" s="45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</row>
    <row r="30" spans="1:32" s="25" customFormat="1" ht="14.45" customHeight="1" x14ac:dyDescent="0.2">
      <c r="A30" s="26"/>
      <c r="B30" s="26"/>
      <c r="C30" s="55" t="s">
        <v>64</v>
      </c>
      <c r="D30" s="53" t="s">
        <v>60</v>
      </c>
      <c r="E30" s="53" t="s">
        <v>58</v>
      </c>
      <c r="F30" s="81">
        <v>251400</v>
      </c>
      <c r="G30" s="28"/>
      <c r="H30" s="26"/>
      <c r="I30" s="77"/>
      <c r="J30" s="77"/>
      <c r="K30" s="77"/>
      <c r="L30" s="77"/>
      <c r="M30" s="45"/>
      <c r="N30" s="45"/>
      <c r="O30" s="45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</row>
    <row r="31" spans="1:32" s="25" customFormat="1" ht="14.45" customHeight="1" x14ac:dyDescent="0.2">
      <c r="A31" s="26"/>
      <c r="B31" s="26"/>
      <c r="C31" s="78" t="s">
        <v>65</v>
      </c>
      <c r="D31" s="53" t="s">
        <v>49</v>
      </c>
      <c r="E31" s="53" t="s">
        <v>66</v>
      </c>
      <c r="F31" s="85">
        <v>0.152</v>
      </c>
      <c r="G31" s="28"/>
      <c r="H31" s="84"/>
      <c r="I31" s="77"/>
      <c r="J31" s="77"/>
      <c r="K31" s="77"/>
      <c r="L31" s="77"/>
      <c r="M31" s="45"/>
      <c r="N31" s="45"/>
      <c r="O31" s="45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</row>
    <row r="32" spans="1:32" s="25" customFormat="1" ht="14.45" customHeight="1" x14ac:dyDescent="0.2">
      <c r="A32" s="26"/>
      <c r="B32" s="26"/>
      <c r="C32" s="26"/>
      <c r="D32" s="44"/>
      <c r="E32" s="44"/>
      <c r="F32" s="45"/>
      <c r="G32" s="28"/>
      <c r="H32" s="26" t="s">
        <v>67</v>
      </c>
      <c r="I32" s="26"/>
      <c r="J32" s="26"/>
      <c r="K32" s="26"/>
      <c r="L32" s="26"/>
      <c r="M32" s="45"/>
      <c r="N32" s="45"/>
      <c r="O32" s="45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</row>
    <row r="33" spans="1:32" s="25" customFormat="1" ht="12" customHeight="1" x14ac:dyDescent="0.2">
      <c r="A33" s="26"/>
      <c r="B33" s="65" t="s">
        <v>68</v>
      </c>
      <c r="C33" s="66"/>
      <c r="D33" s="67"/>
      <c r="E33" s="67"/>
      <c r="F33" s="68"/>
      <c r="G33" s="28"/>
      <c r="H33" s="66"/>
      <c r="I33" s="66"/>
      <c r="J33" s="66"/>
      <c r="K33" s="66"/>
      <c r="L33" s="66"/>
      <c r="M33" s="45"/>
      <c r="N33" s="45"/>
      <c r="O33" s="45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</row>
    <row r="34" spans="1:32" s="25" customFormat="1" ht="14.45" customHeight="1" x14ac:dyDescent="0.2">
      <c r="A34" s="26"/>
      <c r="B34" s="26"/>
      <c r="C34" s="26"/>
      <c r="D34" s="44"/>
      <c r="E34" s="44"/>
      <c r="F34" s="45"/>
      <c r="G34" s="28"/>
      <c r="H34" s="26"/>
      <c r="I34" s="26"/>
      <c r="J34" s="26"/>
      <c r="K34" s="26"/>
      <c r="L34" s="26"/>
      <c r="M34" s="45"/>
      <c r="N34" s="45"/>
      <c r="O34" s="45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</row>
    <row r="35" spans="1:32" s="25" customFormat="1" ht="14.45" customHeight="1" x14ac:dyDescent="0.2">
      <c r="A35" s="26"/>
      <c r="B35" s="26"/>
      <c r="C35" s="86" t="s">
        <v>69</v>
      </c>
      <c r="D35" s="44" t="s">
        <v>60</v>
      </c>
      <c r="E35" s="44" t="s">
        <v>70</v>
      </c>
      <c r="F35" s="87">
        <v>10000</v>
      </c>
      <c r="G35" s="28"/>
      <c r="H35" s="26"/>
      <c r="I35" s="26"/>
      <c r="J35" s="26"/>
      <c r="K35" s="26"/>
      <c r="L35" s="26"/>
      <c r="M35" s="45"/>
      <c r="N35" s="45"/>
      <c r="O35" s="45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</row>
    <row r="36" spans="1:32" s="25" customFormat="1" ht="14.45" customHeight="1" x14ac:dyDescent="0.2">
      <c r="A36" s="26"/>
      <c r="B36" s="26"/>
      <c r="C36" s="26"/>
      <c r="D36" s="44"/>
      <c r="E36" s="44"/>
      <c r="F36" s="45"/>
      <c r="G36" s="28"/>
      <c r="H36" s="26"/>
      <c r="I36" s="26"/>
      <c r="J36" s="26"/>
      <c r="K36" s="26"/>
      <c r="L36" s="26"/>
      <c r="M36" s="45"/>
      <c r="N36" s="45"/>
      <c r="O36" s="45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</row>
    <row r="37" spans="1:32" s="25" customFormat="1" ht="14.45" customHeight="1" x14ac:dyDescent="0.2">
      <c r="A37" s="26"/>
      <c r="B37" s="26"/>
      <c r="C37" s="86" t="s">
        <v>71</v>
      </c>
      <c r="D37" s="44"/>
      <c r="E37" s="44"/>
      <c r="F37" s="45"/>
      <c r="G37" s="28"/>
      <c r="H37" s="26"/>
      <c r="I37" s="26"/>
      <c r="J37" s="26"/>
      <c r="K37" s="26"/>
      <c r="L37" s="26"/>
      <c r="M37" s="45"/>
      <c r="N37" s="45"/>
      <c r="O37" s="45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</row>
    <row r="38" spans="1:32" s="25" customFormat="1" ht="14.45" customHeight="1" x14ac:dyDescent="0.2">
      <c r="A38" s="62"/>
      <c r="B38" s="88" t="s">
        <v>72</v>
      </c>
      <c r="C38" s="55" t="s">
        <v>73</v>
      </c>
      <c r="D38" s="53" t="s">
        <v>60</v>
      </c>
      <c r="E38" s="53" t="s">
        <v>47</v>
      </c>
      <c r="F38" s="55"/>
      <c r="G38" s="28"/>
      <c r="H38" s="89">
        <f>SUM(H39:H42,H44)</f>
        <v>20350</v>
      </c>
      <c r="I38" s="89">
        <f t="shared" ref="I38:L38" si="0">SUM(I39:I42,I44)</f>
        <v>20922.5</v>
      </c>
      <c r="J38" s="89">
        <f>SUM(J39:J42,J44)</f>
        <v>24759.200000000001</v>
      </c>
      <c r="K38" s="89">
        <f t="shared" si="0"/>
        <v>32464.352000000003</v>
      </c>
      <c r="L38" s="89">
        <f t="shared" si="0"/>
        <v>33322.926080000005</v>
      </c>
      <c r="M38" s="55"/>
      <c r="N38" s="55"/>
      <c r="O38" s="55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26"/>
      <c r="AF38" s="26"/>
    </row>
    <row r="39" spans="1:32" s="25" customFormat="1" ht="14.45" customHeight="1" x14ac:dyDescent="0.2">
      <c r="A39" s="62"/>
      <c r="B39" s="69"/>
      <c r="C39" s="90" t="s">
        <v>74</v>
      </c>
      <c r="D39" s="53" t="s">
        <v>75</v>
      </c>
      <c r="E39" s="53" t="s">
        <v>50</v>
      </c>
      <c r="F39" s="55"/>
      <c r="G39" s="28"/>
      <c r="H39" s="91">
        <v>10000</v>
      </c>
      <c r="I39" s="91">
        <v>10000</v>
      </c>
      <c r="J39" s="91">
        <v>10000</v>
      </c>
      <c r="K39" s="91">
        <v>10000</v>
      </c>
      <c r="L39" s="91">
        <v>10000</v>
      </c>
      <c r="M39" s="55"/>
      <c r="N39" s="55"/>
      <c r="O39" s="55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54"/>
      <c r="AD39" s="54"/>
      <c r="AE39" s="26"/>
      <c r="AF39" s="26"/>
    </row>
    <row r="40" spans="1:32" s="25" customFormat="1" ht="14.45" customHeight="1" x14ac:dyDescent="0.2">
      <c r="A40" s="62"/>
      <c r="B40" s="69"/>
      <c r="C40" s="90" t="s">
        <v>76</v>
      </c>
      <c r="D40" s="53" t="s">
        <v>77</v>
      </c>
      <c r="E40" s="53" t="s">
        <v>50</v>
      </c>
      <c r="F40" s="55"/>
      <c r="G40" s="28"/>
      <c r="H40" s="91">
        <v>600</v>
      </c>
      <c r="I40" s="91">
        <v>1000</v>
      </c>
      <c r="J40" s="91">
        <v>1000</v>
      </c>
      <c r="K40" s="91">
        <v>1000</v>
      </c>
      <c r="L40" s="91">
        <v>1000</v>
      </c>
      <c r="M40" s="55"/>
      <c r="N40" s="55"/>
      <c r="O40" s="55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26"/>
      <c r="AF40" s="26"/>
    </row>
    <row r="41" spans="1:32" s="25" customFormat="1" ht="12.75" x14ac:dyDescent="0.2">
      <c r="A41" s="62"/>
      <c r="B41" s="69"/>
      <c r="C41" s="90" t="s">
        <v>78</v>
      </c>
      <c r="D41" s="53" t="s">
        <v>77</v>
      </c>
      <c r="E41" s="53" t="s">
        <v>50</v>
      </c>
      <c r="F41" s="55"/>
      <c r="G41" s="55"/>
      <c r="H41" s="91">
        <v>300</v>
      </c>
      <c r="I41" s="91">
        <v>0</v>
      </c>
      <c r="J41" s="91">
        <v>0</v>
      </c>
      <c r="K41" s="91">
        <v>0</v>
      </c>
      <c r="L41" s="91">
        <v>0</v>
      </c>
      <c r="M41" s="55"/>
      <c r="N41" s="55"/>
      <c r="O41" s="55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  <c r="AD41" s="54"/>
      <c r="AE41" s="26"/>
      <c r="AF41" s="26"/>
    </row>
    <row r="42" spans="1:32" s="25" customFormat="1" ht="12" customHeight="1" x14ac:dyDescent="0.25">
      <c r="A42" s="62"/>
      <c r="B42" s="69"/>
      <c r="C42" s="90" t="s">
        <v>81</v>
      </c>
      <c r="D42" s="53" t="s">
        <v>80</v>
      </c>
      <c r="E42" s="53" t="s">
        <v>443</v>
      </c>
      <c r="F42" s="91">
        <v>6000</v>
      </c>
      <c r="G42" s="55"/>
      <c r="H42" s="92">
        <f>H43*$F42*H$15</f>
        <v>6300</v>
      </c>
      <c r="I42" s="92">
        <f t="shared" ref="I42:L42" si="1">I43*$F42*I$15</f>
        <v>0</v>
      </c>
      <c r="J42" s="92">
        <f t="shared" si="1"/>
        <v>0</v>
      </c>
      <c r="K42" s="92">
        <f t="shared" si="1"/>
        <v>0</v>
      </c>
      <c r="L42" s="92">
        <f t="shared" si="1"/>
        <v>0</v>
      </c>
      <c r="M42" s="93"/>
      <c r="N42" s="94"/>
      <c r="O42" s="55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  <c r="AD42" s="54"/>
      <c r="AE42" s="26"/>
      <c r="AF42" s="26"/>
    </row>
    <row r="43" spans="1:32" s="25" customFormat="1" ht="12" customHeight="1" x14ac:dyDescent="0.25">
      <c r="A43" s="62"/>
      <c r="B43" s="69"/>
      <c r="C43" s="95" t="s">
        <v>445</v>
      </c>
      <c r="D43" s="53" t="s">
        <v>447</v>
      </c>
      <c r="E43" s="53"/>
      <c r="F43" s="55"/>
      <c r="G43" s="55"/>
      <c r="H43" s="91">
        <v>1</v>
      </c>
      <c r="I43" s="91">
        <v>0</v>
      </c>
      <c r="J43" s="91">
        <v>0</v>
      </c>
      <c r="K43" s="91">
        <v>0</v>
      </c>
      <c r="L43" s="91">
        <v>0</v>
      </c>
      <c r="M43" s="96">
        <f>SUM(H43:L43)</f>
        <v>1</v>
      </c>
      <c r="N43" s="94"/>
      <c r="O43" s="55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54"/>
      <c r="AE43" s="26"/>
      <c r="AF43" s="26"/>
    </row>
    <row r="44" spans="1:32" s="25" customFormat="1" ht="12" customHeight="1" x14ac:dyDescent="0.25">
      <c r="A44" s="62"/>
      <c r="B44" s="69"/>
      <c r="C44" s="90" t="s">
        <v>79</v>
      </c>
      <c r="D44" s="53" t="s">
        <v>80</v>
      </c>
      <c r="E44" s="53" t="s">
        <v>443</v>
      </c>
      <c r="F44" s="81">
        <v>3000</v>
      </c>
      <c r="G44" s="55"/>
      <c r="H44" s="92">
        <f>H45*$F44*H$15</f>
        <v>3150</v>
      </c>
      <c r="I44" s="92">
        <f>I45*$F44*I$15</f>
        <v>9922.5</v>
      </c>
      <c r="J44" s="92">
        <f t="shared" ref="J44:L44" si="2">J45*$F44*J$15</f>
        <v>13759.2</v>
      </c>
      <c r="K44" s="92">
        <f t="shared" si="2"/>
        <v>21464.352000000003</v>
      </c>
      <c r="L44" s="92">
        <f t="shared" si="2"/>
        <v>22322.926080000001</v>
      </c>
      <c r="M44" s="93"/>
      <c r="N44" s="94"/>
      <c r="O44" s="55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26"/>
      <c r="AF44" s="26"/>
    </row>
    <row r="45" spans="1:32" s="25" customFormat="1" ht="12" customHeight="1" x14ac:dyDescent="0.25">
      <c r="A45" s="62"/>
      <c r="B45" s="69"/>
      <c r="C45" s="95" t="s">
        <v>446</v>
      </c>
      <c r="D45" s="53" t="s">
        <v>447</v>
      </c>
      <c r="E45" s="53"/>
      <c r="F45" s="55"/>
      <c r="G45" s="55"/>
      <c r="H45" s="91">
        <v>1</v>
      </c>
      <c r="I45" s="91">
        <v>3</v>
      </c>
      <c r="J45" s="91">
        <v>4</v>
      </c>
      <c r="K45" s="91">
        <v>6</v>
      </c>
      <c r="L45" s="91">
        <v>6</v>
      </c>
      <c r="M45" s="96">
        <f>SUM(H45:L45)</f>
        <v>20</v>
      </c>
      <c r="N45" s="94"/>
      <c r="O45" s="55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/>
      <c r="AB45" s="54"/>
      <c r="AC45" s="54"/>
      <c r="AD45" s="54"/>
      <c r="AE45" s="26"/>
      <c r="AF45" s="26"/>
    </row>
    <row r="46" spans="1:32" s="25" customFormat="1" ht="12" customHeight="1" x14ac:dyDescent="0.25">
      <c r="A46" s="62"/>
      <c r="B46" s="69"/>
      <c r="C46" s="55"/>
      <c r="D46" s="53"/>
      <c r="E46" s="53"/>
      <c r="F46" s="55"/>
      <c r="G46" s="55"/>
      <c r="H46" s="55"/>
      <c r="I46" s="55"/>
      <c r="J46" s="55"/>
      <c r="K46" s="55"/>
      <c r="L46" s="55"/>
      <c r="M46" s="93"/>
      <c r="N46" s="94"/>
      <c r="O46" s="55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/>
      <c r="AB46" s="54"/>
      <c r="AC46" s="54"/>
      <c r="AD46" s="54"/>
      <c r="AE46" s="26"/>
      <c r="AF46" s="26"/>
    </row>
    <row r="47" spans="1:32" s="25" customFormat="1" ht="14.45" customHeight="1" x14ac:dyDescent="0.2">
      <c r="A47" s="62"/>
      <c r="B47" s="69"/>
      <c r="C47" s="63" t="s">
        <v>82</v>
      </c>
      <c r="D47" s="38" t="s">
        <v>47</v>
      </c>
      <c r="E47" s="38"/>
      <c r="F47" s="26"/>
      <c r="G47" s="28"/>
      <c r="H47" s="97">
        <f>SUM(H48:H59)</f>
        <v>1</v>
      </c>
      <c r="I47" s="97">
        <f>SUM(I48:I59)</f>
        <v>1</v>
      </c>
      <c r="J47" s="97">
        <f>SUM(J48:J59)</f>
        <v>1</v>
      </c>
      <c r="K47" s="97">
        <f>SUM(K48:K59)</f>
        <v>1</v>
      </c>
      <c r="L47" s="97">
        <f>SUM(L48:L59)</f>
        <v>1</v>
      </c>
      <c r="M47" s="55"/>
      <c r="N47" s="55"/>
      <c r="O47" s="55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26"/>
      <c r="AF47" s="26"/>
    </row>
    <row r="48" spans="1:32" s="25" customFormat="1" ht="14.45" customHeight="1" outlineLevel="1" x14ac:dyDescent="0.2">
      <c r="A48" s="26"/>
      <c r="B48" s="98">
        <v>1</v>
      </c>
      <c r="C48" s="90" t="s">
        <v>83</v>
      </c>
      <c r="D48" s="53" t="s">
        <v>84</v>
      </c>
      <c r="E48" s="53" t="s">
        <v>50</v>
      </c>
      <c r="F48" s="26"/>
      <c r="G48" s="28"/>
      <c r="H48" s="85">
        <f t="shared" ref="H48:L59" si="3">100%/12</f>
        <v>8.3333333333333329E-2</v>
      </c>
      <c r="I48" s="85">
        <f t="shared" si="3"/>
        <v>8.3333333333333329E-2</v>
      </c>
      <c r="J48" s="85">
        <f t="shared" si="3"/>
        <v>8.3333333333333329E-2</v>
      </c>
      <c r="K48" s="85">
        <f t="shared" si="3"/>
        <v>8.3333333333333329E-2</v>
      </c>
      <c r="L48" s="85">
        <f t="shared" si="3"/>
        <v>8.3333333333333329E-2</v>
      </c>
      <c r="M48" s="55"/>
      <c r="N48" s="55"/>
      <c r="O48" s="55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26"/>
      <c r="AF48" s="26"/>
    </row>
    <row r="49" spans="1:32" s="25" customFormat="1" ht="14.45" customHeight="1" outlineLevel="1" x14ac:dyDescent="0.2">
      <c r="A49" s="26"/>
      <c r="B49" s="98">
        <v>2</v>
      </c>
      <c r="C49" s="90" t="s">
        <v>85</v>
      </c>
      <c r="D49" s="53" t="s">
        <v>84</v>
      </c>
      <c r="E49" s="53" t="s">
        <v>50</v>
      </c>
      <c r="F49" s="26"/>
      <c r="G49" s="28"/>
      <c r="H49" s="85">
        <f t="shared" si="3"/>
        <v>8.3333333333333329E-2</v>
      </c>
      <c r="I49" s="85">
        <f t="shared" si="3"/>
        <v>8.3333333333333329E-2</v>
      </c>
      <c r="J49" s="85">
        <f t="shared" si="3"/>
        <v>8.3333333333333329E-2</v>
      </c>
      <c r="K49" s="85">
        <f t="shared" si="3"/>
        <v>8.3333333333333329E-2</v>
      </c>
      <c r="L49" s="85">
        <f t="shared" si="3"/>
        <v>8.3333333333333329E-2</v>
      </c>
      <c r="M49" s="55"/>
      <c r="N49" s="55"/>
      <c r="O49" s="55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26"/>
      <c r="AF49" s="26"/>
    </row>
    <row r="50" spans="1:32" s="25" customFormat="1" ht="14.45" customHeight="1" outlineLevel="1" x14ac:dyDescent="0.2">
      <c r="A50" s="26"/>
      <c r="B50" s="98">
        <v>3</v>
      </c>
      <c r="C50" s="90" t="s">
        <v>86</v>
      </c>
      <c r="D50" s="53" t="s">
        <v>84</v>
      </c>
      <c r="E50" s="53" t="s">
        <v>50</v>
      </c>
      <c r="F50" s="26"/>
      <c r="G50" s="28"/>
      <c r="H50" s="85">
        <f t="shared" si="3"/>
        <v>8.3333333333333329E-2</v>
      </c>
      <c r="I50" s="85">
        <f t="shared" si="3"/>
        <v>8.3333333333333329E-2</v>
      </c>
      <c r="J50" s="85">
        <f t="shared" si="3"/>
        <v>8.3333333333333329E-2</v>
      </c>
      <c r="K50" s="85">
        <f t="shared" si="3"/>
        <v>8.3333333333333329E-2</v>
      </c>
      <c r="L50" s="85">
        <f t="shared" si="3"/>
        <v>8.3333333333333329E-2</v>
      </c>
      <c r="M50" s="55"/>
      <c r="N50" s="55"/>
      <c r="O50" s="55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26"/>
      <c r="AF50" s="26"/>
    </row>
    <row r="51" spans="1:32" s="25" customFormat="1" ht="14.45" customHeight="1" outlineLevel="1" x14ac:dyDescent="0.2">
      <c r="A51" s="26"/>
      <c r="B51" s="98">
        <v>4</v>
      </c>
      <c r="C51" s="90" t="s">
        <v>87</v>
      </c>
      <c r="D51" s="53" t="s">
        <v>84</v>
      </c>
      <c r="E51" s="53" t="s">
        <v>50</v>
      </c>
      <c r="F51" s="26"/>
      <c r="G51" s="28"/>
      <c r="H51" s="85">
        <f t="shared" si="3"/>
        <v>8.3333333333333329E-2</v>
      </c>
      <c r="I51" s="85">
        <f t="shared" si="3"/>
        <v>8.3333333333333329E-2</v>
      </c>
      <c r="J51" s="85">
        <f t="shared" si="3"/>
        <v>8.3333333333333329E-2</v>
      </c>
      <c r="K51" s="85">
        <f t="shared" si="3"/>
        <v>8.3333333333333329E-2</v>
      </c>
      <c r="L51" s="85">
        <f t="shared" si="3"/>
        <v>8.3333333333333329E-2</v>
      </c>
      <c r="M51" s="55"/>
      <c r="N51" s="55"/>
      <c r="O51" s="55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26"/>
      <c r="AF51" s="26"/>
    </row>
    <row r="52" spans="1:32" s="25" customFormat="1" ht="14.45" customHeight="1" outlineLevel="1" x14ac:dyDescent="0.2">
      <c r="A52" s="26"/>
      <c r="B52" s="98">
        <v>5</v>
      </c>
      <c r="C52" s="90" t="s">
        <v>88</v>
      </c>
      <c r="D52" s="53" t="s">
        <v>84</v>
      </c>
      <c r="E52" s="53" t="s">
        <v>50</v>
      </c>
      <c r="F52" s="26"/>
      <c r="G52" s="28"/>
      <c r="H52" s="85">
        <f t="shared" si="3"/>
        <v>8.3333333333333329E-2</v>
      </c>
      <c r="I52" s="85">
        <f t="shared" si="3"/>
        <v>8.3333333333333329E-2</v>
      </c>
      <c r="J52" s="85">
        <f t="shared" si="3"/>
        <v>8.3333333333333329E-2</v>
      </c>
      <c r="K52" s="85">
        <f t="shared" si="3"/>
        <v>8.3333333333333329E-2</v>
      </c>
      <c r="L52" s="85">
        <f t="shared" si="3"/>
        <v>8.3333333333333329E-2</v>
      </c>
      <c r="M52" s="55"/>
      <c r="N52" s="55"/>
      <c r="O52" s="55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26"/>
      <c r="AF52" s="26"/>
    </row>
    <row r="53" spans="1:32" s="25" customFormat="1" ht="14.45" customHeight="1" outlineLevel="1" x14ac:dyDescent="0.2">
      <c r="A53" s="26"/>
      <c r="B53" s="98">
        <v>6</v>
      </c>
      <c r="C53" s="90" t="s">
        <v>89</v>
      </c>
      <c r="D53" s="53" t="s">
        <v>84</v>
      </c>
      <c r="E53" s="53" t="s">
        <v>50</v>
      </c>
      <c r="F53" s="26"/>
      <c r="G53" s="28"/>
      <c r="H53" s="85">
        <f t="shared" si="3"/>
        <v>8.3333333333333329E-2</v>
      </c>
      <c r="I53" s="85">
        <f t="shared" si="3"/>
        <v>8.3333333333333329E-2</v>
      </c>
      <c r="J53" s="85">
        <f t="shared" si="3"/>
        <v>8.3333333333333329E-2</v>
      </c>
      <c r="K53" s="85">
        <f t="shared" si="3"/>
        <v>8.3333333333333329E-2</v>
      </c>
      <c r="L53" s="85">
        <f t="shared" si="3"/>
        <v>8.3333333333333329E-2</v>
      </c>
      <c r="M53" s="55"/>
      <c r="N53" s="55"/>
      <c r="O53" s="55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26"/>
      <c r="AF53" s="26"/>
    </row>
    <row r="54" spans="1:32" s="25" customFormat="1" ht="14.45" customHeight="1" outlineLevel="1" x14ac:dyDescent="0.2">
      <c r="A54" s="26"/>
      <c r="B54" s="98">
        <v>7</v>
      </c>
      <c r="C54" s="90" t="s">
        <v>90</v>
      </c>
      <c r="D54" s="53" t="s">
        <v>84</v>
      </c>
      <c r="E54" s="53" t="s">
        <v>50</v>
      </c>
      <c r="F54" s="26"/>
      <c r="G54" s="28"/>
      <c r="H54" s="85">
        <f t="shared" si="3"/>
        <v>8.3333333333333329E-2</v>
      </c>
      <c r="I54" s="85">
        <f t="shared" si="3"/>
        <v>8.3333333333333329E-2</v>
      </c>
      <c r="J54" s="85">
        <f t="shared" si="3"/>
        <v>8.3333333333333329E-2</v>
      </c>
      <c r="K54" s="85">
        <f t="shared" si="3"/>
        <v>8.3333333333333329E-2</v>
      </c>
      <c r="L54" s="85">
        <f t="shared" si="3"/>
        <v>8.3333333333333329E-2</v>
      </c>
      <c r="M54" s="55"/>
      <c r="N54" s="55"/>
      <c r="O54" s="55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26"/>
      <c r="AF54" s="26"/>
    </row>
    <row r="55" spans="1:32" s="25" customFormat="1" ht="14.45" customHeight="1" outlineLevel="1" x14ac:dyDescent="0.2">
      <c r="A55" s="26"/>
      <c r="B55" s="98">
        <v>8</v>
      </c>
      <c r="C55" s="90" t="s">
        <v>91</v>
      </c>
      <c r="D55" s="53" t="s">
        <v>84</v>
      </c>
      <c r="E55" s="53" t="s">
        <v>50</v>
      </c>
      <c r="F55" s="26"/>
      <c r="G55" s="28"/>
      <c r="H55" s="85">
        <f t="shared" si="3"/>
        <v>8.3333333333333329E-2</v>
      </c>
      <c r="I55" s="85">
        <f t="shared" si="3"/>
        <v>8.3333333333333329E-2</v>
      </c>
      <c r="J55" s="85">
        <f t="shared" si="3"/>
        <v>8.3333333333333329E-2</v>
      </c>
      <c r="K55" s="85">
        <f t="shared" si="3"/>
        <v>8.3333333333333329E-2</v>
      </c>
      <c r="L55" s="85">
        <f t="shared" si="3"/>
        <v>8.3333333333333329E-2</v>
      </c>
      <c r="M55" s="55"/>
      <c r="N55" s="55"/>
      <c r="O55" s="55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26"/>
      <c r="AF55" s="26"/>
    </row>
    <row r="56" spans="1:32" s="25" customFormat="1" ht="14.45" customHeight="1" outlineLevel="1" x14ac:dyDescent="0.2">
      <c r="A56" s="26"/>
      <c r="B56" s="98">
        <v>9</v>
      </c>
      <c r="C56" s="90" t="s">
        <v>92</v>
      </c>
      <c r="D56" s="53" t="s">
        <v>84</v>
      </c>
      <c r="E56" s="53" t="s">
        <v>50</v>
      </c>
      <c r="F56" s="26"/>
      <c r="G56" s="28"/>
      <c r="H56" s="85">
        <f t="shared" si="3"/>
        <v>8.3333333333333329E-2</v>
      </c>
      <c r="I56" s="85">
        <f t="shared" si="3"/>
        <v>8.3333333333333329E-2</v>
      </c>
      <c r="J56" s="85">
        <f t="shared" si="3"/>
        <v>8.3333333333333329E-2</v>
      </c>
      <c r="K56" s="85">
        <f t="shared" si="3"/>
        <v>8.3333333333333329E-2</v>
      </c>
      <c r="L56" s="85">
        <f t="shared" si="3"/>
        <v>8.3333333333333329E-2</v>
      </c>
      <c r="M56" s="55"/>
      <c r="N56" s="55"/>
      <c r="O56" s="55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26"/>
      <c r="AF56" s="26"/>
    </row>
    <row r="57" spans="1:32" s="25" customFormat="1" ht="14.45" customHeight="1" outlineLevel="1" x14ac:dyDescent="0.2">
      <c r="A57" s="26"/>
      <c r="B57" s="98">
        <v>10</v>
      </c>
      <c r="C57" s="90" t="s">
        <v>93</v>
      </c>
      <c r="D57" s="53" t="s">
        <v>84</v>
      </c>
      <c r="E57" s="53" t="s">
        <v>50</v>
      </c>
      <c r="F57" s="26"/>
      <c r="G57" s="28"/>
      <c r="H57" s="85">
        <f t="shared" si="3"/>
        <v>8.3333333333333329E-2</v>
      </c>
      <c r="I57" s="85">
        <f t="shared" si="3"/>
        <v>8.3333333333333329E-2</v>
      </c>
      <c r="J57" s="85">
        <f t="shared" si="3"/>
        <v>8.3333333333333329E-2</v>
      </c>
      <c r="K57" s="85">
        <f t="shared" si="3"/>
        <v>8.3333333333333329E-2</v>
      </c>
      <c r="L57" s="85">
        <f t="shared" si="3"/>
        <v>8.3333333333333329E-2</v>
      </c>
      <c r="M57" s="55"/>
      <c r="N57" s="55"/>
      <c r="O57" s="55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26"/>
      <c r="AF57" s="26"/>
    </row>
    <row r="58" spans="1:32" s="25" customFormat="1" ht="14.45" customHeight="1" outlineLevel="1" x14ac:dyDescent="0.2">
      <c r="A58" s="26"/>
      <c r="B58" s="98">
        <v>11</v>
      </c>
      <c r="C58" s="90" t="s">
        <v>94</v>
      </c>
      <c r="D58" s="53" t="s">
        <v>84</v>
      </c>
      <c r="E58" s="53" t="s">
        <v>50</v>
      </c>
      <c r="F58" s="26"/>
      <c r="G58" s="28"/>
      <c r="H58" s="85">
        <f t="shared" si="3"/>
        <v>8.3333333333333329E-2</v>
      </c>
      <c r="I58" s="85">
        <f t="shared" si="3"/>
        <v>8.3333333333333329E-2</v>
      </c>
      <c r="J58" s="85">
        <f t="shared" si="3"/>
        <v>8.3333333333333329E-2</v>
      </c>
      <c r="K58" s="85">
        <f t="shared" si="3"/>
        <v>8.3333333333333329E-2</v>
      </c>
      <c r="L58" s="85">
        <f t="shared" si="3"/>
        <v>8.3333333333333329E-2</v>
      </c>
      <c r="M58" s="55"/>
      <c r="N58" s="55"/>
      <c r="O58" s="55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26"/>
      <c r="AF58" s="26"/>
    </row>
    <row r="59" spans="1:32" s="25" customFormat="1" ht="14.45" customHeight="1" outlineLevel="1" x14ac:dyDescent="0.2">
      <c r="A59" s="26"/>
      <c r="B59" s="98">
        <v>12</v>
      </c>
      <c r="C59" s="90" t="s">
        <v>95</v>
      </c>
      <c r="D59" s="53" t="s">
        <v>84</v>
      </c>
      <c r="E59" s="53" t="s">
        <v>50</v>
      </c>
      <c r="F59" s="26"/>
      <c r="G59" s="28"/>
      <c r="H59" s="85">
        <f t="shared" si="3"/>
        <v>8.3333333333333329E-2</v>
      </c>
      <c r="I59" s="85">
        <f t="shared" si="3"/>
        <v>8.3333333333333329E-2</v>
      </c>
      <c r="J59" s="85">
        <f t="shared" si="3"/>
        <v>8.3333333333333329E-2</v>
      </c>
      <c r="K59" s="85">
        <f t="shared" si="3"/>
        <v>8.3333333333333329E-2</v>
      </c>
      <c r="L59" s="85">
        <f t="shared" si="3"/>
        <v>8.3333333333333329E-2</v>
      </c>
      <c r="M59" s="55"/>
      <c r="N59" s="55"/>
      <c r="O59" s="55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26"/>
      <c r="AF59" s="26"/>
    </row>
    <row r="60" spans="1:32" s="25" customFormat="1" ht="14.45" customHeight="1" x14ac:dyDescent="0.2">
      <c r="A60" s="62"/>
      <c r="B60" s="69"/>
      <c r="C60" s="62"/>
      <c r="D60" s="53"/>
      <c r="E60" s="53"/>
      <c r="F60" s="55"/>
      <c r="G60" s="28"/>
      <c r="H60" s="55"/>
      <c r="I60" s="55"/>
      <c r="J60" s="55"/>
      <c r="K60" s="55"/>
      <c r="L60" s="55"/>
      <c r="M60" s="55"/>
      <c r="N60" s="55"/>
      <c r="O60" s="55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26"/>
      <c r="AF60" s="26"/>
    </row>
    <row r="61" spans="1:32" s="25" customFormat="1" ht="14.45" customHeight="1" x14ac:dyDescent="0.2">
      <c r="A61" s="62"/>
      <c r="B61" s="69"/>
      <c r="C61" s="63" t="s">
        <v>96</v>
      </c>
      <c r="D61" s="53"/>
      <c r="E61" s="53"/>
      <c r="F61" s="55"/>
      <c r="G61" s="28"/>
      <c r="H61" s="55"/>
      <c r="I61" s="55"/>
      <c r="J61" s="55"/>
      <c r="K61" s="55"/>
      <c r="L61" s="55"/>
      <c r="M61" s="55"/>
      <c r="N61" s="55"/>
      <c r="O61" s="55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26"/>
      <c r="AF61" s="26"/>
    </row>
    <row r="62" spans="1:32" s="25" customFormat="1" ht="14.45" customHeight="1" x14ac:dyDescent="0.2">
      <c r="A62" s="62"/>
      <c r="B62" s="69"/>
      <c r="C62" s="55" t="s">
        <v>97</v>
      </c>
      <c r="D62" s="53" t="s">
        <v>98</v>
      </c>
      <c r="E62" s="53" t="s">
        <v>50</v>
      </c>
      <c r="F62" s="87">
        <v>48</v>
      </c>
      <c r="G62" s="28"/>
      <c r="H62" s="26"/>
      <c r="I62" s="26"/>
      <c r="J62" s="26"/>
      <c r="K62" s="26"/>
      <c r="L62" s="26"/>
      <c r="M62" s="99"/>
      <c r="N62" s="99"/>
      <c r="O62" s="99"/>
      <c r="P62" s="100"/>
      <c r="Q62" s="100"/>
      <c r="R62" s="100"/>
      <c r="S62" s="100"/>
      <c r="T62" s="100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26"/>
      <c r="AF62" s="26"/>
    </row>
    <row r="63" spans="1:32" s="25" customFormat="1" ht="14.45" customHeight="1" x14ac:dyDescent="0.2">
      <c r="A63" s="62"/>
      <c r="B63" s="69"/>
      <c r="C63" s="55" t="s">
        <v>99</v>
      </c>
      <c r="D63" s="53" t="s">
        <v>60</v>
      </c>
      <c r="E63" s="44" t="s">
        <v>70</v>
      </c>
      <c r="F63" s="101">
        <v>0</v>
      </c>
      <c r="G63" s="28"/>
      <c r="H63" s="26"/>
      <c r="I63" s="26"/>
      <c r="J63" s="26"/>
      <c r="K63" s="26"/>
      <c r="L63" s="26"/>
      <c r="M63" s="99"/>
      <c r="N63" s="99"/>
      <c r="O63" s="99"/>
      <c r="P63" s="100"/>
      <c r="Q63" s="100"/>
      <c r="R63" s="100"/>
      <c r="S63" s="100"/>
      <c r="T63" s="100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26"/>
      <c r="AF63" s="26"/>
    </row>
    <row r="64" spans="1:32" s="25" customFormat="1" ht="14.45" customHeight="1" x14ac:dyDescent="0.2">
      <c r="A64" s="62"/>
      <c r="B64" s="69"/>
      <c r="C64" s="55"/>
      <c r="D64" s="53"/>
      <c r="E64" s="44"/>
      <c r="F64" s="26"/>
      <c r="G64" s="26"/>
      <c r="H64" s="26"/>
      <c r="I64" s="26"/>
      <c r="J64" s="26"/>
      <c r="K64" s="26"/>
      <c r="L64" s="26"/>
      <c r="M64" s="99"/>
      <c r="N64" s="99"/>
      <c r="O64" s="99"/>
      <c r="P64" s="100"/>
      <c r="Q64" s="100"/>
      <c r="R64" s="100"/>
      <c r="S64" s="100"/>
      <c r="T64" s="100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26"/>
      <c r="AF64" s="26"/>
    </row>
    <row r="65" spans="1:32" s="25" customFormat="1" ht="14.45" customHeight="1" x14ac:dyDescent="0.2">
      <c r="A65" s="62"/>
      <c r="B65" s="69"/>
      <c r="C65" s="63" t="s">
        <v>100</v>
      </c>
      <c r="D65" s="53"/>
      <c r="E65" s="53"/>
      <c r="F65" s="26"/>
      <c r="G65" s="28"/>
      <c r="H65" s="26"/>
      <c r="I65" s="26"/>
      <c r="J65" s="26"/>
      <c r="K65" s="26"/>
      <c r="L65" s="26"/>
      <c r="M65" s="99"/>
      <c r="N65" s="103" t="s">
        <v>101</v>
      </c>
      <c r="O65" s="99"/>
      <c r="P65" s="100"/>
      <c r="Q65" s="100"/>
      <c r="R65" s="100"/>
      <c r="S65" s="100"/>
      <c r="T65" s="100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26"/>
      <c r="AF65" s="26"/>
    </row>
    <row r="66" spans="1:32" s="25" customFormat="1" ht="14.45" customHeight="1" x14ac:dyDescent="0.2">
      <c r="A66" s="62"/>
      <c r="B66" s="69"/>
      <c r="C66" s="55" t="s">
        <v>102</v>
      </c>
      <c r="D66" s="53" t="s">
        <v>98</v>
      </c>
      <c r="E66" s="53" t="s">
        <v>50</v>
      </c>
      <c r="F66" s="87">
        <f>5*12</f>
        <v>60</v>
      </c>
      <c r="G66" s="28"/>
      <c r="H66" s="26"/>
      <c r="I66" s="26"/>
      <c r="J66" s="26"/>
      <c r="K66" s="26"/>
      <c r="L66" s="26"/>
      <c r="M66" s="99"/>
      <c r="N66" s="99"/>
      <c r="O66" s="99"/>
      <c r="P66" s="100"/>
      <c r="Q66" s="100"/>
      <c r="R66" s="100"/>
      <c r="S66" s="100"/>
      <c r="T66" s="100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26"/>
      <c r="AF66" s="26"/>
    </row>
    <row r="67" spans="1:32" s="25" customFormat="1" ht="14.45" customHeight="1" x14ac:dyDescent="0.2">
      <c r="A67" s="62"/>
      <c r="B67" s="69"/>
      <c r="C67" s="55" t="s">
        <v>103</v>
      </c>
      <c r="D67" s="53" t="s">
        <v>60</v>
      </c>
      <c r="E67" s="44" t="s">
        <v>70</v>
      </c>
      <c r="F67" s="87">
        <v>0</v>
      </c>
      <c r="G67" s="28"/>
      <c r="H67" s="26"/>
      <c r="I67" s="26"/>
      <c r="J67" s="26"/>
      <c r="K67" s="26"/>
      <c r="L67" s="26"/>
      <c r="M67" s="99"/>
      <c r="N67" s="99"/>
      <c r="O67" s="99"/>
      <c r="P67" s="100"/>
      <c r="Q67" s="100"/>
      <c r="R67" s="100"/>
      <c r="S67" s="100"/>
      <c r="T67" s="100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26"/>
      <c r="AF67" s="26"/>
    </row>
    <row r="68" spans="1:32" s="25" customFormat="1" ht="15" customHeight="1" x14ac:dyDescent="0.2">
      <c r="A68" s="26"/>
      <c r="B68" s="26"/>
      <c r="C68" s="55"/>
      <c r="D68" s="53"/>
      <c r="E68" s="44"/>
      <c r="F68" s="104"/>
      <c r="G68" s="28"/>
      <c r="H68" s="105"/>
      <c r="I68" s="105"/>
      <c r="J68" s="105"/>
      <c r="K68" s="105"/>
      <c r="L68" s="105"/>
      <c r="M68" s="45"/>
      <c r="N68" s="45"/>
      <c r="O68" s="45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</row>
    <row r="69" spans="1:32" s="25" customFormat="1" ht="12" customHeight="1" x14ac:dyDescent="0.2">
      <c r="A69" s="26"/>
      <c r="B69" s="65" t="s">
        <v>104</v>
      </c>
      <c r="C69" s="66"/>
      <c r="D69" s="67"/>
      <c r="E69" s="67"/>
      <c r="F69" s="68"/>
      <c r="G69" s="28"/>
      <c r="H69" s="66"/>
      <c r="I69" s="66"/>
      <c r="J69" s="66"/>
      <c r="K69" s="66"/>
      <c r="L69" s="66"/>
      <c r="M69" s="45"/>
      <c r="N69" s="45"/>
      <c r="O69" s="45"/>
      <c r="P69" s="45"/>
      <c r="Q69" s="45"/>
      <c r="R69" s="45"/>
      <c r="S69" s="45"/>
      <c r="T69" s="45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</row>
    <row r="70" spans="1:32" s="25" customFormat="1" ht="14.45" customHeight="1" x14ac:dyDescent="0.2">
      <c r="A70" s="26"/>
      <c r="B70" s="26"/>
      <c r="C70" s="26"/>
      <c r="D70" s="44"/>
      <c r="E70" s="44"/>
      <c r="F70" s="106"/>
      <c r="G70" s="28"/>
      <c r="H70" s="106"/>
      <c r="I70" s="106"/>
      <c r="J70" s="106"/>
      <c r="K70" s="106"/>
      <c r="L70" s="106"/>
      <c r="M70" s="45"/>
      <c r="N70" s="45"/>
      <c r="O70" s="45"/>
      <c r="P70" s="45"/>
      <c r="Q70" s="45"/>
      <c r="R70" s="45"/>
      <c r="S70" s="45"/>
      <c r="T70" s="45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</row>
    <row r="71" spans="1:32" s="25" customFormat="1" ht="14.45" customHeight="1" x14ac:dyDescent="0.2">
      <c r="A71" s="26"/>
      <c r="B71" s="26" t="s">
        <v>105</v>
      </c>
      <c r="C71" s="86" t="s">
        <v>106</v>
      </c>
      <c r="D71" s="44"/>
      <c r="E71" s="44"/>
      <c r="F71" s="106"/>
      <c r="G71" s="28"/>
      <c r="H71" s="106"/>
      <c r="I71" s="106"/>
      <c r="J71" s="106"/>
      <c r="K71" s="106"/>
      <c r="L71" s="106"/>
      <c r="M71" s="45"/>
      <c r="N71" s="45"/>
      <c r="O71" s="45"/>
      <c r="P71" s="45"/>
      <c r="Q71" s="45"/>
      <c r="R71" s="45"/>
      <c r="S71" s="45"/>
      <c r="T71" s="45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</row>
    <row r="72" spans="1:32" s="25" customFormat="1" ht="14.45" customHeight="1" outlineLevel="1" x14ac:dyDescent="0.2">
      <c r="A72" s="26"/>
      <c r="B72" s="26"/>
      <c r="C72" s="26" t="s">
        <v>107</v>
      </c>
      <c r="D72" s="44" t="s">
        <v>108</v>
      </c>
      <c r="E72" s="53" t="s">
        <v>50</v>
      </c>
      <c r="F72" s="106"/>
      <c r="G72" s="28"/>
      <c r="H72" s="107">
        <f>0/1000</f>
        <v>0</v>
      </c>
      <c r="I72" s="107">
        <v>30</v>
      </c>
      <c r="J72" s="107">
        <v>100</v>
      </c>
      <c r="K72" s="107">
        <v>200</v>
      </c>
      <c r="L72" s="107">
        <v>300</v>
      </c>
      <c r="M72" s="45"/>
      <c r="N72" s="45"/>
      <c r="O72" s="45"/>
      <c r="P72" s="45"/>
      <c r="Q72" s="45"/>
      <c r="R72" s="45"/>
      <c r="S72" s="45"/>
      <c r="T72" s="45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</row>
    <row r="73" spans="1:32" s="25" customFormat="1" ht="14.45" customHeight="1" outlineLevel="1" x14ac:dyDescent="0.2">
      <c r="A73" s="26"/>
      <c r="B73" s="26"/>
      <c r="C73" s="26" t="s">
        <v>109</v>
      </c>
      <c r="D73" s="44" t="s">
        <v>108</v>
      </c>
      <c r="E73" s="53" t="s">
        <v>50</v>
      </c>
      <c r="F73" s="106"/>
      <c r="G73" s="28"/>
      <c r="H73" s="107">
        <f>0/1000</f>
        <v>0</v>
      </c>
      <c r="I73" s="107">
        <v>10</v>
      </c>
      <c r="J73" s="107">
        <v>50</v>
      </c>
      <c r="K73" s="107">
        <v>50</v>
      </c>
      <c r="L73" s="107">
        <v>100</v>
      </c>
      <c r="M73" s="45"/>
      <c r="N73" s="45"/>
      <c r="O73" s="45"/>
      <c r="P73" s="45"/>
      <c r="Q73" s="45"/>
      <c r="R73" s="45"/>
      <c r="S73" s="45"/>
      <c r="T73" s="45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</row>
    <row r="74" spans="1:32" s="25" customFormat="1" ht="14.45" customHeight="1" outlineLevel="1" x14ac:dyDescent="0.2">
      <c r="A74" s="26"/>
      <c r="B74" s="26"/>
      <c r="C74" s="26" t="s">
        <v>110</v>
      </c>
      <c r="D74" s="44" t="s">
        <v>108</v>
      </c>
      <c r="E74" s="53" t="s">
        <v>50</v>
      </c>
      <c r="F74" s="106"/>
      <c r="G74" s="28"/>
      <c r="H74" s="107">
        <f>0/1000</f>
        <v>0</v>
      </c>
      <c r="I74" s="107">
        <v>10</v>
      </c>
      <c r="J74" s="107">
        <v>50</v>
      </c>
      <c r="K74" s="107">
        <v>50</v>
      </c>
      <c r="L74" s="107">
        <v>100</v>
      </c>
      <c r="M74" s="45"/>
      <c r="N74" s="45"/>
      <c r="O74" s="45"/>
      <c r="P74" s="45"/>
      <c r="Q74" s="45"/>
      <c r="R74" s="45"/>
      <c r="S74" s="45"/>
      <c r="T74" s="45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</row>
    <row r="75" spans="1:32" s="25" customFormat="1" ht="14.45" customHeight="1" outlineLevel="1" x14ac:dyDescent="0.2">
      <c r="A75" s="26"/>
      <c r="B75" s="26"/>
      <c r="C75" s="26"/>
      <c r="D75" s="44"/>
      <c r="E75" s="44"/>
      <c r="F75" s="106"/>
      <c r="G75" s="28"/>
      <c r="H75" s="108"/>
      <c r="I75" s="108"/>
      <c r="J75" s="108"/>
      <c r="K75" s="108"/>
      <c r="L75" s="108"/>
      <c r="M75" s="45"/>
      <c r="N75" s="45"/>
      <c r="O75" s="45"/>
      <c r="P75" s="45"/>
      <c r="Q75" s="45"/>
      <c r="R75" s="45"/>
      <c r="S75" s="45"/>
      <c r="T75" s="45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</row>
    <row r="76" spans="1:32" s="25" customFormat="1" ht="14.45" customHeight="1" x14ac:dyDescent="0.2">
      <c r="A76" s="26"/>
      <c r="B76" s="26" t="s">
        <v>111</v>
      </c>
      <c r="C76" s="86" t="s">
        <v>112</v>
      </c>
      <c r="D76" s="44"/>
      <c r="E76" s="44"/>
      <c r="F76" s="106"/>
      <c r="G76" s="28"/>
      <c r="H76" s="108"/>
      <c r="I76" s="108"/>
      <c r="J76" s="108"/>
      <c r="K76" s="108"/>
      <c r="L76" s="108"/>
      <c r="M76" s="45"/>
      <c r="N76" s="45"/>
      <c r="O76" s="45"/>
      <c r="P76" s="45"/>
      <c r="Q76" s="45"/>
      <c r="R76" s="45"/>
      <c r="S76" s="45"/>
      <c r="T76" s="45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</row>
    <row r="77" spans="1:32" s="25" customFormat="1" ht="14.45" customHeight="1" outlineLevel="1" x14ac:dyDescent="0.2">
      <c r="A77" s="26"/>
      <c r="B77" s="26"/>
      <c r="C77" s="26" t="str">
        <f>C72</f>
        <v>Модель Штурн 1</v>
      </c>
      <c r="D77" s="44" t="s">
        <v>113</v>
      </c>
      <c r="E77" s="53" t="s">
        <v>50</v>
      </c>
      <c r="F77" s="106"/>
      <c r="G77" s="28"/>
      <c r="H77" s="107">
        <f>0/1000</f>
        <v>0</v>
      </c>
      <c r="I77" s="107">
        <v>20</v>
      </c>
      <c r="J77" s="107">
        <v>60</v>
      </c>
      <c r="K77" s="107">
        <v>100</v>
      </c>
      <c r="L77" s="107">
        <v>200</v>
      </c>
      <c r="M77" s="45"/>
      <c r="N77" s="45"/>
      <c r="O77" s="45"/>
      <c r="P77" s="45"/>
      <c r="Q77" s="45"/>
      <c r="R77" s="45"/>
      <c r="S77" s="45"/>
      <c r="T77" s="45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</row>
    <row r="78" spans="1:32" s="25" customFormat="1" ht="14.45" customHeight="1" outlineLevel="1" x14ac:dyDescent="0.25">
      <c r="A78" s="26"/>
      <c r="B78" s="26"/>
      <c r="C78" s="26" t="str">
        <f>C73</f>
        <v>Модель Штурн 2</v>
      </c>
      <c r="D78" s="44" t="s">
        <v>113</v>
      </c>
      <c r="E78" s="53" t="s">
        <v>50</v>
      </c>
      <c r="F78" s="106"/>
      <c r="G78" s="28"/>
      <c r="H78" s="107">
        <f>0/1000</f>
        <v>0</v>
      </c>
      <c r="I78" s="107">
        <v>10</v>
      </c>
      <c r="J78" s="107">
        <v>10</v>
      </c>
      <c r="K78" s="107">
        <v>40</v>
      </c>
      <c r="L78" s="107">
        <v>50</v>
      </c>
      <c r="M78" s="45"/>
      <c r="N78" s="94"/>
      <c r="O78" s="45"/>
      <c r="P78" s="45"/>
      <c r="Q78" s="45"/>
      <c r="R78" s="45"/>
      <c r="S78" s="45"/>
      <c r="T78" s="45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</row>
    <row r="79" spans="1:32" s="25" customFormat="1" ht="14.45" customHeight="1" outlineLevel="1" x14ac:dyDescent="0.25">
      <c r="A79" s="26"/>
      <c r="B79" s="26"/>
      <c r="C79" s="26" t="str">
        <f>C74</f>
        <v>Модель Штурн 3</v>
      </c>
      <c r="D79" s="44" t="s">
        <v>113</v>
      </c>
      <c r="E79" s="53" t="s">
        <v>50</v>
      </c>
      <c r="F79" s="106"/>
      <c r="G79" s="28"/>
      <c r="H79" s="107">
        <f>0/1000</f>
        <v>0</v>
      </c>
      <c r="I79" s="107">
        <v>10</v>
      </c>
      <c r="J79" s="107">
        <v>10</v>
      </c>
      <c r="K79" s="107">
        <v>40</v>
      </c>
      <c r="L79" s="107">
        <v>50</v>
      </c>
      <c r="M79" s="45"/>
      <c r="N79" s="94"/>
      <c r="O79" s="45"/>
      <c r="P79" s="45"/>
      <c r="Q79" s="45"/>
      <c r="R79" s="45"/>
      <c r="S79" s="45"/>
      <c r="T79" s="45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</row>
    <row r="80" spans="1:32" s="25" customFormat="1" ht="14.45" customHeight="1" outlineLevel="1" x14ac:dyDescent="0.25">
      <c r="A80" s="26"/>
      <c r="B80" s="26"/>
      <c r="C80" s="26"/>
      <c r="D80" s="44"/>
      <c r="E80" s="44"/>
      <c r="F80" s="106"/>
      <c r="G80" s="28"/>
      <c r="H80" s="108"/>
      <c r="I80" s="108"/>
      <c r="J80" s="108"/>
      <c r="K80" s="108"/>
      <c r="L80" s="108"/>
      <c r="M80" s="45"/>
      <c r="N80" s="94"/>
      <c r="O80" s="45"/>
      <c r="P80" s="45"/>
      <c r="Q80" s="45"/>
      <c r="R80" s="45"/>
      <c r="S80" s="45"/>
      <c r="T80" s="45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</row>
    <row r="81" spans="1:32" s="25" customFormat="1" ht="14.45" customHeight="1" x14ac:dyDescent="0.2">
      <c r="A81" s="26"/>
      <c r="B81" s="26" t="s">
        <v>114</v>
      </c>
      <c r="C81" s="86" t="s">
        <v>115</v>
      </c>
      <c r="D81" s="44"/>
      <c r="E81" s="44"/>
      <c r="F81" s="106"/>
      <c r="G81" s="28"/>
      <c r="H81" s="108"/>
      <c r="I81" s="108"/>
      <c r="J81" s="108"/>
      <c r="K81" s="108"/>
      <c r="L81" s="108"/>
      <c r="M81" s="45"/>
      <c r="N81" s="45"/>
      <c r="O81" s="45"/>
      <c r="P81" s="45"/>
      <c r="Q81" s="45"/>
      <c r="R81" s="45"/>
      <c r="S81" s="45"/>
      <c r="T81" s="45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</row>
    <row r="82" spans="1:32" s="25" customFormat="1" ht="14.45" customHeight="1" outlineLevel="1" x14ac:dyDescent="0.25">
      <c r="A82" s="26"/>
      <c r="B82" s="26"/>
      <c r="C82" s="26" t="str">
        <f>C77</f>
        <v>Модель Штурн 1</v>
      </c>
      <c r="D82" s="44" t="s">
        <v>116</v>
      </c>
      <c r="E82" s="53" t="s">
        <v>50</v>
      </c>
      <c r="F82" s="106"/>
      <c r="G82" s="28"/>
      <c r="H82" s="107">
        <f>0/1000</f>
        <v>0</v>
      </c>
      <c r="I82" s="107">
        <v>6</v>
      </c>
      <c r="J82" s="107">
        <v>10</v>
      </c>
      <c r="K82" s="107">
        <v>10</v>
      </c>
      <c r="L82" s="107">
        <v>10</v>
      </c>
      <c r="M82" s="45"/>
      <c r="N82" s="45"/>
      <c r="O82" s="94"/>
      <c r="P82" s="45"/>
      <c r="Q82" s="45"/>
      <c r="R82" s="45"/>
      <c r="S82" s="45"/>
      <c r="T82" s="45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</row>
    <row r="83" spans="1:32" s="25" customFormat="1" ht="14.45" customHeight="1" outlineLevel="1" x14ac:dyDescent="0.25">
      <c r="A83" s="26"/>
      <c r="B83" s="26"/>
      <c r="C83" s="26" t="str">
        <f>C78</f>
        <v>Модель Штурн 2</v>
      </c>
      <c r="D83" s="44" t="s">
        <v>116</v>
      </c>
      <c r="E83" s="53" t="s">
        <v>50</v>
      </c>
      <c r="F83" s="106"/>
      <c r="G83" s="28"/>
      <c r="H83" s="107">
        <f>0/1000</f>
        <v>0</v>
      </c>
      <c r="I83" s="107">
        <v>2</v>
      </c>
      <c r="J83" s="107">
        <v>5</v>
      </c>
      <c r="K83" s="107">
        <v>5</v>
      </c>
      <c r="L83" s="107">
        <v>5</v>
      </c>
      <c r="M83" s="45"/>
      <c r="N83" s="45"/>
      <c r="O83" s="94"/>
      <c r="P83" s="45"/>
      <c r="Q83" s="45"/>
      <c r="R83" s="45"/>
      <c r="S83" s="45"/>
      <c r="T83" s="45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</row>
    <row r="84" spans="1:32" s="25" customFormat="1" ht="14.45" customHeight="1" outlineLevel="1" x14ac:dyDescent="0.25">
      <c r="A84" s="26"/>
      <c r="B84" s="26"/>
      <c r="C84" s="26" t="str">
        <f>C79</f>
        <v>Модель Штурн 3</v>
      </c>
      <c r="D84" s="44" t="s">
        <v>116</v>
      </c>
      <c r="E84" s="53" t="s">
        <v>50</v>
      </c>
      <c r="F84" s="106"/>
      <c r="G84" s="28"/>
      <c r="H84" s="107">
        <f>0/1000</f>
        <v>0</v>
      </c>
      <c r="I84" s="107">
        <v>2</v>
      </c>
      <c r="J84" s="107">
        <v>5</v>
      </c>
      <c r="K84" s="107">
        <v>5</v>
      </c>
      <c r="L84" s="107">
        <v>5</v>
      </c>
      <c r="M84" s="45"/>
      <c r="N84" s="45"/>
      <c r="O84" s="94"/>
      <c r="P84" s="45"/>
      <c r="Q84" s="45"/>
      <c r="R84" s="45"/>
      <c r="S84" s="45"/>
      <c r="T84" s="45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</row>
    <row r="85" spans="1:32" s="25" customFormat="1" ht="14.45" customHeight="1" outlineLevel="1" x14ac:dyDescent="0.2">
      <c r="A85" s="26"/>
      <c r="B85" s="26"/>
      <c r="C85" s="26"/>
      <c r="D85" s="44"/>
      <c r="E85" s="44"/>
      <c r="F85" s="106"/>
      <c r="G85" s="28"/>
      <c r="H85" s="106"/>
      <c r="I85" s="106"/>
      <c r="J85" s="106"/>
      <c r="K85" s="106"/>
      <c r="L85" s="106"/>
      <c r="M85" s="45"/>
      <c r="N85" s="45"/>
      <c r="O85" s="45"/>
      <c r="P85" s="45"/>
      <c r="Q85" s="45"/>
      <c r="R85" s="45"/>
      <c r="S85" s="45"/>
      <c r="T85" s="45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</row>
    <row r="86" spans="1:32" s="25" customFormat="1" ht="14.45" customHeight="1" outlineLevel="1" x14ac:dyDescent="0.2">
      <c r="A86" s="26"/>
      <c r="B86" s="26"/>
      <c r="C86" s="86" t="s">
        <v>117</v>
      </c>
      <c r="D86" s="44"/>
      <c r="E86" s="44"/>
      <c r="F86" s="106"/>
      <c r="G86" s="28"/>
      <c r="H86" s="106"/>
      <c r="I86" s="106"/>
      <c r="J86" s="106"/>
      <c r="K86" s="106"/>
      <c r="L86" s="106"/>
      <c r="M86" s="45"/>
      <c r="N86" s="45"/>
      <c r="O86" s="45"/>
      <c r="P86" s="45"/>
      <c r="Q86" s="45"/>
      <c r="R86" s="45"/>
      <c r="S86" s="45"/>
      <c r="T86" s="45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</row>
    <row r="87" spans="1:32" s="25" customFormat="1" ht="14.45" customHeight="1" outlineLevel="1" x14ac:dyDescent="0.2">
      <c r="A87" s="26"/>
      <c r="B87" s="26"/>
      <c r="C87" s="26" t="str">
        <f>C82</f>
        <v>Модель Штурн 1</v>
      </c>
      <c r="D87" s="44" t="s">
        <v>118</v>
      </c>
      <c r="E87" s="53" t="s">
        <v>50</v>
      </c>
      <c r="F87" s="34">
        <v>400</v>
      </c>
      <c r="G87" s="28"/>
      <c r="H87" s="106"/>
      <c r="I87" s="106"/>
      <c r="J87" s="106"/>
      <c r="K87" s="106"/>
      <c r="L87" s="106"/>
      <c r="M87" s="45"/>
      <c r="N87" s="45"/>
      <c r="O87" s="45"/>
      <c r="P87" s="45"/>
      <c r="Q87" s="45"/>
      <c r="R87" s="45"/>
      <c r="S87" s="45"/>
      <c r="T87" s="45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</row>
    <row r="88" spans="1:32" s="25" customFormat="1" ht="14.45" customHeight="1" outlineLevel="1" x14ac:dyDescent="0.2">
      <c r="A88" s="26"/>
      <c r="B88" s="26"/>
      <c r="C88" s="26" t="str">
        <f>C83</f>
        <v>Модель Штурн 2</v>
      </c>
      <c r="D88" s="44" t="s">
        <v>118</v>
      </c>
      <c r="E88" s="53" t="s">
        <v>50</v>
      </c>
      <c r="F88" s="34">
        <v>400</v>
      </c>
      <c r="G88" s="28"/>
      <c r="H88" s="106"/>
      <c r="I88" s="106"/>
      <c r="J88" s="106"/>
      <c r="K88" s="106"/>
      <c r="L88" s="106"/>
      <c r="M88" s="45"/>
      <c r="N88" s="45"/>
      <c r="O88" s="45"/>
      <c r="P88" s="45"/>
      <c r="Q88" s="45"/>
      <c r="R88" s="45"/>
      <c r="S88" s="45"/>
      <c r="T88" s="45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</row>
    <row r="89" spans="1:32" s="25" customFormat="1" ht="14.45" customHeight="1" outlineLevel="1" x14ac:dyDescent="0.2">
      <c r="A89" s="26"/>
      <c r="B89" s="26"/>
      <c r="C89" s="26" t="str">
        <f>C84</f>
        <v>Модель Штурн 3</v>
      </c>
      <c r="D89" s="44" t="s">
        <v>118</v>
      </c>
      <c r="E89" s="53" t="s">
        <v>50</v>
      </c>
      <c r="F89" s="34">
        <v>400</v>
      </c>
      <c r="G89" s="28"/>
      <c r="H89" s="106"/>
      <c r="I89" s="106"/>
      <c r="J89" s="106"/>
      <c r="K89" s="106"/>
      <c r="L89" s="106"/>
      <c r="M89" s="45"/>
      <c r="N89" s="45"/>
      <c r="O89" s="45"/>
      <c r="P89" s="45"/>
      <c r="Q89" s="45"/>
      <c r="R89" s="45"/>
      <c r="S89" s="45"/>
      <c r="T89" s="45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</row>
    <row r="90" spans="1:32" s="25" customFormat="1" ht="14.45" customHeight="1" outlineLevel="1" x14ac:dyDescent="0.2">
      <c r="A90" s="26"/>
      <c r="B90" s="26"/>
      <c r="C90" s="26"/>
      <c r="D90" s="44"/>
      <c r="E90" s="44"/>
      <c r="F90" s="106"/>
      <c r="G90" s="28"/>
      <c r="H90" s="106"/>
      <c r="I90" s="106"/>
      <c r="J90" s="106"/>
      <c r="K90" s="106"/>
      <c r="L90" s="106"/>
      <c r="M90" s="45"/>
      <c r="N90" s="45"/>
      <c r="O90" s="45"/>
      <c r="P90" s="45"/>
      <c r="Q90" s="45"/>
      <c r="R90" s="45"/>
      <c r="S90" s="45"/>
      <c r="T90" s="45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</row>
    <row r="91" spans="1:32" s="25" customFormat="1" ht="14.45" customHeight="1" outlineLevel="1" x14ac:dyDescent="0.2">
      <c r="A91" s="26"/>
      <c r="B91" s="26"/>
      <c r="C91" s="86" t="s">
        <v>119</v>
      </c>
      <c r="D91" s="44" t="s">
        <v>120</v>
      </c>
      <c r="E91" s="53" t="s">
        <v>47</v>
      </c>
      <c r="F91" s="106"/>
      <c r="G91" s="28"/>
      <c r="H91" s="109">
        <f>SUM(H92:H94)</f>
        <v>0</v>
      </c>
      <c r="I91" s="109">
        <f>SUM(I92:I94)</f>
        <v>131.4</v>
      </c>
      <c r="J91" s="109">
        <f>SUM(J92:J94)</f>
        <v>394.20000000000005</v>
      </c>
      <c r="K91" s="109">
        <f>SUM(K92:K94)</f>
        <v>657</v>
      </c>
      <c r="L91" s="109">
        <f>SUM(L92:L94)</f>
        <v>922.31999999999994</v>
      </c>
      <c r="M91" s="45"/>
      <c r="N91" s="45"/>
      <c r="O91" s="45"/>
      <c r="P91" s="45"/>
      <c r="Q91" s="45"/>
      <c r="R91" s="45"/>
      <c r="S91" s="45"/>
      <c r="T91" s="45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</row>
    <row r="92" spans="1:32" s="25" customFormat="1" ht="14.45" customHeight="1" outlineLevel="1" x14ac:dyDescent="0.2">
      <c r="A92" s="26"/>
      <c r="B92" s="26"/>
      <c r="C92" s="26" t="str">
        <f>C87</f>
        <v>Модель Штурн 1</v>
      </c>
      <c r="D92" s="44" t="s">
        <v>120</v>
      </c>
      <c r="E92" s="53" t="s">
        <v>47</v>
      </c>
      <c r="F92" s="106"/>
      <c r="G92" s="28"/>
      <c r="H92" s="109">
        <f>SUMIF(Выручка!$2:$2,Вводные!H$5,Выручка!42:42)/1000</f>
        <v>0</v>
      </c>
      <c r="I92" s="109">
        <f>SUMIF(Выручка!$2:$2,Вводные!I$5,Выручка!42:42)/1000</f>
        <v>78.84</v>
      </c>
      <c r="J92" s="109">
        <f>SUMIF(Выручка!$2:$2,Вводные!J$5,Выручка!42:42)/1000</f>
        <v>210.24</v>
      </c>
      <c r="K92" s="109">
        <f>SUMIF(Выручка!$2:$2,Вводные!K$5,Выручка!42:42)/1000</f>
        <v>341.64000000000004</v>
      </c>
      <c r="L92" s="109">
        <f>SUMIF(Выручка!$2:$2,Вводные!L$5,Выручка!42:42)/1000</f>
        <v>474.33600000000001</v>
      </c>
      <c r="M92" s="45"/>
      <c r="N92" s="45"/>
      <c r="O92" s="45"/>
      <c r="P92" s="45"/>
      <c r="Q92" s="45"/>
      <c r="R92" s="45"/>
      <c r="S92" s="45"/>
      <c r="T92" s="45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</row>
    <row r="93" spans="1:32" s="25" customFormat="1" ht="14.45" customHeight="1" outlineLevel="1" x14ac:dyDescent="0.2">
      <c r="A93" s="26"/>
      <c r="B93" s="26"/>
      <c r="C93" s="26" t="str">
        <f>C88</f>
        <v>Модель Штурн 2</v>
      </c>
      <c r="D93" s="44" t="s">
        <v>120</v>
      </c>
      <c r="E93" s="53" t="s">
        <v>47</v>
      </c>
      <c r="F93" s="106"/>
      <c r="G93" s="28"/>
      <c r="H93" s="109">
        <f>SUMIF(Выручка!$2:$2,Вводные!H$5,Выручка!43:43)/1000</f>
        <v>0</v>
      </c>
      <c r="I93" s="109">
        <f>SUMIF(Выручка!$2:$2,Вводные!I$5,Выручка!43:43)/1000</f>
        <v>26.28</v>
      </c>
      <c r="J93" s="109">
        <f>SUMIF(Выручка!$2:$2,Вводные!J$5,Выручка!43:43)/1000</f>
        <v>91.98</v>
      </c>
      <c r="K93" s="109">
        <f>SUMIF(Выручка!$2:$2,Вводные!K$5,Выручка!43:43)/1000</f>
        <v>157.68</v>
      </c>
      <c r="L93" s="109">
        <f>SUMIF(Выручка!$2:$2,Вводные!L$5,Выручка!43:43)/1000</f>
        <v>223.99199999999999</v>
      </c>
      <c r="M93" s="45"/>
      <c r="N93" s="45"/>
      <c r="O93" s="45"/>
      <c r="P93" s="45"/>
      <c r="Q93" s="45"/>
      <c r="R93" s="45"/>
      <c r="S93" s="45"/>
      <c r="T93" s="45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</row>
    <row r="94" spans="1:32" s="25" customFormat="1" ht="14.45" customHeight="1" outlineLevel="1" x14ac:dyDescent="0.2">
      <c r="A94" s="26"/>
      <c r="B94" s="26"/>
      <c r="C94" s="26" t="str">
        <f>C89</f>
        <v>Модель Штурн 3</v>
      </c>
      <c r="D94" s="44" t="s">
        <v>120</v>
      </c>
      <c r="E94" s="53" t="s">
        <v>47</v>
      </c>
      <c r="F94" s="106"/>
      <c r="G94" s="28"/>
      <c r="H94" s="109">
        <f>SUMIF(Выручка!$2:$2,Вводные!H$5,Выручка!44:44)/1000</f>
        <v>0</v>
      </c>
      <c r="I94" s="109">
        <f>SUMIF(Выручка!$2:$2,Вводные!I$5,Выручка!44:44)/1000</f>
        <v>26.28</v>
      </c>
      <c r="J94" s="109">
        <f>SUMIF(Выручка!$2:$2,Вводные!J$5,Выручка!44:44)/1000</f>
        <v>91.98</v>
      </c>
      <c r="K94" s="109">
        <f>SUMIF(Выручка!$2:$2,Вводные!K$5,Выручка!44:44)/1000</f>
        <v>157.68</v>
      </c>
      <c r="L94" s="109">
        <f>SUMIF(Выручка!$2:$2,Вводные!L$5,Выручка!44:44)/1000</f>
        <v>223.99199999999999</v>
      </c>
      <c r="M94" s="45"/>
      <c r="N94" s="45"/>
      <c r="O94" s="45"/>
      <c r="P94" s="45"/>
      <c r="Q94" s="45"/>
      <c r="R94" s="45"/>
      <c r="S94" s="45"/>
      <c r="T94" s="45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</row>
    <row r="95" spans="1:32" s="25" customFormat="1" ht="14.45" customHeight="1" outlineLevel="1" x14ac:dyDescent="0.2">
      <c r="A95" s="26"/>
      <c r="B95" s="26"/>
      <c r="C95" s="26"/>
      <c r="D95" s="44"/>
      <c r="E95" s="44"/>
      <c r="F95" s="106"/>
      <c r="G95" s="28"/>
      <c r="H95" s="106"/>
      <c r="I95" s="106"/>
      <c r="J95" s="106"/>
      <c r="K95" s="106"/>
      <c r="L95" s="106"/>
      <c r="M95" s="45"/>
      <c r="N95" s="45"/>
      <c r="O95" s="45"/>
      <c r="P95" s="45"/>
      <c r="Q95" s="45"/>
      <c r="R95" s="45"/>
      <c r="S95" s="45"/>
      <c r="T95" s="45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</row>
    <row r="96" spans="1:32" s="25" customFormat="1" x14ac:dyDescent="0.25">
      <c r="A96" s="26"/>
      <c r="B96" s="26"/>
      <c r="C96" s="110" t="s">
        <v>121</v>
      </c>
      <c r="D96" s="44"/>
      <c r="E96" s="53"/>
      <c r="F96" s="111"/>
      <c r="G96" s="28"/>
      <c r="H96" s="94"/>
      <c r="I96" s="94"/>
      <c r="J96" s="94"/>
      <c r="K96" s="94"/>
      <c r="L96" s="94"/>
      <c r="M96" s="45"/>
      <c r="N96" s="94"/>
      <c r="O96" s="94"/>
      <c r="P96" s="94"/>
      <c r="Q96" s="94"/>
      <c r="R96" s="94"/>
      <c r="S96" s="94"/>
      <c r="T96" s="94"/>
      <c r="U96" s="94"/>
      <c r="V96" s="94"/>
      <c r="W96" s="26"/>
      <c r="X96" s="26"/>
      <c r="Y96" s="26"/>
      <c r="Z96" s="26"/>
      <c r="AA96" s="26"/>
      <c r="AB96" s="26"/>
      <c r="AC96" s="26"/>
      <c r="AD96" s="26"/>
      <c r="AE96" s="26"/>
      <c r="AF96" s="26"/>
    </row>
    <row r="97" spans="1:32" s="25" customFormat="1" x14ac:dyDescent="0.25">
      <c r="A97" s="26"/>
      <c r="B97" s="26"/>
      <c r="C97" s="90" t="str">
        <f>C171</f>
        <v>Продажа оборудования</v>
      </c>
      <c r="D97" s="44" t="s">
        <v>108</v>
      </c>
      <c r="E97" s="53" t="s">
        <v>47</v>
      </c>
      <c r="F97" s="111"/>
      <c r="G97" s="28"/>
      <c r="H97" s="109">
        <f>SUM(H72:H74)</f>
        <v>0</v>
      </c>
      <c r="I97" s="109">
        <f>SUM(I72:I74)</f>
        <v>50</v>
      </c>
      <c r="J97" s="109">
        <f>SUM(J72:J74)</f>
        <v>200</v>
      </c>
      <c r="K97" s="109">
        <f>SUM(K72:K74)</f>
        <v>300</v>
      </c>
      <c r="L97" s="109">
        <f>SUM(L72:L74)</f>
        <v>500</v>
      </c>
      <c r="M97" s="45"/>
      <c r="N97" s="94"/>
      <c r="O97" s="94"/>
      <c r="P97" s="94"/>
      <c r="Q97" s="94"/>
      <c r="R97" s="94"/>
      <c r="S97" s="94"/>
      <c r="T97" s="94"/>
      <c r="U97" s="94"/>
      <c r="V97" s="94"/>
      <c r="W97" s="26"/>
      <c r="X97" s="26"/>
      <c r="Y97" s="26"/>
      <c r="Z97" s="26"/>
      <c r="AA97" s="26"/>
      <c r="AB97" s="26"/>
      <c r="AC97" s="26"/>
      <c r="AD97" s="26"/>
      <c r="AE97" s="26"/>
      <c r="AF97" s="26"/>
    </row>
    <row r="98" spans="1:32" s="25" customFormat="1" x14ac:dyDescent="0.25">
      <c r="A98" s="26"/>
      <c r="B98" s="26"/>
      <c r="C98" s="90" t="str">
        <f>C176</f>
        <v>Сдача оборудования в аренду</v>
      </c>
      <c r="D98" s="44" t="s">
        <v>122</v>
      </c>
      <c r="E98" s="53" t="s">
        <v>47</v>
      </c>
      <c r="F98" s="111"/>
      <c r="G98" s="28"/>
      <c r="H98" s="109">
        <f>SUM(H77:H79)+G98</f>
        <v>0</v>
      </c>
      <c r="I98" s="109">
        <f>SUM(I77:I79)+H98</f>
        <v>40</v>
      </c>
      <c r="J98" s="109">
        <f>SUM(J77:J79)+I98</f>
        <v>120</v>
      </c>
      <c r="K98" s="109">
        <f>SUM(K77:K79)+J98</f>
        <v>300</v>
      </c>
      <c r="L98" s="109">
        <f>SUM(L77:L79)+K98</f>
        <v>600</v>
      </c>
      <c r="M98" s="45"/>
      <c r="N98" s="94"/>
      <c r="O98" s="94"/>
      <c r="P98" s="94"/>
      <c r="Q98" s="94"/>
      <c r="R98" s="94"/>
      <c r="S98" s="94"/>
      <c r="T98" s="94"/>
      <c r="U98" s="94"/>
      <c r="V98" s="94"/>
      <c r="W98" s="26"/>
      <c r="X98" s="26"/>
      <c r="Y98" s="26"/>
      <c r="Z98" s="26"/>
      <c r="AA98" s="26"/>
      <c r="AB98" s="26"/>
      <c r="AC98" s="26"/>
      <c r="AD98" s="26"/>
      <c r="AE98" s="26"/>
      <c r="AF98" s="26"/>
    </row>
    <row r="99" spans="1:32" s="25" customFormat="1" outlineLevel="1" x14ac:dyDescent="0.25">
      <c r="A99" s="26"/>
      <c r="B99" s="26"/>
      <c r="C99" s="472" t="str">
        <f>C87</f>
        <v>Модель Штурн 1</v>
      </c>
      <c r="D99" s="44" t="s">
        <v>108</v>
      </c>
      <c r="E99" s="53" t="s">
        <v>47</v>
      </c>
      <c r="F99" s="111"/>
      <c r="G99" s="28"/>
      <c r="H99" s="473">
        <f>H77</f>
        <v>0</v>
      </c>
      <c r="I99" s="473">
        <f>I77+H99</f>
        <v>20</v>
      </c>
      <c r="J99" s="473">
        <f t="shared" ref="I99:L101" si="4">J77+I99</f>
        <v>80</v>
      </c>
      <c r="K99" s="473">
        <f t="shared" si="4"/>
        <v>180</v>
      </c>
      <c r="L99" s="473">
        <f>L77+K99</f>
        <v>380</v>
      </c>
      <c r="M99" s="45"/>
      <c r="N99" s="94"/>
      <c r="O99" s="94"/>
      <c r="P99" s="94"/>
      <c r="Q99" s="94"/>
      <c r="R99" s="94"/>
      <c r="S99" s="94"/>
      <c r="T99" s="94"/>
      <c r="U99" s="94"/>
      <c r="V99" s="94"/>
      <c r="W99" s="26"/>
      <c r="X99" s="26"/>
      <c r="Y99" s="26"/>
      <c r="Z99" s="26"/>
      <c r="AA99" s="26"/>
      <c r="AB99" s="26"/>
      <c r="AC99" s="26"/>
      <c r="AD99" s="26"/>
      <c r="AE99" s="26"/>
      <c r="AF99" s="26"/>
    </row>
    <row r="100" spans="1:32" s="25" customFormat="1" outlineLevel="1" x14ac:dyDescent="0.25">
      <c r="A100" s="26"/>
      <c r="B100" s="26"/>
      <c r="C100" s="472" t="str">
        <f>C88</f>
        <v>Модель Штурн 2</v>
      </c>
      <c r="D100" s="44" t="s">
        <v>108</v>
      </c>
      <c r="E100" s="53" t="s">
        <v>47</v>
      </c>
      <c r="F100" s="111"/>
      <c r="G100" s="28"/>
      <c r="H100" s="473">
        <f>H78</f>
        <v>0</v>
      </c>
      <c r="I100" s="473">
        <f t="shared" si="4"/>
        <v>10</v>
      </c>
      <c r="J100" s="473">
        <f t="shared" si="4"/>
        <v>20</v>
      </c>
      <c r="K100" s="473">
        <f t="shared" si="4"/>
        <v>60</v>
      </c>
      <c r="L100" s="473">
        <f t="shared" si="4"/>
        <v>110</v>
      </c>
      <c r="M100" s="45"/>
      <c r="N100" s="94"/>
      <c r="O100" s="94"/>
      <c r="P100" s="94"/>
      <c r="Q100" s="94"/>
      <c r="R100" s="94"/>
      <c r="S100" s="94"/>
      <c r="T100" s="94"/>
      <c r="U100" s="94"/>
      <c r="V100" s="94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</row>
    <row r="101" spans="1:32" s="25" customFormat="1" outlineLevel="1" x14ac:dyDescent="0.25">
      <c r="A101" s="26"/>
      <c r="B101" s="26"/>
      <c r="C101" s="472" t="str">
        <f>C89</f>
        <v>Модель Штурн 3</v>
      </c>
      <c r="D101" s="44" t="s">
        <v>108</v>
      </c>
      <c r="E101" s="53" t="s">
        <v>47</v>
      </c>
      <c r="F101" s="111"/>
      <c r="G101" s="28"/>
      <c r="H101" s="473">
        <f>H79</f>
        <v>0</v>
      </c>
      <c r="I101" s="473">
        <f t="shared" si="4"/>
        <v>10</v>
      </c>
      <c r="J101" s="473">
        <f t="shared" si="4"/>
        <v>20</v>
      </c>
      <c r="K101" s="473">
        <f t="shared" si="4"/>
        <v>60</v>
      </c>
      <c r="L101" s="473">
        <f t="shared" si="4"/>
        <v>110</v>
      </c>
      <c r="M101" s="45"/>
      <c r="N101" s="94"/>
      <c r="O101" s="94"/>
      <c r="P101" s="94"/>
      <c r="Q101" s="94"/>
      <c r="R101" s="94"/>
      <c r="S101" s="94"/>
      <c r="T101" s="94"/>
      <c r="U101" s="94"/>
      <c r="V101" s="94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</row>
    <row r="102" spans="1:32" s="25" customFormat="1" x14ac:dyDescent="0.25">
      <c r="A102" s="26"/>
      <c r="B102" s="26"/>
      <c r="C102" s="90" t="str">
        <f>C181</f>
        <v>Оказание услуг по отделке</v>
      </c>
      <c r="D102" s="44" t="s">
        <v>123</v>
      </c>
      <c r="E102" s="53" t="s">
        <v>47</v>
      </c>
      <c r="F102" s="111"/>
      <c r="G102" s="28"/>
      <c r="H102" s="109">
        <f>SUM(H82:H84)</f>
        <v>0</v>
      </c>
      <c r="I102" s="109">
        <f>SUM(I82:I84)+H102</f>
        <v>10</v>
      </c>
      <c r="J102" s="109">
        <f>SUM(J82:J84)+I102</f>
        <v>30</v>
      </c>
      <c r="K102" s="109">
        <f>SUM(K82:K84)+J102</f>
        <v>50</v>
      </c>
      <c r="L102" s="109">
        <f>SUM(L82:L84)+K102</f>
        <v>70</v>
      </c>
      <c r="M102" s="45"/>
      <c r="N102" s="94"/>
      <c r="O102" s="94"/>
      <c r="P102" s="94"/>
      <c r="Q102" s="94"/>
      <c r="R102" s="94"/>
      <c r="S102" s="94"/>
      <c r="T102" s="94"/>
      <c r="U102" s="94"/>
      <c r="V102" s="94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</row>
    <row r="103" spans="1:32" s="25" customFormat="1" outlineLevel="1" x14ac:dyDescent="0.25">
      <c r="A103" s="26"/>
      <c r="B103" s="26"/>
      <c r="C103" s="472" t="str">
        <f>C99</f>
        <v>Модель Штурн 1</v>
      </c>
      <c r="D103" s="44" t="s">
        <v>108</v>
      </c>
      <c r="E103" s="53" t="s">
        <v>47</v>
      </c>
      <c r="F103" s="111"/>
      <c r="G103" s="28"/>
      <c r="H103" s="473">
        <f>H82+G82</f>
        <v>0</v>
      </c>
      <c r="I103" s="473">
        <f>I82+H103</f>
        <v>6</v>
      </c>
      <c r="J103" s="473">
        <f t="shared" ref="J103:K103" si="5">J82+I103</f>
        <v>16</v>
      </c>
      <c r="K103" s="473">
        <f t="shared" si="5"/>
        <v>26</v>
      </c>
      <c r="L103" s="473">
        <f>L82+K103</f>
        <v>36</v>
      </c>
      <c r="M103" s="45"/>
      <c r="N103" s="94"/>
      <c r="O103" s="94"/>
      <c r="P103" s="94"/>
      <c r="Q103" s="94"/>
      <c r="R103" s="94"/>
      <c r="S103" s="94"/>
      <c r="T103" s="94"/>
      <c r="U103" s="94"/>
      <c r="V103" s="94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</row>
    <row r="104" spans="1:32" s="25" customFormat="1" outlineLevel="1" x14ac:dyDescent="0.25">
      <c r="A104" s="26"/>
      <c r="B104" s="26"/>
      <c r="C104" s="472" t="str">
        <f>C100</f>
        <v>Модель Штурн 2</v>
      </c>
      <c r="D104" s="44" t="s">
        <v>108</v>
      </c>
      <c r="E104" s="53" t="s">
        <v>47</v>
      </c>
      <c r="F104" s="111"/>
      <c r="G104" s="28"/>
      <c r="H104" s="473">
        <f>H83+G83</f>
        <v>0</v>
      </c>
      <c r="I104" s="473">
        <f t="shared" ref="I104:L105" si="6">I83+H104</f>
        <v>2</v>
      </c>
      <c r="J104" s="473">
        <f t="shared" si="6"/>
        <v>7</v>
      </c>
      <c r="K104" s="473">
        <f t="shared" si="6"/>
        <v>12</v>
      </c>
      <c r="L104" s="473">
        <f t="shared" si="6"/>
        <v>17</v>
      </c>
      <c r="M104" s="45"/>
      <c r="N104" s="94"/>
      <c r="O104" s="94"/>
      <c r="P104" s="94"/>
      <c r="Q104" s="94"/>
      <c r="R104" s="94"/>
      <c r="S104" s="94"/>
      <c r="T104" s="94"/>
      <c r="U104" s="94"/>
      <c r="V104" s="94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</row>
    <row r="105" spans="1:32" s="25" customFormat="1" outlineLevel="1" x14ac:dyDescent="0.25">
      <c r="A105" s="26"/>
      <c r="B105" s="26"/>
      <c r="C105" s="472" t="str">
        <f>C101</f>
        <v>Модель Штурн 3</v>
      </c>
      <c r="D105" s="44" t="s">
        <v>108</v>
      </c>
      <c r="E105" s="53" t="s">
        <v>47</v>
      </c>
      <c r="F105" s="111"/>
      <c r="G105" s="28"/>
      <c r="H105" s="473">
        <f>H84+G84</f>
        <v>0</v>
      </c>
      <c r="I105" s="473">
        <f t="shared" si="6"/>
        <v>2</v>
      </c>
      <c r="J105" s="473">
        <f t="shared" si="6"/>
        <v>7</v>
      </c>
      <c r="K105" s="473">
        <f t="shared" si="6"/>
        <v>12</v>
      </c>
      <c r="L105" s="473">
        <f t="shared" si="6"/>
        <v>17</v>
      </c>
      <c r="M105" s="45"/>
      <c r="N105" s="94"/>
      <c r="O105" s="94"/>
      <c r="P105" s="94"/>
      <c r="Q105" s="94"/>
      <c r="R105" s="94"/>
      <c r="S105" s="94"/>
      <c r="T105" s="94"/>
      <c r="U105" s="94"/>
      <c r="V105" s="94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</row>
    <row r="106" spans="1:32" s="25" customFormat="1" ht="14.45" customHeight="1" x14ac:dyDescent="0.2">
      <c r="A106" s="26"/>
      <c r="B106" s="26"/>
      <c r="C106" s="26"/>
      <c r="D106" s="44"/>
      <c r="E106" s="44"/>
      <c r="F106" s="106"/>
      <c r="G106" s="28"/>
      <c r="H106" s="106"/>
      <c r="I106" s="106"/>
      <c r="J106" s="106"/>
      <c r="K106" s="106"/>
      <c r="L106" s="106"/>
      <c r="M106" s="45"/>
      <c r="N106" s="45"/>
      <c r="O106" s="45"/>
      <c r="P106" s="45"/>
      <c r="Q106" s="45"/>
      <c r="R106" s="45"/>
      <c r="S106" s="45"/>
      <c r="T106" s="45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</row>
    <row r="107" spans="1:32" s="25" customFormat="1" ht="14.45" customHeight="1" x14ac:dyDescent="0.2">
      <c r="A107" s="26"/>
      <c r="B107" s="26"/>
      <c r="C107" s="110" t="s">
        <v>124</v>
      </c>
      <c r="D107" s="44" t="s">
        <v>457</v>
      </c>
      <c r="E107" s="53" t="s">
        <v>47</v>
      </c>
      <c r="F107" s="106"/>
      <c r="G107" s="28"/>
      <c r="H107" s="109">
        <f>SUM(H108:H110)</f>
        <v>0</v>
      </c>
      <c r="I107" s="109">
        <f>SUM(I108:I110)</f>
        <v>100</v>
      </c>
      <c r="J107" s="109">
        <f>SUM(J108:J110)</f>
        <v>300</v>
      </c>
      <c r="K107" s="109">
        <f>SUM(K108:K110)</f>
        <v>500</v>
      </c>
      <c r="L107" s="109">
        <f>SUM(L108:L110)</f>
        <v>820</v>
      </c>
      <c r="M107" s="45"/>
      <c r="N107" s="45"/>
      <c r="O107" s="45"/>
      <c r="P107" s="45"/>
      <c r="Q107" s="45"/>
      <c r="R107" s="45"/>
      <c r="S107" s="45"/>
      <c r="T107" s="45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</row>
    <row r="108" spans="1:32" s="25" customFormat="1" ht="14.45" customHeight="1" outlineLevel="1" x14ac:dyDescent="0.2">
      <c r="A108" s="26"/>
      <c r="B108" s="26"/>
      <c r="C108" s="90" t="str">
        <f>C92</f>
        <v>Модель Штурн 1</v>
      </c>
      <c r="D108" s="44" t="s">
        <v>457</v>
      </c>
      <c r="E108" s="53" t="s">
        <v>47</v>
      </c>
      <c r="F108" s="106"/>
      <c r="G108" s="28"/>
      <c r="H108" s="109">
        <f t="shared" ref="H108:L110" si="7">SUM(H72,H77,H82)</f>
        <v>0</v>
      </c>
      <c r="I108" s="109">
        <f>SUM(I72,I77,I82)</f>
        <v>56</v>
      </c>
      <c r="J108" s="109">
        <f t="shared" si="7"/>
        <v>170</v>
      </c>
      <c r="K108" s="109">
        <f t="shared" si="7"/>
        <v>310</v>
      </c>
      <c r="L108" s="109">
        <f t="shared" si="7"/>
        <v>510</v>
      </c>
      <c r="M108" s="45"/>
      <c r="N108" s="45"/>
      <c r="O108" s="45"/>
      <c r="P108" s="45"/>
      <c r="Q108" s="45"/>
      <c r="R108" s="45"/>
      <c r="S108" s="45"/>
      <c r="T108" s="45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</row>
    <row r="109" spans="1:32" s="25" customFormat="1" ht="14.45" customHeight="1" outlineLevel="1" x14ac:dyDescent="0.2">
      <c r="A109" s="26"/>
      <c r="B109" s="26"/>
      <c r="C109" s="90" t="str">
        <f>C93</f>
        <v>Модель Штурн 2</v>
      </c>
      <c r="D109" s="44" t="s">
        <v>457</v>
      </c>
      <c r="E109" s="53" t="s">
        <v>47</v>
      </c>
      <c r="F109" s="106"/>
      <c r="G109" s="28"/>
      <c r="H109" s="109">
        <f t="shared" si="7"/>
        <v>0</v>
      </c>
      <c r="I109" s="109">
        <f t="shared" si="7"/>
        <v>22</v>
      </c>
      <c r="J109" s="109">
        <f t="shared" si="7"/>
        <v>65</v>
      </c>
      <c r="K109" s="109">
        <f t="shared" si="7"/>
        <v>95</v>
      </c>
      <c r="L109" s="109">
        <f t="shared" si="7"/>
        <v>155</v>
      </c>
      <c r="M109" s="45"/>
      <c r="N109" s="45"/>
      <c r="O109" s="45"/>
      <c r="P109" s="45"/>
      <c r="Q109" s="45"/>
      <c r="R109" s="45"/>
      <c r="S109" s="45"/>
      <c r="T109" s="45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</row>
    <row r="110" spans="1:32" s="25" customFormat="1" ht="14.45" customHeight="1" outlineLevel="1" x14ac:dyDescent="0.2">
      <c r="A110" s="26"/>
      <c r="B110" s="26"/>
      <c r="C110" s="90" t="str">
        <f>C94</f>
        <v>Модель Штурн 3</v>
      </c>
      <c r="D110" s="44" t="s">
        <v>457</v>
      </c>
      <c r="E110" s="53" t="s">
        <v>47</v>
      </c>
      <c r="F110" s="106"/>
      <c r="G110" s="28"/>
      <c r="H110" s="109">
        <f t="shared" si="7"/>
        <v>0</v>
      </c>
      <c r="I110" s="109">
        <f t="shared" si="7"/>
        <v>22</v>
      </c>
      <c r="J110" s="109">
        <f t="shared" si="7"/>
        <v>65</v>
      </c>
      <c r="K110" s="109">
        <f t="shared" si="7"/>
        <v>95</v>
      </c>
      <c r="L110" s="109">
        <f t="shared" si="7"/>
        <v>155</v>
      </c>
      <c r="M110" s="45"/>
      <c r="N110" s="45"/>
      <c r="O110" s="45"/>
      <c r="P110" s="45"/>
      <c r="Q110" s="45"/>
      <c r="R110" s="45"/>
      <c r="S110" s="45"/>
      <c r="T110" s="45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</row>
    <row r="111" spans="1:32" s="25" customFormat="1" ht="14.45" customHeight="1" x14ac:dyDescent="0.2">
      <c r="A111" s="26"/>
      <c r="B111" s="26"/>
      <c r="C111" s="26"/>
      <c r="D111" s="44"/>
      <c r="E111" s="44"/>
      <c r="F111" s="106"/>
      <c r="G111" s="28"/>
      <c r="H111" s="106"/>
      <c r="I111" s="106"/>
      <c r="J111" s="106"/>
      <c r="K111" s="106"/>
      <c r="L111" s="106"/>
      <c r="M111" s="45"/>
      <c r="N111" s="45"/>
      <c r="O111" s="45"/>
      <c r="P111" s="45"/>
      <c r="Q111" s="45"/>
      <c r="R111" s="45"/>
      <c r="S111" s="45"/>
      <c r="T111" s="45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</row>
    <row r="112" spans="1:32" s="25" customFormat="1" ht="14.45" customHeight="1" x14ac:dyDescent="0.2">
      <c r="A112" s="26"/>
      <c r="B112" s="26"/>
      <c r="C112" s="86" t="s">
        <v>125</v>
      </c>
      <c r="D112" s="44" t="s">
        <v>44</v>
      </c>
      <c r="E112" s="44" t="s">
        <v>47</v>
      </c>
      <c r="F112" s="112"/>
      <c r="G112" s="28"/>
      <c r="H112" s="97">
        <f>SUM(H113:H124)</f>
        <v>1</v>
      </c>
      <c r="I112" s="97">
        <f>SUM(I113:I124)</f>
        <v>1</v>
      </c>
      <c r="J112" s="97">
        <f>SUM(J113:J124)</f>
        <v>1</v>
      </c>
      <c r="K112" s="97">
        <f>SUM(K113:K124)</f>
        <v>1</v>
      </c>
      <c r="L112" s="97">
        <f>SUM(L113:L124)</f>
        <v>1</v>
      </c>
      <c r="M112" s="113"/>
      <c r="N112" s="45"/>
      <c r="O112" s="45"/>
      <c r="P112" s="45"/>
      <c r="Q112" s="45"/>
      <c r="R112" s="45"/>
      <c r="S112" s="45"/>
      <c r="T112" s="45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</row>
    <row r="113" spans="1:32" s="25" customFormat="1" ht="14.45" customHeight="1" outlineLevel="1" x14ac:dyDescent="0.2">
      <c r="A113" s="114"/>
      <c r="B113" s="114">
        <v>1</v>
      </c>
      <c r="C113" s="90" t="s">
        <v>126</v>
      </c>
      <c r="D113" s="44" t="s">
        <v>127</v>
      </c>
      <c r="E113" s="44" t="s">
        <v>128</v>
      </c>
      <c r="F113" s="51"/>
      <c r="G113" s="28"/>
      <c r="H113" s="85">
        <f t="shared" ref="H113:L124" si="8">100%/12</f>
        <v>8.3333333333333329E-2</v>
      </c>
      <c r="I113" s="85">
        <f t="shared" si="8"/>
        <v>8.3333333333333329E-2</v>
      </c>
      <c r="J113" s="85">
        <f t="shared" si="8"/>
        <v>8.3333333333333329E-2</v>
      </c>
      <c r="K113" s="85">
        <f t="shared" si="8"/>
        <v>8.3333333333333329E-2</v>
      </c>
      <c r="L113" s="85">
        <f t="shared" si="8"/>
        <v>8.3333333333333329E-2</v>
      </c>
      <c r="M113" s="76"/>
      <c r="N113" s="76"/>
      <c r="O113" s="76"/>
      <c r="P113" s="76"/>
      <c r="Q113" s="76"/>
      <c r="R113" s="76"/>
      <c r="S113" s="76"/>
      <c r="T113" s="7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</row>
    <row r="114" spans="1:32" s="25" customFormat="1" ht="14.45" customHeight="1" outlineLevel="1" x14ac:dyDescent="0.2">
      <c r="A114" s="114"/>
      <c r="B114" s="114">
        <v>2</v>
      </c>
      <c r="C114" s="90" t="s">
        <v>129</v>
      </c>
      <c r="D114" s="44" t="s">
        <v>127</v>
      </c>
      <c r="E114" s="44" t="s">
        <v>128</v>
      </c>
      <c r="F114" s="51"/>
      <c r="G114" s="28"/>
      <c r="H114" s="85">
        <f t="shared" si="8"/>
        <v>8.3333333333333329E-2</v>
      </c>
      <c r="I114" s="85">
        <f t="shared" si="8"/>
        <v>8.3333333333333329E-2</v>
      </c>
      <c r="J114" s="85">
        <f t="shared" si="8"/>
        <v>8.3333333333333329E-2</v>
      </c>
      <c r="K114" s="85">
        <f t="shared" si="8"/>
        <v>8.3333333333333329E-2</v>
      </c>
      <c r="L114" s="85">
        <f t="shared" si="8"/>
        <v>8.3333333333333329E-2</v>
      </c>
      <c r="M114" s="76"/>
      <c r="N114" s="76"/>
      <c r="O114" s="76"/>
      <c r="P114" s="76"/>
      <c r="Q114" s="76"/>
      <c r="R114" s="76"/>
      <c r="S114" s="76"/>
      <c r="T114" s="7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</row>
    <row r="115" spans="1:32" s="25" customFormat="1" ht="14.45" customHeight="1" outlineLevel="1" x14ac:dyDescent="0.2">
      <c r="A115" s="114"/>
      <c r="B115" s="114">
        <v>3</v>
      </c>
      <c r="C115" s="90" t="s">
        <v>130</v>
      </c>
      <c r="D115" s="44" t="s">
        <v>127</v>
      </c>
      <c r="E115" s="44" t="s">
        <v>128</v>
      </c>
      <c r="F115" s="51"/>
      <c r="G115" s="28"/>
      <c r="H115" s="85">
        <f t="shared" si="8"/>
        <v>8.3333333333333329E-2</v>
      </c>
      <c r="I115" s="85">
        <f t="shared" si="8"/>
        <v>8.3333333333333329E-2</v>
      </c>
      <c r="J115" s="85">
        <f t="shared" si="8"/>
        <v>8.3333333333333329E-2</v>
      </c>
      <c r="K115" s="85">
        <f t="shared" si="8"/>
        <v>8.3333333333333329E-2</v>
      </c>
      <c r="L115" s="85">
        <f t="shared" si="8"/>
        <v>8.3333333333333329E-2</v>
      </c>
      <c r="M115" s="76"/>
      <c r="N115" s="76"/>
      <c r="O115" s="76"/>
      <c r="P115" s="76"/>
      <c r="Q115" s="76"/>
      <c r="R115" s="76"/>
      <c r="S115" s="76"/>
      <c r="T115" s="7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</row>
    <row r="116" spans="1:32" s="25" customFormat="1" ht="14.45" customHeight="1" outlineLevel="1" x14ac:dyDescent="0.2">
      <c r="A116" s="114"/>
      <c r="B116" s="114">
        <v>4</v>
      </c>
      <c r="C116" s="90" t="s">
        <v>131</v>
      </c>
      <c r="D116" s="44" t="s">
        <v>127</v>
      </c>
      <c r="E116" s="44" t="s">
        <v>128</v>
      </c>
      <c r="F116" s="51"/>
      <c r="G116" s="28"/>
      <c r="H116" s="85">
        <f t="shared" si="8"/>
        <v>8.3333333333333329E-2</v>
      </c>
      <c r="I116" s="85">
        <f t="shared" si="8"/>
        <v>8.3333333333333329E-2</v>
      </c>
      <c r="J116" s="85">
        <f t="shared" si="8"/>
        <v>8.3333333333333329E-2</v>
      </c>
      <c r="K116" s="85">
        <f t="shared" si="8"/>
        <v>8.3333333333333329E-2</v>
      </c>
      <c r="L116" s="85">
        <f t="shared" si="8"/>
        <v>8.3333333333333329E-2</v>
      </c>
      <c r="M116" s="76"/>
      <c r="N116" s="76"/>
      <c r="O116" s="76"/>
      <c r="P116" s="76"/>
      <c r="Q116" s="76"/>
      <c r="R116" s="76"/>
      <c r="S116" s="76"/>
      <c r="T116" s="7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</row>
    <row r="117" spans="1:32" s="25" customFormat="1" ht="14.45" customHeight="1" outlineLevel="1" x14ac:dyDescent="0.2">
      <c r="A117" s="114"/>
      <c r="B117" s="114">
        <v>5</v>
      </c>
      <c r="C117" s="90" t="s">
        <v>132</v>
      </c>
      <c r="D117" s="44" t="s">
        <v>127</v>
      </c>
      <c r="E117" s="44" t="s">
        <v>128</v>
      </c>
      <c r="F117" s="51"/>
      <c r="G117" s="28"/>
      <c r="H117" s="85">
        <f t="shared" si="8"/>
        <v>8.3333333333333329E-2</v>
      </c>
      <c r="I117" s="85">
        <f t="shared" si="8"/>
        <v>8.3333333333333329E-2</v>
      </c>
      <c r="J117" s="85">
        <f t="shared" si="8"/>
        <v>8.3333333333333329E-2</v>
      </c>
      <c r="K117" s="85">
        <f t="shared" si="8"/>
        <v>8.3333333333333329E-2</v>
      </c>
      <c r="L117" s="85">
        <f t="shared" si="8"/>
        <v>8.3333333333333329E-2</v>
      </c>
      <c r="M117" s="76"/>
      <c r="N117" s="76"/>
      <c r="O117" s="76"/>
      <c r="P117" s="76"/>
      <c r="Q117" s="76"/>
      <c r="R117" s="76"/>
      <c r="S117" s="76"/>
      <c r="T117" s="7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</row>
    <row r="118" spans="1:32" s="25" customFormat="1" ht="14.45" customHeight="1" outlineLevel="1" x14ac:dyDescent="0.2">
      <c r="A118" s="114"/>
      <c r="B118" s="114">
        <v>6</v>
      </c>
      <c r="C118" s="90" t="s">
        <v>133</v>
      </c>
      <c r="D118" s="44" t="s">
        <v>127</v>
      </c>
      <c r="E118" s="44" t="s">
        <v>128</v>
      </c>
      <c r="F118" s="51"/>
      <c r="G118" s="28"/>
      <c r="H118" s="85">
        <f t="shared" si="8"/>
        <v>8.3333333333333329E-2</v>
      </c>
      <c r="I118" s="85">
        <f t="shared" si="8"/>
        <v>8.3333333333333329E-2</v>
      </c>
      <c r="J118" s="85">
        <f t="shared" si="8"/>
        <v>8.3333333333333329E-2</v>
      </c>
      <c r="K118" s="85">
        <f t="shared" si="8"/>
        <v>8.3333333333333329E-2</v>
      </c>
      <c r="L118" s="85">
        <f t="shared" si="8"/>
        <v>8.3333333333333329E-2</v>
      </c>
      <c r="M118" s="76"/>
      <c r="N118" s="76"/>
      <c r="O118" s="76"/>
      <c r="P118" s="76"/>
      <c r="Q118" s="76"/>
      <c r="R118" s="76"/>
      <c r="S118" s="76"/>
      <c r="T118" s="7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</row>
    <row r="119" spans="1:32" s="25" customFormat="1" ht="14.45" customHeight="1" outlineLevel="1" x14ac:dyDescent="0.2">
      <c r="A119" s="114"/>
      <c r="B119" s="114">
        <v>7</v>
      </c>
      <c r="C119" s="90" t="s">
        <v>134</v>
      </c>
      <c r="D119" s="44" t="s">
        <v>127</v>
      </c>
      <c r="E119" s="44" t="s">
        <v>128</v>
      </c>
      <c r="F119" s="51"/>
      <c r="G119" s="28"/>
      <c r="H119" s="85">
        <f t="shared" si="8"/>
        <v>8.3333333333333329E-2</v>
      </c>
      <c r="I119" s="85">
        <f t="shared" si="8"/>
        <v>8.3333333333333329E-2</v>
      </c>
      <c r="J119" s="85">
        <f t="shared" si="8"/>
        <v>8.3333333333333329E-2</v>
      </c>
      <c r="K119" s="85">
        <f t="shared" si="8"/>
        <v>8.3333333333333329E-2</v>
      </c>
      <c r="L119" s="85">
        <f t="shared" si="8"/>
        <v>8.3333333333333329E-2</v>
      </c>
      <c r="M119" s="76"/>
      <c r="N119" s="76"/>
      <c r="O119" s="45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</row>
    <row r="120" spans="1:32" s="25" customFormat="1" ht="14.45" customHeight="1" outlineLevel="1" x14ac:dyDescent="0.2">
      <c r="A120" s="114"/>
      <c r="B120" s="114">
        <v>8</v>
      </c>
      <c r="C120" s="90" t="s">
        <v>135</v>
      </c>
      <c r="D120" s="44" t="s">
        <v>127</v>
      </c>
      <c r="E120" s="44" t="s">
        <v>128</v>
      </c>
      <c r="F120" s="51"/>
      <c r="G120" s="28"/>
      <c r="H120" s="85">
        <f t="shared" si="8"/>
        <v>8.3333333333333329E-2</v>
      </c>
      <c r="I120" s="85">
        <f t="shared" si="8"/>
        <v>8.3333333333333329E-2</v>
      </c>
      <c r="J120" s="85">
        <f t="shared" si="8"/>
        <v>8.3333333333333329E-2</v>
      </c>
      <c r="K120" s="85">
        <f t="shared" si="8"/>
        <v>8.3333333333333329E-2</v>
      </c>
      <c r="L120" s="85">
        <f t="shared" si="8"/>
        <v>8.3333333333333329E-2</v>
      </c>
      <c r="M120" s="76"/>
      <c r="N120" s="76"/>
      <c r="O120" s="45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</row>
    <row r="121" spans="1:32" s="25" customFormat="1" ht="14.45" customHeight="1" outlineLevel="1" x14ac:dyDescent="0.2">
      <c r="A121" s="114"/>
      <c r="B121" s="114">
        <v>9</v>
      </c>
      <c r="C121" s="90" t="s">
        <v>136</v>
      </c>
      <c r="D121" s="44" t="s">
        <v>127</v>
      </c>
      <c r="E121" s="44" t="s">
        <v>128</v>
      </c>
      <c r="F121" s="51"/>
      <c r="G121" s="28"/>
      <c r="H121" s="85">
        <f t="shared" si="8"/>
        <v>8.3333333333333329E-2</v>
      </c>
      <c r="I121" s="85">
        <f t="shared" si="8"/>
        <v>8.3333333333333329E-2</v>
      </c>
      <c r="J121" s="85">
        <f t="shared" si="8"/>
        <v>8.3333333333333329E-2</v>
      </c>
      <c r="K121" s="85">
        <f t="shared" si="8"/>
        <v>8.3333333333333329E-2</v>
      </c>
      <c r="L121" s="85">
        <f t="shared" si="8"/>
        <v>8.3333333333333329E-2</v>
      </c>
      <c r="M121" s="76"/>
      <c r="N121" s="76"/>
      <c r="O121" s="45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</row>
    <row r="122" spans="1:32" s="25" customFormat="1" ht="14.45" customHeight="1" outlineLevel="1" x14ac:dyDescent="0.2">
      <c r="A122" s="114"/>
      <c r="B122" s="114">
        <v>10</v>
      </c>
      <c r="C122" s="90" t="s">
        <v>137</v>
      </c>
      <c r="D122" s="44" t="s">
        <v>127</v>
      </c>
      <c r="E122" s="44" t="s">
        <v>128</v>
      </c>
      <c r="F122" s="51"/>
      <c r="G122" s="28"/>
      <c r="H122" s="85">
        <f t="shared" si="8"/>
        <v>8.3333333333333329E-2</v>
      </c>
      <c r="I122" s="85">
        <f t="shared" si="8"/>
        <v>8.3333333333333329E-2</v>
      </c>
      <c r="J122" s="85">
        <f t="shared" si="8"/>
        <v>8.3333333333333329E-2</v>
      </c>
      <c r="K122" s="85">
        <f t="shared" si="8"/>
        <v>8.3333333333333329E-2</v>
      </c>
      <c r="L122" s="85">
        <f t="shared" si="8"/>
        <v>8.3333333333333329E-2</v>
      </c>
      <c r="M122" s="76"/>
      <c r="N122" s="76"/>
      <c r="O122" s="45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</row>
    <row r="123" spans="1:32" s="25" customFormat="1" ht="14.45" customHeight="1" outlineLevel="1" x14ac:dyDescent="0.2">
      <c r="A123" s="114"/>
      <c r="B123" s="114">
        <v>11</v>
      </c>
      <c r="C123" s="90" t="s">
        <v>138</v>
      </c>
      <c r="D123" s="44" t="s">
        <v>127</v>
      </c>
      <c r="E123" s="44" t="s">
        <v>128</v>
      </c>
      <c r="F123" s="51"/>
      <c r="G123" s="28"/>
      <c r="H123" s="85">
        <f t="shared" si="8"/>
        <v>8.3333333333333329E-2</v>
      </c>
      <c r="I123" s="85">
        <f t="shared" si="8"/>
        <v>8.3333333333333329E-2</v>
      </c>
      <c r="J123" s="85">
        <f t="shared" si="8"/>
        <v>8.3333333333333329E-2</v>
      </c>
      <c r="K123" s="85">
        <f t="shared" si="8"/>
        <v>8.3333333333333329E-2</v>
      </c>
      <c r="L123" s="85">
        <f t="shared" si="8"/>
        <v>8.3333333333333329E-2</v>
      </c>
      <c r="M123" s="76"/>
      <c r="N123" s="76"/>
      <c r="O123" s="45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</row>
    <row r="124" spans="1:32" s="25" customFormat="1" ht="14.45" customHeight="1" outlineLevel="1" x14ac:dyDescent="0.2">
      <c r="A124" s="114"/>
      <c r="B124" s="114">
        <v>12</v>
      </c>
      <c r="C124" s="90" t="s">
        <v>139</v>
      </c>
      <c r="D124" s="44" t="s">
        <v>127</v>
      </c>
      <c r="E124" s="44" t="s">
        <v>128</v>
      </c>
      <c r="F124" s="51"/>
      <c r="G124" s="28"/>
      <c r="H124" s="85">
        <f t="shared" si="8"/>
        <v>8.3333333333333329E-2</v>
      </c>
      <c r="I124" s="85">
        <f t="shared" si="8"/>
        <v>8.3333333333333329E-2</v>
      </c>
      <c r="J124" s="85">
        <f t="shared" si="8"/>
        <v>8.3333333333333329E-2</v>
      </c>
      <c r="K124" s="85">
        <f t="shared" si="8"/>
        <v>8.3333333333333329E-2</v>
      </c>
      <c r="L124" s="85">
        <f t="shared" si="8"/>
        <v>8.3333333333333329E-2</v>
      </c>
      <c r="M124" s="76"/>
      <c r="N124" s="76"/>
      <c r="O124" s="45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</row>
    <row r="125" spans="1:32" s="25" customFormat="1" ht="14.45" customHeight="1" x14ac:dyDescent="0.2">
      <c r="A125" s="26"/>
      <c r="B125" s="26"/>
      <c r="C125" s="63"/>
      <c r="D125" s="53"/>
      <c r="E125" s="53"/>
      <c r="F125" s="51"/>
      <c r="G125" s="28"/>
      <c r="H125" s="105"/>
      <c r="I125" s="105"/>
      <c r="J125" s="105"/>
      <c r="K125" s="105"/>
      <c r="L125" s="105"/>
      <c r="M125" s="45"/>
      <c r="N125" s="45"/>
      <c r="O125" s="45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</row>
    <row r="126" spans="1:32" s="25" customFormat="1" ht="14.45" customHeight="1" x14ac:dyDescent="0.2">
      <c r="A126" s="26"/>
      <c r="B126" s="26"/>
      <c r="C126" s="86" t="s">
        <v>140</v>
      </c>
      <c r="D126" s="53"/>
      <c r="E126" s="53"/>
      <c r="F126" s="51"/>
      <c r="G126" s="28"/>
      <c r="H126" s="105"/>
      <c r="I126" s="105"/>
      <c r="J126" s="105"/>
      <c r="K126" s="105"/>
      <c r="L126" s="105"/>
      <c r="M126" s="45"/>
      <c r="N126" s="45"/>
      <c r="O126" s="45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</row>
    <row r="127" spans="1:32" s="25" customFormat="1" ht="14.45" customHeight="1" outlineLevel="1" x14ac:dyDescent="0.2">
      <c r="A127" s="26"/>
      <c r="B127" s="114">
        <v>1</v>
      </c>
      <c r="C127" s="90" t="s">
        <v>141</v>
      </c>
      <c r="D127" s="53" t="s">
        <v>142</v>
      </c>
      <c r="E127" s="44" t="s">
        <v>128</v>
      </c>
      <c r="F127" s="85">
        <v>0.5</v>
      </c>
      <c r="G127" s="28"/>
      <c r="H127" s="105"/>
      <c r="I127" s="105"/>
      <c r="J127" s="105"/>
      <c r="K127" s="105"/>
      <c r="L127" s="105"/>
      <c r="M127" s="45"/>
      <c r="N127" s="45"/>
      <c r="O127" s="45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</row>
    <row r="128" spans="1:32" s="25" customFormat="1" ht="14.45" customHeight="1" outlineLevel="1" x14ac:dyDescent="0.2">
      <c r="A128" s="26"/>
      <c r="B128" s="114">
        <v>2</v>
      </c>
      <c r="C128" s="90" t="s">
        <v>143</v>
      </c>
      <c r="D128" s="53" t="s">
        <v>142</v>
      </c>
      <c r="E128" s="44" t="s">
        <v>128</v>
      </c>
      <c r="F128" s="85">
        <v>0.5</v>
      </c>
      <c r="G128" s="28"/>
      <c r="H128" s="105"/>
      <c r="I128" s="105"/>
      <c r="J128" s="105"/>
      <c r="K128" s="105"/>
      <c r="L128" s="105"/>
      <c r="M128" s="45"/>
      <c r="N128" s="45"/>
      <c r="O128" s="45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</row>
    <row r="129" spans="1:32" s="25" customFormat="1" ht="14.45" customHeight="1" outlineLevel="1" x14ac:dyDescent="0.2">
      <c r="A129" s="26"/>
      <c r="B129" s="114">
        <v>3</v>
      </c>
      <c r="C129" s="90" t="s">
        <v>144</v>
      </c>
      <c r="D129" s="53" t="s">
        <v>142</v>
      </c>
      <c r="E129" s="44" t="s">
        <v>128</v>
      </c>
      <c r="F129" s="85">
        <v>0.5</v>
      </c>
      <c r="G129" s="28"/>
      <c r="H129" s="105"/>
      <c r="I129" s="105"/>
      <c r="J129" s="105"/>
      <c r="K129" s="105"/>
      <c r="L129" s="105"/>
      <c r="M129" s="45"/>
      <c r="N129" s="45"/>
      <c r="O129" s="45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</row>
    <row r="130" spans="1:32" s="25" customFormat="1" ht="14.45" customHeight="1" outlineLevel="1" x14ac:dyDescent="0.2">
      <c r="A130" s="26"/>
      <c r="B130" s="114">
        <v>4</v>
      </c>
      <c r="C130" s="90" t="s">
        <v>145</v>
      </c>
      <c r="D130" s="53" t="s">
        <v>142</v>
      </c>
      <c r="E130" s="44" t="s">
        <v>128</v>
      </c>
      <c r="F130" s="85">
        <v>0.5</v>
      </c>
      <c r="G130" s="28"/>
      <c r="H130" s="105"/>
      <c r="I130" s="105"/>
      <c r="J130" s="105"/>
      <c r="K130" s="105"/>
      <c r="L130" s="105"/>
      <c r="M130" s="45"/>
      <c r="N130" s="45"/>
      <c r="O130" s="45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</row>
    <row r="131" spans="1:32" s="25" customFormat="1" ht="14.45" customHeight="1" outlineLevel="1" x14ac:dyDescent="0.2">
      <c r="A131" s="26"/>
      <c r="B131" s="114">
        <v>5</v>
      </c>
      <c r="C131" s="90" t="s">
        <v>146</v>
      </c>
      <c r="D131" s="53" t="s">
        <v>142</v>
      </c>
      <c r="E131" s="44" t="s">
        <v>128</v>
      </c>
      <c r="F131" s="85">
        <v>0.5</v>
      </c>
      <c r="G131" s="28"/>
      <c r="H131" s="105"/>
      <c r="I131" s="105"/>
      <c r="J131" s="105"/>
      <c r="K131" s="105"/>
      <c r="L131" s="105"/>
      <c r="M131" s="45"/>
      <c r="N131" s="45"/>
      <c r="O131" s="45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</row>
    <row r="132" spans="1:32" s="25" customFormat="1" ht="14.45" customHeight="1" outlineLevel="1" x14ac:dyDescent="0.2">
      <c r="A132" s="26"/>
      <c r="B132" s="114">
        <v>6</v>
      </c>
      <c r="C132" s="90" t="s">
        <v>147</v>
      </c>
      <c r="D132" s="53" t="s">
        <v>142</v>
      </c>
      <c r="E132" s="44" t="s">
        <v>128</v>
      </c>
      <c r="F132" s="85">
        <v>0.5</v>
      </c>
      <c r="G132" s="28"/>
      <c r="H132" s="105"/>
      <c r="I132" s="105"/>
      <c r="J132" s="105"/>
      <c r="K132" s="105"/>
      <c r="L132" s="105"/>
      <c r="M132" s="45"/>
      <c r="N132" s="45"/>
      <c r="O132" s="45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</row>
    <row r="133" spans="1:32" s="25" customFormat="1" ht="14.45" customHeight="1" outlineLevel="1" x14ac:dyDescent="0.2">
      <c r="A133" s="26"/>
      <c r="B133" s="114">
        <v>7</v>
      </c>
      <c r="C133" s="90" t="s">
        <v>148</v>
      </c>
      <c r="D133" s="53" t="s">
        <v>142</v>
      </c>
      <c r="E133" s="44" t="s">
        <v>128</v>
      </c>
      <c r="F133" s="85">
        <v>0.5</v>
      </c>
      <c r="G133" s="28"/>
      <c r="H133" s="105"/>
      <c r="I133" s="105"/>
      <c r="J133" s="105"/>
      <c r="K133" s="105"/>
      <c r="L133" s="105"/>
      <c r="M133" s="45"/>
      <c r="N133" s="45"/>
      <c r="O133" s="45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</row>
    <row r="134" spans="1:32" s="25" customFormat="1" ht="14.45" customHeight="1" outlineLevel="1" x14ac:dyDescent="0.2">
      <c r="A134" s="26"/>
      <c r="B134" s="114">
        <v>8</v>
      </c>
      <c r="C134" s="90" t="s">
        <v>149</v>
      </c>
      <c r="D134" s="53" t="s">
        <v>142</v>
      </c>
      <c r="E134" s="44" t="s">
        <v>128</v>
      </c>
      <c r="F134" s="85">
        <v>0.5</v>
      </c>
      <c r="G134" s="28"/>
      <c r="H134" s="105"/>
      <c r="I134" s="105"/>
      <c r="J134" s="105"/>
      <c r="K134" s="105"/>
      <c r="L134" s="105"/>
      <c r="M134" s="45"/>
      <c r="N134" s="45"/>
      <c r="O134" s="45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</row>
    <row r="135" spans="1:32" s="25" customFormat="1" ht="14.45" customHeight="1" outlineLevel="1" x14ac:dyDescent="0.2">
      <c r="A135" s="26"/>
      <c r="B135" s="114">
        <v>9</v>
      </c>
      <c r="C135" s="90" t="s">
        <v>150</v>
      </c>
      <c r="D135" s="53" t="s">
        <v>142</v>
      </c>
      <c r="E135" s="44" t="s">
        <v>128</v>
      </c>
      <c r="F135" s="85">
        <v>0.5</v>
      </c>
      <c r="G135" s="28"/>
      <c r="H135" s="105"/>
      <c r="I135" s="105"/>
      <c r="J135" s="105"/>
      <c r="K135" s="105"/>
      <c r="L135" s="105"/>
      <c r="M135" s="45"/>
      <c r="N135" s="45"/>
      <c r="O135" s="45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</row>
    <row r="136" spans="1:32" s="25" customFormat="1" ht="14.45" customHeight="1" outlineLevel="1" x14ac:dyDescent="0.2">
      <c r="A136" s="26"/>
      <c r="B136" s="114">
        <v>10</v>
      </c>
      <c r="C136" s="90" t="s">
        <v>151</v>
      </c>
      <c r="D136" s="53" t="s">
        <v>142</v>
      </c>
      <c r="E136" s="44" t="s">
        <v>128</v>
      </c>
      <c r="F136" s="85">
        <v>0.5</v>
      </c>
      <c r="G136" s="28"/>
      <c r="H136" s="105"/>
      <c r="I136" s="105"/>
      <c r="J136" s="105"/>
      <c r="K136" s="105"/>
      <c r="L136" s="105"/>
      <c r="M136" s="45"/>
      <c r="N136" s="45"/>
      <c r="O136" s="45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</row>
    <row r="137" spans="1:32" s="25" customFormat="1" ht="14.45" customHeight="1" outlineLevel="1" x14ac:dyDescent="0.2">
      <c r="A137" s="26"/>
      <c r="B137" s="114">
        <v>11</v>
      </c>
      <c r="C137" s="90" t="s">
        <v>152</v>
      </c>
      <c r="D137" s="53" t="s">
        <v>142</v>
      </c>
      <c r="E137" s="44" t="s">
        <v>128</v>
      </c>
      <c r="F137" s="85">
        <v>0.5</v>
      </c>
      <c r="G137" s="28"/>
      <c r="H137" s="105"/>
      <c r="I137" s="105"/>
      <c r="J137" s="105"/>
      <c r="K137" s="105"/>
      <c r="L137" s="105"/>
      <c r="M137" s="45"/>
      <c r="N137" s="45"/>
      <c r="O137" s="45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</row>
    <row r="138" spans="1:32" s="25" customFormat="1" ht="14.45" customHeight="1" outlineLevel="1" x14ac:dyDescent="0.2">
      <c r="A138" s="26"/>
      <c r="B138" s="114">
        <v>12</v>
      </c>
      <c r="C138" s="90" t="s">
        <v>153</v>
      </c>
      <c r="D138" s="53" t="s">
        <v>142</v>
      </c>
      <c r="E138" s="44" t="s">
        <v>128</v>
      </c>
      <c r="F138" s="85">
        <v>0.5</v>
      </c>
      <c r="G138" s="28"/>
      <c r="H138" s="105"/>
      <c r="I138" s="105"/>
      <c r="J138" s="105"/>
      <c r="K138" s="105"/>
      <c r="L138" s="105"/>
      <c r="M138" s="45"/>
      <c r="N138" s="45"/>
      <c r="O138" s="45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</row>
    <row r="139" spans="1:32" s="25" customFormat="1" ht="14.45" customHeight="1" x14ac:dyDescent="0.2">
      <c r="A139" s="26"/>
      <c r="B139" s="26"/>
      <c r="C139" s="63"/>
      <c r="D139" s="53"/>
      <c r="E139" s="53"/>
      <c r="F139" s="51"/>
      <c r="G139" s="28"/>
      <c r="H139" s="105"/>
      <c r="I139" s="105"/>
      <c r="J139" s="105"/>
      <c r="K139" s="105"/>
      <c r="L139" s="105"/>
      <c r="M139" s="45"/>
      <c r="N139" s="45"/>
      <c r="O139" s="45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</row>
    <row r="140" spans="1:32" s="25" customFormat="1" ht="14.45" customHeight="1" x14ac:dyDescent="0.2">
      <c r="A140" s="26"/>
      <c r="B140" s="26"/>
      <c r="C140" s="86" t="s">
        <v>154</v>
      </c>
      <c r="D140" s="53"/>
      <c r="E140" s="53"/>
      <c r="F140" s="51"/>
      <c r="G140" s="28"/>
      <c r="H140" s="105"/>
      <c r="I140" s="105"/>
      <c r="J140" s="105"/>
      <c r="K140" s="105"/>
      <c r="L140" s="105"/>
      <c r="M140" s="45"/>
      <c r="N140" s="45"/>
      <c r="O140" s="45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</row>
    <row r="141" spans="1:32" s="25" customFormat="1" ht="14.45" customHeight="1" outlineLevel="1" x14ac:dyDescent="0.2">
      <c r="A141" s="26"/>
      <c r="B141" s="114">
        <v>1</v>
      </c>
      <c r="C141" s="90" t="s">
        <v>141</v>
      </c>
      <c r="D141" s="53" t="s">
        <v>155</v>
      </c>
      <c r="E141" s="44" t="s">
        <v>128</v>
      </c>
      <c r="F141" s="85">
        <v>0.1</v>
      </c>
      <c r="G141" s="28"/>
      <c r="H141" s="105"/>
      <c r="I141" s="105"/>
      <c r="J141" s="105"/>
      <c r="K141" s="105"/>
      <c r="L141" s="105"/>
      <c r="M141" s="45"/>
      <c r="N141" s="45"/>
      <c r="O141" s="45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</row>
    <row r="142" spans="1:32" s="25" customFormat="1" ht="14.45" customHeight="1" outlineLevel="1" x14ac:dyDescent="0.2">
      <c r="A142" s="26"/>
      <c r="B142" s="114">
        <v>2</v>
      </c>
      <c r="C142" s="90" t="s">
        <v>143</v>
      </c>
      <c r="D142" s="53" t="s">
        <v>155</v>
      </c>
      <c r="E142" s="44" t="s">
        <v>128</v>
      </c>
      <c r="F142" s="85">
        <v>0.1</v>
      </c>
      <c r="G142" s="28"/>
      <c r="H142" s="105"/>
      <c r="I142" s="105"/>
      <c r="J142" s="105"/>
      <c r="K142" s="105"/>
      <c r="L142" s="105"/>
      <c r="M142" s="45"/>
      <c r="N142" s="45"/>
      <c r="O142" s="45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</row>
    <row r="143" spans="1:32" s="25" customFormat="1" ht="14.45" customHeight="1" outlineLevel="1" x14ac:dyDescent="0.2">
      <c r="A143" s="26"/>
      <c r="B143" s="114">
        <v>3</v>
      </c>
      <c r="C143" s="90" t="s">
        <v>144</v>
      </c>
      <c r="D143" s="53" t="s">
        <v>155</v>
      </c>
      <c r="E143" s="44" t="s">
        <v>128</v>
      </c>
      <c r="F143" s="85">
        <v>0.1</v>
      </c>
      <c r="G143" s="28"/>
      <c r="H143" s="105"/>
      <c r="I143" s="105"/>
      <c r="J143" s="105"/>
      <c r="K143" s="105"/>
      <c r="L143" s="105"/>
      <c r="M143" s="45"/>
      <c r="N143" s="45"/>
      <c r="O143" s="45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</row>
    <row r="144" spans="1:32" s="25" customFormat="1" ht="14.45" customHeight="1" outlineLevel="1" x14ac:dyDescent="0.2">
      <c r="A144" s="26"/>
      <c r="B144" s="114">
        <v>4</v>
      </c>
      <c r="C144" s="90" t="s">
        <v>145</v>
      </c>
      <c r="D144" s="53" t="s">
        <v>155</v>
      </c>
      <c r="E144" s="44" t="s">
        <v>128</v>
      </c>
      <c r="F144" s="85">
        <v>0.1</v>
      </c>
      <c r="G144" s="28"/>
      <c r="H144" s="105"/>
      <c r="I144" s="105"/>
      <c r="J144" s="105"/>
      <c r="K144" s="105"/>
      <c r="L144" s="105"/>
      <c r="M144" s="45"/>
      <c r="N144" s="45"/>
      <c r="O144" s="45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</row>
    <row r="145" spans="1:32" s="25" customFormat="1" ht="14.45" customHeight="1" outlineLevel="1" x14ac:dyDescent="0.2">
      <c r="A145" s="26"/>
      <c r="B145" s="114">
        <v>5</v>
      </c>
      <c r="C145" s="90" t="s">
        <v>146</v>
      </c>
      <c r="D145" s="53" t="s">
        <v>155</v>
      </c>
      <c r="E145" s="44" t="s">
        <v>128</v>
      </c>
      <c r="F145" s="85">
        <v>0.1</v>
      </c>
      <c r="G145" s="28"/>
      <c r="H145" s="105"/>
      <c r="I145" s="105"/>
      <c r="J145" s="105"/>
      <c r="K145" s="105"/>
      <c r="L145" s="105"/>
      <c r="M145" s="45"/>
      <c r="N145" s="45"/>
      <c r="O145" s="45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</row>
    <row r="146" spans="1:32" s="25" customFormat="1" ht="14.45" customHeight="1" outlineLevel="1" x14ac:dyDescent="0.2">
      <c r="A146" s="26"/>
      <c r="B146" s="114">
        <v>6</v>
      </c>
      <c r="C146" s="90" t="s">
        <v>147</v>
      </c>
      <c r="D146" s="53" t="s">
        <v>155</v>
      </c>
      <c r="E146" s="44" t="s">
        <v>128</v>
      </c>
      <c r="F146" s="85">
        <v>0.1</v>
      </c>
      <c r="G146" s="28"/>
      <c r="H146" s="105"/>
      <c r="I146" s="105"/>
      <c r="J146" s="105"/>
      <c r="K146" s="105"/>
      <c r="L146" s="105"/>
      <c r="M146" s="45"/>
      <c r="N146" s="45"/>
      <c r="O146" s="45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</row>
    <row r="147" spans="1:32" s="25" customFormat="1" ht="14.45" customHeight="1" outlineLevel="1" x14ac:dyDescent="0.2">
      <c r="A147" s="26"/>
      <c r="B147" s="114">
        <v>7</v>
      </c>
      <c r="C147" s="90" t="s">
        <v>148</v>
      </c>
      <c r="D147" s="53" t="s">
        <v>155</v>
      </c>
      <c r="E147" s="44" t="s">
        <v>128</v>
      </c>
      <c r="F147" s="85">
        <v>0.1</v>
      </c>
      <c r="G147" s="28"/>
      <c r="H147" s="105"/>
      <c r="I147" s="105"/>
      <c r="J147" s="105"/>
      <c r="K147" s="105"/>
      <c r="L147" s="105"/>
      <c r="M147" s="45"/>
      <c r="N147" s="45"/>
      <c r="O147" s="45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</row>
    <row r="148" spans="1:32" s="25" customFormat="1" ht="14.45" customHeight="1" outlineLevel="1" x14ac:dyDescent="0.2">
      <c r="A148" s="26"/>
      <c r="B148" s="114">
        <v>8</v>
      </c>
      <c r="C148" s="90" t="s">
        <v>149</v>
      </c>
      <c r="D148" s="53" t="s">
        <v>155</v>
      </c>
      <c r="E148" s="44" t="s">
        <v>128</v>
      </c>
      <c r="F148" s="85">
        <v>0.1</v>
      </c>
      <c r="G148" s="28"/>
      <c r="H148" s="105"/>
      <c r="I148" s="105"/>
      <c r="J148" s="105"/>
      <c r="K148" s="105"/>
      <c r="L148" s="105"/>
      <c r="M148" s="45"/>
      <c r="N148" s="45"/>
      <c r="O148" s="45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</row>
    <row r="149" spans="1:32" s="25" customFormat="1" ht="14.45" customHeight="1" outlineLevel="1" x14ac:dyDescent="0.2">
      <c r="A149" s="26"/>
      <c r="B149" s="114">
        <v>9</v>
      </c>
      <c r="C149" s="90" t="s">
        <v>150</v>
      </c>
      <c r="D149" s="53" t="s">
        <v>155</v>
      </c>
      <c r="E149" s="44" t="s">
        <v>128</v>
      </c>
      <c r="F149" s="85">
        <v>0.1</v>
      </c>
      <c r="G149" s="28"/>
      <c r="H149" s="105"/>
      <c r="I149" s="105"/>
      <c r="J149" s="105"/>
      <c r="K149" s="105"/>
      <c r="L149" s="105"/>
      <c r="M149" s="45"/>
      <c r="N149" s="45"/>
      <c r="O149" s="45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</row>
    <row r="150" spans="1:32" s="25" customFormat="1" ht="14.45" customHeight="1" outlineLevel="1" x14ac:dyDescent="0.2">
      <c r="A150" s="26"/>
      <c r="B150" s="114">
        <v>10</v>
      </c>
      <c r="C150" s="90" t="s">
        <v>151</v>
      </c>
      <c r="D150" s="53" t="s">
        <v>155</v>
      </c>
      <c r="E150" s="44" t="s">
        <v>128</v>
      </c>
      <c r="F150" s="85">
        <v>0.1</v>
      </c>
      <c r="G150" s="28"/>
      <c r="H150" s="105"/>
      <c r="I150" s="105"/>
      <c r="J150" s="105"/>
      <c r="K150" s="105"/>
      <c r="L150" s="105"/>
      <c r="M150" s="45"/>
      <c r="N150" s="45"/>
      <c r="O150" s="45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</row>
    <row r="151" spans="1:32" s="25" customFormat="1" ht="14.45" customHeight="1" outlineLevel="1" x14ac:dyDescent="0.2">
      <c r="A151" s="26"/>
      <c r="B151" s="114">
        <v>11</v>
      </c>
      <c r="C151" s="90" t="s">
        <v>152</v>
      </c>
      <c r="D151" s="53" t="s">
        <v>155</v>
      </c>
      <c r="E151" s="44" t="s">
        <v>128</v>
      </c>
      <c r="F151" s="85">
        <v>0.1</v>
      </c>
      <c r="G151" s="28"/>
      <c r="H151" s="105"/>
      <c r="I151" s="105"/>
      <c r="J151" s="105"/>
      <c r="K151" s="105"/>
      <c r="L151" s="105"/>
      <c r="M151" s="45"/>
      <c r="N151" s="45"/>
      <c r="O151" s="45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</row>
    <row r="152" spans="1:32" s="25" customFormat="1" ht="14.45" customHeight="1" outlineLevel="1" x14ac:dyDescent="0.2">
      <c r="A152" s="26"/>
      <c r="B152" s="114">
        <v>12</v>
      </c>
      <c r="C152" s="90" t="s">
        <v>153</v>
      </c>
      <c r="D152" s="53" t="s">
        <v>155</v>
      </c>
      <c r="E152" s="44" t="s">
        <v>128</v>
      </c>
      <c r="F152" s="85">
        <v>0.1</v>
      </c>
      <c r="G152" s="28"/>
      <c r="H152" s="105"/>
      <c r="I152" s="105"/>
      <c r="J152" s="105"/>
      <c r="K152" s="105"/>
      <c r="L152" s="105"/>
      <c r="M152" s="45"/>
      <c r="N152" s="45"/>
      <c r="O152" s="45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</row>
    <row r="153" spans="1:32" s="25" customFormat="1" ht="14.45" customHeight="1" x14ac:dyDescent="0.2">
      <c r="A153" s="26"/>
      <c r="B153" s="26"/>
      <c r="C153" s="63"/>
      <c r="D153" s="53"/>
      <c r="E153" s="53"/>
      <c r="F153" s="51"/>
      <c r="G153" s="28"/>
      <c r="H153" s="105"/>
      <c r="I153" s="105"/>
      <c r="J153" s="105"/>
      <c r="K153" s="105"/>
      <c r="L153" s="105"/>
      <c r="M153" s="45"/>
      <c r="N153" s="45"/>
      <c r="O153" s="45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</row>
    <row r="154" spans="1:32" s="25" customFormat="1" ht="14.45" customHeight="1" x14ac:dyDescent="0.2">
      <c r="A154" s="26"/>
      <c r="B154" s="26"/>
      <c r="C154" s="86" t="s">
        <v>156</v>
      </c>
      <c r="D154" s="53"/>
      <c r="E154" s="53"/>
      <c r="F154" s="51"/>
      <c r="G154" s="28"/>
      <c r="H154" s="105"/>
      <c r="I154" s="105"/>
      <c r="J154" s="105"/>
      <c r="K154" s="105"/>
      <c r="L154" s="105"/>
      <c r="M154" s="45"/>
      <c r="N154" s="45"/>
      <c r="O154" s="45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</row>
    <row r="155" spans="1:32" s="25" customFormat="1" ht="14.45" customHeight="1" outlineLevel="1" x14ac:dyDescent="0.2">
      <c r="A155" s="26"/>
      <c r="B155" s="114">
        <v>1</v>
      </c>
      <c r="C155" s="90" t="s">
        <v>141</v>
      </c>
      <c r="D155" s="53" t="s">
        <v>157</v>
      </c>
      <c r="E155" s="44" t="s">
        <v>128</v>
      </c>
      <c r="F155" s="85">
        <v>0.9</v>
      </c>
      <c r="G155" s="28"/>
      <c r="H155" s="105"/>
      <c r="I155" s="105"/>
      <c r="J155" s="105"/>
      <c r="K155" s="105"/>
      <c r="L155" s="105"/>
      <c r="M155" s="45"/>
      <c r="N155" s="45"/>
      <c r="O155" s="45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</row>
    <row r="156" spans="1:32" s="25" customFormat="1" ht="14.45" customHeight="1" outlineLevel="1" x14ac:dyDescent="0.2">
      <c r="A156" s="26"/>
      <c r="B156" s="114">
        <v>2</v>
      </c>
      <c r="C156" s="90" t="s">
        <v>143</v>
      </c>
      <c r="D156" s="53" t="s">
        <v>157</v>
      </c>
      <c r="E156" s="44" t="s">
        <v>128</v>
      </c>
      <c r="F156" s="85">
        <v>0.9</v>
      </c>
      <c r="G156" s="28"/>
      <c r="H156" s="105"/>
      <c r="I156" s="105"/>
      <c r="J156" s="105"/>
      <c r="K156" s="105"/>
      <c r="L156" s="105"/>
      <c r="M156" s="45"/>
      <c r="N156" s="45"/>
      <c r="O156" s="45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</row>
    <row r="157" spans="1:32" s="25" customFormat="1" ht="14.45" customHeight="1" outlineLevel="1" x14ac:dyDescent="0.2">
      <c r="A157" s="26"/>
      <c r="B157" s="114">
        <v>3</v>
      </c>
      <c r="C157" s="90" t="s">
        <v>144</v>
      </c>
      <c r="D157" s="53" t="s">
        <v>157</v>
      </c>
      <c r="E157" s="44" t="s">
        <v>128</v>
      </c>
      <c r="F157" s="85">
        <v>0.9</v>
      </c>
      <c r="G157" s="28"/>
      <c r="H157" s="105"/>
      <c r="I157" s="105"/>
      <c r="J157" s="105"/>
      <c r="K157" s="105"/>
      <c r="L157" s="105"/>
      <c r="M157" s="45"/>
      <c r="N157" s="45"/>
      <c r="O157" s="45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</row>
    <row r="158" spans="1:32" s="25" customFormat="1" ht="14.45" customHeight="1" outlineLevel="1" x14ac:dyDescent="0.2">
      <c r="A158" s="26"/>
      <c r="B158" s="114">
        <v>4</v>
      </c>
      <c r="C158" s="90" t="s">
        <v>145</v>
      </c>
      <c r="D158" s="53" t="s">
        <v>157</v>
      </c>
      <c r="E158" s="44" t="s">
        <v>128</v>
      </c>
      <c r="F158" s="85">
        <v>0.9</v>
      </c>
      <c r="G158" s="28"/>
      <c r="H158" s="105"/>
      <c r="I158" s="105"/>
      <c r="J158" s="105"/>
      <c r="K158" s="105"/>
      <c r="L158" s="105"/>
      <c r="M158" s="45"/>
      <c r="N158" s="45"/>
      <c r="O158" s="45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</row>
    <row r="159" spans="1:32" s="25" customFormat="1" ht="14.45" customHeight="1" outlineLevel="1" x14ac:dyDescent="0.2">
      <c r="A159" s="26"/>
      <c r="B159" s="114">
        <v>5</v>
      </c>
      <c r="C159" s="90" t="s">
        <v>146</v>
      </c>
      <c r="D159" s="53" t="s">
        <v>157</v>
      </c>
      <c r="E159" s="44" t="s">
        <v>128</v>
      </c>
      <c r="F159" s="85">
        <v>0.9</v>
      </c>
      <c r="G159" s="28"/>
      <c r="H159" s="105"/>
      <c r="I159" s="105"/>
      <c r="J159" s="105"/>
      <c r="K159" s="105"/>
      <c r="L159" s="105"/>
      <c r="M159" s="45"/>
      <c r="N159" s="45"/>
      <c r="O159" s="45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</row>
    <row r="160" spans="1:32" s="25" customFormat="1" ht="14.45" customHeight="1" outlineLevel="1" x14ac:dyDescent="0.2">
      <c r="A160" s="26"/>
      <c r="B160" s="114">
        <v>6</v>
      </c>
      <c r="C160" s="90" t="s">
        <v>147</v>
      </c>
      <c r="D160" s="53" t="s">
        <v>157</v>
      </c>
      <c r="E160" s="44" t="s">
        <v>128</v>
      </c>
      <c r="F160" s="85">
        <v>0.9</v>
      </c>
      <c r="G160" s="28"/>
      <c r="H160" s="105"/>
      <c r="I160" s="105"/>
      <c r="J160" s="105"/>
      <c r="K160" s="105"/>
      <c r="L160" s="105"/>
      <c r="M160" s="45"/>
      <c r="N160" s="45"/>
      <c r="O160" s="45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</row>
    <row r="161" spans="1:32" s="25" customFormat="1" ht="14.45" customHeight="1" outlineLevel="1" x14ac:dyDescent="0.2">
      <c r="A161" s="26"/>
      <c r="B161" s="114">
        <v>7</v>
      </c>
      <c r="C161" s="90" t="s">
        <v>148</v>
      </c>
      <c r="D161" s="53" t="s">
        <v>157</v>
      </c>
      <c r="E161" s="44" t="s">
        <v>128</v>
      </c>
      <c r="F161" s="85">
        <v>0.9</v>
      </c>
      <c r="G161" s="28"/>
      <c r="H161" s="105"/>
      <c r="I161" s="105"/>
      <c r="J161" s="105"/>
      <c r="K161" s="105"/>
      <c r="L161" s="105"/>
      <c r="M161" s="45"/>
      <c r="N161" s="45"/>
      <c r="O161" s="45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</row>
    <row r="162" spans="1:32" s="25" customFormat="1" ht="14.45" customHeight="1" outlineLevel="1" x14ac:dyDescent="0.2">
      <c r="A162" s="26"/>
      <c r="B162" s="114">
        <v>8</v>
      </c>
      <c r="C162" s="90" t="s">
        <v>149</v>
      </c>
      <c r="D162" s="53" t="s">
        <v>157</v>
      </c>
      <c r="E162" s="44" t="s">
        <v>128</v>
      </c>
      <c r="F162" s="85">
        <v>0.9</v>
      </c>
      <c r="G162" s="28"/>
      <c r="H162" s="105"/>
      <c r="I162" s="105"/>
      <c r="J162" s="105"/>
      <c r="K162" s="105"/>
      <c r="L162" s="105"/>
      <c r="M162" s="45"/>
      <c r="N162" s="45"/>
      <c r="O162" s="45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</row>
    <row r="163" spans="1:32" s="25" customFormat="1" ht="14.45" customHeight="1" outlineLevel="1" x14ac:dyDescent="0.2">
      <c r="A163" s="26"/>
      <c r="B163" s="114">
        <v>9</v>
      </c>
      <c r="C163" s="90" t="s">
        <v>150</v>
      </c>
      <c r="D163" s="53" t="s">
        <v>157</v>
      </c>
      <c r="E163" s="44" t="s">
        <v>128</v>
      </c>
      <c r="F163" s="85">
        <v>0.9</v>
      </c>
      <c r="G163" s="28"/>
      <c r="H163" s="105"/>
      <c r="I163" s="105"/>
      <c r="J163" s="105"/>
      <c r="K163" s="105"/>
      <c r="L163" s="105"/>
      <c r="M163" s="45"/>
      <c r="N163" s="45"/>
      <c r="O163" s="45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</row>
    <row r="164" spans="1:32" s="25" customFormat="1" ht="14.45" customHeight="1" outlineLevel="1" x14ac:dyDescent="0.2">
      <c r="A164" s="26"/>
      <c r="B164" s="114">
        <v>10</v>
      </c>
      <c r="C164" s="90" t="s">
        <v>151</v>
      </c>
      <c r="D164" s="53" t="s">
        <v>157</v>
      </c>
      <c r="E164" s="44" t="s">
        <v>128</v>
      </c>
      <c r="F164" s="85">
        <v>0.9</v>
      </c>
      <c r="G164" s="28"/>
      <c r="H164" s="105"/>
      <c r="I164" s="105"/>
      <c r="J164" s="105"/>
      <c r="K164" s="105"/>
      <c r="L164" s="105"/>
      <c r="M164" s="45"/>
      <c r="N164" s="45"/>
      <c r="O164" s="45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</row>
    <row r="165" spans="1:32" s="25" customFormat="1" ht="14.45" customHeight="1" outlineLevel="1" x14ac:dyDescent="0.2">
      <c r="A165" s="26"/>
      <c r="B165" s="114">
        <v>11</v>
      </c>
      <c r="C165" s="90" t="s">
        <v>152</v>
      </c>
      <c r="D165" s="53" t="s">
        <v>157</v>
      </c>
      <c r="E165" s="44" t="s">
        <v>128</v>
      </c>
      <c r="F165" s="85">
        <v>0.9</v>
      </c>
      <c r="G165" s="28"/>
      <c r="H165" s="105"/>
      <c r="I165" s="105"/>
      <c r="J165" s="105"/>
      <c r="K165" s="105"/>
      <c r="L165" s="105"/>
      <c r="M165" s="45"/>
      <c r="N165" s="45"/>
      <c r="O165" s="45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</row>
    <row r="166" spans="1:32" s="25" customFormat="1" ht="14.45" customHeight="1" outlineLevel="1" x14ac:dyDescent="0.2">
      <c r="A166" s="26"/>
      <c r="B166" s="114">
        <v>12</v>
      </c>
      <c r="C166" s="90" t="s">
        <v>153</v>
      </c>
      <c r="D166" s="53" t="s">
        <v>157</v>
      </c>
      <c r="E166" s="44" t="s">
        <v>128</v>
      </c>
      <c r="F166" s="85">
        <v>0.9</v>
      </c>
      <c r="G166" s="28"/>
      <c r="H166" s="105"/>
      <c r="I166" s="105"/>
      <c r="J166" s="105"/>
      <c r="K166" s="105"/>
      <c r="L166" s="105"/>
      <c r="M166" s="45"/>
      <c r="N166" s="45"/>
      <c r="O166" s="45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</row>
    <row r="167" spans="1:32" s="25" customFormat="1" ht="14.45" customHeight="1" x14ac:dyDescent="0.2">
      <c r="A167" s="26"/>
      <c r="B167" s="26"/>
      <c r="C167" s="63"/>
      <c r="D167" s="53"/>
      <c r="E167" s="53"/>
      <c r="F167" s="51"/>
      <c r="G167" s="28"/>
      <c r="H167" s="105"/>
      <c r="I167" s="105"/>
      <c r="J167" s="105"/>
      <c r="K167" s="105"/>
      <c r="L167" s="105"/>
      <c r="M167" s="45"/>
      <c r="N167" s="45"/>
      <c r="O167" s="45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</row>
    <row r="168" spans="1:32" s="25" customFormat="1" ht="12" customHeight="1" x14ac:dyDescent="0.2">
      <c r="A168" s="26"/>
      <c r="B168" s="65" t="s">
        <v>158</v>
      </c>
      <c r="C168" s="66"/>
      <c r="D168" s="67"/>
      <c r="E168" s="67"/>
      <c r="F168" s="68"/>
      <c r="G168" s="28"/>
      <c r="H168" s="66"/>
      <c r="I168" s="66"/>
      <c r="J168" s="66"/>
      <c r="K168" s="66"/>
      <c r="L168" s="66"/>
      <c r="M168" s="45"/>
      <c r="N168" s="45"/>
      <c r="O168" s="45"/>
      <c r="P168" s="45"/>
      <c r="Q168" s="45"/>
      <c r="R168" s="45"/>
      <c r="S168" s="45"/>
      <c r="T168" s="45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</row>
    <row r="169" spans="1:32" s="25" customFormat="1" ht="12.75" x14ac:dyDescent="0.2">
      <c r="A169" s="26"/>
      <c r="B169" s="26"/>
      <c r="C169" s="26"/>
      <c r="D169" s="44"/>
      <c r="E169" s="44"/>
      <c r="F169" s="45"/>
      <c r="G169" s="28"/>
      <c r="H169" s="26"/>
      <c r="I169" s="26"/>
      <c r="J169" s="26"/>
      <c r="K169" s="26"/>
      <c r="L169" s="26"/>
      <c r="M169" s="45"/>
      <c r="N169" s="45"/>
      <c r="O169" s="45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</row>
    <row r="170" spans="1:32" s="25" customFormat="1" ht="12.75" x14ac:dyDescent="0.2">
      <c r="A170" s="26"/>
      <c r="B170" s="26"/>
      <c r="C170" s="86" t="s">
        <v>159</v>
      </c>
      <c r="D170" s="115"/>
      <c r="E170" s="44"/>
      <c r="F170" s="111"/>
      <c r="G170" s="28"/>
      <c r="H170" s="26"/>
      <c r="I170" s="26"/>
      <c r="J170" s="26"/>
      <c r="K170" s="26"/>
      <c r="L170" s="26"/>
      <c r="M170" s="45"/>
      <c r="N170" s="45"/>
      <c r="O170" s="45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</row>
    <row r="171" spans="1:32" s="25" customFormat="1" ht="12.75" x14ac:dyDescent="0.2">
      <c r="A171" s="26"/>
      <c r="B171" s="26" t="s">
        <v>105</v>
      </c>
      <c r="C171" s="116" t="str">
        <f>C71</f>
        <v>Продажа оборудования</v>
      </c>
      <c r="D171" s="44"/>
      <c r="E171" s="44"/>
      <c r="F171" s="111"/>
      <c r="G171" s="28"/>
      <c r="H171" s="26"/>
      <c r="I171" s="26"/>
      <c r="J171" s="26"/>
      <c r="K171" s="26"/>
      <c r="L171" s="26"/>
      <c r="M171" s="45"/>
      <c r="N171" s="45"/>
      <c r="O171" s="45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</row>
    <row r="172" spans="1:32" s="25" customFormat="1" ht="12.75" outlineLevel="1" x14ac:dyDescent="0.2">
      <c r="A172" s="26"/>
      <c r="B172" s="26"/>
      <c r="C172" s="90" t="str">
        <f>C77</f>
        <v>Модель Штурн 1</v>
      </c>
      <c r="D172" s="44" t="s">
        <v>160</v>
      </c>
      <c r="E172" s="53" t="s">
        <v>50</v>
      </c>
      <c r="F172" s="111"/>
      <c r="G172" s="28"/>
      <c r="H172" s="34">
        <v>900</v>
      </c>
      <c r="I172" s="34">
        <v>900</v>
      </c>
      <c r="J172" s="34">
        <v>900</v>
      </c>
      <c r="K172" s="34">
        <v>900</v>
      </c>
      <c r="L172" s="34">
        <v>900</v>
      </c>
      <c r="M172" s="45"/>
      <c r="N172" s="45"/>
      <c r="O172" s="45"/>
      <c r="P172" s="45"/>
      <c r="Q172" s="45"/>
      <c r="R172" s="45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</row>
    <row r="173" spans="1:32" s="25" customFormat="1" ht="12.75" outlineLevel="1" x14ac:dyDescent="0.2">
      <c r="A173" s="26"/>
      <c r="B173" s="26"/>
      <c r="C173" s="90" t="str">
        <f>C78</f>
        <v>Модель Штурн 2</v>
      </c>
      <c r="D173" s="44" t="s">
        <v>160</v>
      </c>
      <c r="E173" s="53" t="s">
        <v>50</v>
      </c>
      <c r="F173" s="111"/>
      <c r="G173" s="28"/>
      <c r="H173" s="34">
        <v>1200</v>
      </c>
      <c r="I173" s="34">
        <v>1200</v>
      </c>
      <c r="J173" s="34">
        <v>1200</v>
      </c>
      <c r="K173" s="34">
        <v>1200</v>
      </c>
      <c r="L173" s="34">
        <v>1200</v>
      </c>
      <c r="M173" s="45"/>
      <c r="N173" s="45"/>
      <c r="O173" s="45"/>
      <c r="P173" s="45"/>
      <c r="Q173" s="45"/>
      <c r="R173" s="45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</row>
    <row r="174" spans="1:32" s="25" customFormat="1" ht="12.75" outlineLevel="1" x14ac:dyDescent="0.2">
      <c r="A174" s="26"/>
      <c r="B174" s="26"/>
      <c r="C174" s="90" t="str">
        <f>C79</f>
        <v>Модель Штурн 3</v>
      </c>
      <c r="D174" s="44" t="s">
        <v>160</v>
      </c>
      <c r="E174" s="53" t="s">
        <v>50</v>
      </c>
      <c r="F174" s="111"/>
      <c r="G174" s="28"/>
      <c r="H174" s="34">
        <v>1400</v>
      </c>
      <c r="I174" s="34">
        <v>1400</v>
      </c>
      <c r="J174" s="34">
        <v>1400</v>
      </c>
      <c r="K174" s="34">
        <v>1400</v>
      </c>
      <c r="L174" s="34">
        <v>1400</v>
      </c>
      <c r="M174" s="45"/>
      <c r="N174" s="45"/>
      <c r="O174" s="45"/>
      <c r="P174" s="45"/>
      <c r="Q174" s="45"/>
      <c r="R174" s="45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</row>
    <row r="175" spans="1:32" s="25" customFormat="1" ht="12.75" x14ac:dyDescent="0.2">
      <c r="A175" s="26"/>
      <c r="B175" s="26"/>
      <c r="C175" s="116"/>
      <c r="D175" s="44"/>
      <c r="E175" s="44"/>
      <c r="F175" s="111"/>
      <c r="G175" s="28"/>
      <c r="H175" s="26"/>
      <c r="I175" s="26"/>
      <c r="J175" s="26"/>
      <c r="K175" s="26"/>
      <c r="L175" s="26"/>
      <c r="M175" s="45"/>
      <c r="N175" s="45"/>
      <c r="O175" s="45"/>
      <c r="P175" s="45"/>
      <c r="Q175" s="45"/>
      <c r="R175" s="45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</row>
    <row r="176" spans="1:32" s="25" customFormat="1" ht="12.75" x14ac:dyDescent="0.2">
      <c r="A176" s="26"/>
      <c r="B176" s="26" t="s">
        <v>111</v>
      </c>
      <c r="C176" s="116" t="str">
        <f>C76</f>
        <v>Сдача оборудования в аренду</v>
      </c>
      <c r="D176" s="44"/>
      <c r="E176" s="44"/>
      <c r="F176" s="111"/>
      <c r="G176" s="28"/>
      <c r="H176" s="26"/>
      <c r="I176" s="26"/>
      <c r="J176" s="26"/>
      <c r="K176" s="26"/>
      <c r="L176" s="26"/>
      <c r="M176" s="45"/>
      <c r="N176" s="45"/>
      <c r="O176" s="45"/>
      <c r="P176" s="45"/>
      <c r="Q176" s="45"/>
      <c r="R176" s="45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</row>
    <row r="177" spans="1:32" s="25" customFormat="1" ht="12.75" outlineLevel="1" x14ac:dyDescent="0.2">
      <c r="A177" s="26"/>
      <c r="B177" s="26"/>
      <c r="C177" s="90" t="str">
        <f>C172</f>
        <v>Модель Штурн 1</v>
      </c>
      <c r="D177" s="44" t="s">
        <v>161</v>
      </c>
      <c r="E177" s="53" t="s">
        <v>50</v>
      </c>
      <c r="F177" s="111"/>
      <c r="G177" s="28"/>
      <c r="H177" s="34">
        <v>8</v>
      </c>
      <c r="I177" s="34">
        <v>8</v>
      </c>
      <c r="J177" s="107">
        <f t="shared" ref="J177:L179" si="9">I177*(105%)</f>
        <v>8.4</v>
      </c>
      <c r="K177" s="107">
        <f t="shared" si="9"/>
        <v>8.82</v>
      </c>
      <c r="L177" s="107">
        <f t="shared" si="9"/>
        <v>9.261000000000001</v>
      </c>
      <c r="M177" s="45"/>
      <c r="N177" s="45"/>
      <c r="O177" s="45"/>
      <c r="P177" s="45"/>
      <c r="Q177" s="45"/>
      <c r="R177" s="45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</row>
    <row r="178" spans="1:32" s="25" customFormat="1" ht="12.75" outlineLevel="1" x14ac:dyDescent="0.2">
      <c r="A178" s="26"/>
      <c r="B178" s="26"/>
      <c r="C178" s="90" t="str">
        <f>C173</f>
        <v>Модель Штурн 2</v>
      </c>
      <c r="D178" s="44" t="s">
        <v>161</v>
      </c>
      <c r="E178" s="53" t="s">
        <v>50</v>
      </c>
      <c r="F178" s="111"/>
      <c r="G178" s="28"/>
      <c r="H178" s="34">
        <v>9</v>
      </c>
      <c r="I178" s="34">
        <v>9</v>
      </c>
      <c r="J178" s="107">
        <f t="shared" si="9"/>
        <v>9.4500000000000011</v>
      </c>
      <c r="K178" s="107">
        <f t="shared" si="9"/>
        <v>9.9225000000000012</v>
      </c>
      <c r="L178" s="107">
        <f t="shared" si="9"/>
        <v>10.418625000000002</v>
      </c>
      <c r="M178" s="45"/>
      <c r="N178" s="45"/>
      <c r="O178" s="45"/>
      <c r="P178" s="45"/>
      <c r="Q178" s="45"/>
      <c r="R178" s="45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</row>
    <row r="179" spans="1:32" s="25" customFormat="1" ht="12.75" outlineLevel="1" x14ac:dyDescent="0.2">
      <c r="A179" s="26"/>
      <c r="B179" s="26"/>
      <c r="C179" s="90" t="str">
        <f>C174</f>
        <v>Модель Штурн 3</v>
      </c>
      <c r="D179" s="44" t="s">
        <v>161</v>
      </c>
      <c r="E179" s="53" t="s">
        <v>50</v>
      </c>
      <c r="F179" s="111"/>
      <c r="G179" s="28"/>
      <c r="H179" s="34">
        <v>10</v>
      </c>
      <c r="I179" s="34">
        <v>10</v>
      </c>
      <c r="J179" s="107">
        <v>10</v>
      </c>
      <c r="K179" s="107">
        <f t="shared" si="9"/>
        <v>10.5</v>
      </c>
      <c r="L179" s="107">
        <f t="shared" si="9"/>
        <v>11.025</v>
      </c>
      <c r="M179" s="45"/>
      <c r="N179" s="45"/>
      <c r="O179" s="45"/>
      <c r="P179" s="45"/>
      <c r="Q179" s="45"/>
      <c r="R179" s="45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</row>
    <row r="180" spans="1:32" s="25" customFormat="1" ht="12.75" x14ac:dyDescent="0.2">
      <c r="A180" s="26"/>
      <c r="B180" s="26"/>
      <c r="C180" s="116"/>
      <c r="D180" s="44"/>
      <c r="E180" s="44"/>
      <c r="F180" s="111"/>
      <c r="G180" s="28"/>
      <c r="H180" s="26"/>
      <c r="I180" s="26"/>
      <c r="J180" s="26"/>
      <c r="K180" s="26"/>
      <c r="L180" s="26"/>
      <c r="M180" s="45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</row>
    <row r="181" spans="1:32" s="25" customFormat="1" ht="12.75" x14ac:dyDescent="0.2">
      <c r="A181" s="26"/>
      <c r="B181" s="26" t="s">
        <v>114</v>
      </c>
      <c r="C181" s="116" t="str">
        <f>C81</f>
        <v>Оказание услуг по отделке</v>
      </c>
      <c r="D181" s="44"/>
      <c r="E181" s="44"/>
      <c r="F181" s="111"/>
      <c r="G181" s="28"/>
      <c r="H181" s="26"/>
      <c r="I181" s="26"/>
      <c r="J181" s="26"/>
      <c r="K181" s="26"/>
      <c r="L181" s="26"/>
      <c r="M181" s="45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</row>
    <row r="182" spans="1:32" s="25" customFormat="1" ht="12.75" outlineLevel="1" x14ac:dyDescent="0.2">
      <c r="A182" s="26"/>
      <c r="B182" s="26"/>
      <c r="C182" s="90" t="str">
        <f>C177</f>
        <v>Модель Штурн 1</v>
      </c>
      <c r="D182" s="44" t="s">
        <v>162</v>
      </c>
      <c r="E182" s="53" t="s">
        <v>50</v>
      </c>
      <c r="F182" s="111"/>
      <c r="G182" s="28"/>
      <c r="H182" s="34">
        <v>600</v>
      </c>
      <c r="I182" s="34">
        <v>600</v>
      </c>
      <c r="J182" s="34">
        <v>600</v>
      </c>
      <c r="K182" s="34">
        <v>600</v>
      </c>
      <c r="L182" s="34">
        <v>600</v>
      </c>
      <c r="M182" s="45"/>
      <c r="N182" s="45"/>
      <c r="O182" s="45"/>
      <c r="P182" s="45"/>
      <c r="Q182" s="45"/>
      <c r="R182" s="45"/>
      <c r="S182" s="45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</row>
    <row r="183" spans="1:32" s="25" customFormat="1" ht="12.75" outlineLevel="1" x14ac:dyDescent="0.2">
      <c r="A183" s="26"/>
      <c r="B183" s="26"/>
      <c r="C183" s="90" t="str">
        <f>C178</f>
        <v>Модель Штурн 2</v>
      </c>
      <c r="D183" s="44" t="s">
        <v>162</v>
      </c>
      <c r="E183" s="53" t="s">
        <v>50</v>
      </c>
      <c r="F183" s="111"/>
      <c r="G183" s="28"/>
      <c r="H183" s="34">
        <v>800</v>
      </c>
      <c r="I183" s="34">
        <v>800</v>
      </c>
      <c r="J183" s="34">
        <v>800</v>
      </c>
      <c r="K183" s="34">
        <v>800</v>
      </c>
      <c r="L183" s="34">
        <v>800</v>
      </c>
      <c r="M183" s="45"/>
      <c r="N183" s="45"/>
      <c r="O183" s="45"/>
      <c r="P183" s="45"/>
      <c r="Q183" s="45"/>
      <c r="R183" s="45"/>
      <c r="S183" s="45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</row>
    <row r="184" spans="1:32" s="25" customFormat="1" ht="12.75" outlineLevel="1" x14ac:dyDescent="0.2">
      <c r="A184" s="26"/>
      <c r="B184" s="26"/>
      <c r="C184" s="90" t="str">
        <f>C179</f>
        <v>Модель Штурн 3</v>
      </c>
      <c r="D184" s="44" t="s">
        <v>162</v>
      </c>
      <c r="E184" s="53" t="s">
        <v>50</v>
      </c>
      <c r="F184" s="111"/>
      <c r="G184" s="28"/>
      <c r="H184" s="34">
        <v>1000</v>
      </c>
      <c r="I184" s="34">
        <v>1000</v>
      </c>
      <c r="J184" s="34">
        <v>1000</v>
      </c>
      <c r="K184" s="34">
        <v>1000</v>
      </c>
      <c r="L184" s="34">
        <v>1000</v>
      </c>
      <c r="M184" s="45"/>
      <c r="N184" s="45"/>
      <c r="O184" s="45"/>
      <c r="P184" s="45"/>
      <c r="Q184" s="45"/>
      <c r="R184" s="45"/>
      <c r="S184" s="45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</row>
    <row r="185" spans="1:32" s="25" customFormat="1" ht="12.75" x14ac:dyDescent="0.2">
      <c r="A185" s="26"/>
      <c r="B185" s="26"/>
      <c r="C185" s="55"/>
      <c r="D185" s="53"/>
      <c r="E185" s="53"/>
      <c r="F185" s="45"/>
      <c r="G185" s="28"/>
      <c r="H185" s="28"/>
      <c r="I185" s="28"/>
      <c r="J185" s="28"/>
      <c r="K185" s="28"/>
      <c r="L185" s="28"/>
      <c r="M185" s="45"/>
      <c r="N185" s="45"/>
      <c r="O185" s="45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</row>
    <row r="186" spans="1:32" s="25" customFormat="1" ht="12" customHeight="1" x14ac:dyDescent="0.2">
      <c r="A186" s="26"/>
      <c r="B186" s="65" t="s">
        <v>163</v>
      </c>
      <c r="C186" s="66"/>
      <c r="D186" s="67"/>
      <c r="E186" s="67"/>
      <c r="F186" s="68"/>
      <c r="G186" s="28"/>
      <c r="H186" s="66"/>
      <c r="I186" s="66"/>
      <c r="J186" s="66"/>
      <c r="K186" s="66"/>
      <c r="L186" s="66"/>
      <c r="M186" s="45"/>
      <c r="N186" s="45"/>
      <c r="O186" s="45"/>
      <c r="P186" s="45"/>
      <c r="Q186" s="45"/>
      <c r="R186" s="45"/>
      <c r="S186" s="45"/>
      <c r="T186" s="45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</row>
    <row r="187" spans="1:32" s="25" customFormat="1" ht="12.75" x14ac:dyDescent="0.2">
      <c r="A187" s="26"/>
      <c r="B187" s="26"/>
      <c r="C187" s="45"/>
      <c r="D187" s="38"/>
      <c r="E187" s="53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</row>
    <row r="188" spans="1:32" s="25" customFormat="1" ht="12.75" x14ac:dyDescent="0.2">
      <c r="A188" s="26"/>
      <c r="B188" s="26">
        <v>1</v>
      </c>
      <c r="C188" s="26" t="s">
        <v>164</v>
      </c>
      <c r="D188" s="53"/>
      <c r="E188" s="53"/>
      <c r="M188" s="45"/>
      <c r="N188" s="45"/>
      <c r="O188" s="45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</row>
    <row r="189" spans="1:32" s="25" customFormat="1" ht="12.75" x14ac:dyDescent="0.2">
      <c r="A189" s="26"/>
      <c r="B189" s="26"/>
      <c r="C189" s="90" t="s">
        <v>165</v>
      </c>
      <c r="D189" s="44" t="s">
        <v>160</v>
      </c>
      <c r="E189" s="53" t="s">
        <v>50</v>
      </c>
      <c r="F189" s="26"/>
      <c r="G189" s="28"/>
      <c r="H189" s="107">
        <v>300</v>
      </c>
      <c r="I189" s="107">
        <v>300</v>
      </c>
      <c r="J189" s="107">
        <v>300</v>
      </c>
      <c r="K189" s="107">
        <v>300</v>
      </c>
      <c r="L189" s="107">
        <v>300</v>
      </c>
      <c r="M189" s="45"/>
      <c r="N189" s="45"/>
      <c r="O189" s="45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</row>
    <row r="190" spans="1:32" s="25" customFormat="1" ht="12.75" x14ac:dyDescent="0.2">
      <c r="A190" s="26"/>
      <c r="B190" s="26"/>
      <c r="C190" s="90" t="s">
        <v>166</v>
      </c>
      <c r="D190" s="44" t="s">
        <v>160</v>
      </c>
      <c r="E190" s="53" t="s">
        <v>50</v>
      </c>
      <c r="F190" s="26"/>
      <c r="G190" s="28"/>
      <c r="H190" s="107">
        <v>400</v>
      </c>
      <c r="I190" s="107">
        <v>400</v>
      </c>
      <c r="J190" s="107">
        <v>400</v>
      </c>
      <c r="K190" s="107">
        <v>400</v>
      </c>
      <c r="L190" s="107">
        <v>400</v>
      </c>
      <c r="M190" s="45"/>
      <c r="N190" s="45"/>
      <c r="O190" s="45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</row>
    <row r="191" spans="1:32" s="25" customFormat="1" ht="12.75" x14ac:dyDescent="0.2">
      <c r="A191" s="26"/>
      <c r="B191" s="26"/>
      <c r="C191" s="90" t="s">
        <v>167</v>
      </c>
      <c r="D191" s="44" t="s">
        <v>160</v>
      </c>
      <c r="E191" s="53" t="s">
        <v>50</v>
      </c>
      <c r="F191" s="26"/>
      <c r="G191" s="28"/>
      <c r="H191" s="107">
        <v>500</v>
      </c>
      <c r="I191" s="107">
        <v>500</v>
      </c>
      <c r="J191" s="107">
        <v>500</v>
      </c>
      <c r="K191" s="107">
        <v>500</v>
      </c>
      <c r="L191" s="107">
        <v>500</v>
      </c>
      <c r="M191" s="45"/>
      <c r="N191" s="45"/>
      <c r="O191" s="45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</row>
    <row r="192" spans="1:32" s="25" customFormat="1" ht="12.75" x14ac:dyDescent="0.2">
      <c r="A192" s="26"/>
      <c r="B192" s="26">
        <v>2</v>
      </c>
      <c r="C192" s="26" t="s">
        <v>168</v>
      </c>
      <c r="D192" s="44" t="s">
        <v>169</v>
      </c>
      <c r="E192" s="53" t="s">
        <v>50</v>
      </c>
      <c r="F192" s="26"/>
      <c r="G192" s="28"/>
      <c r="H192" s="107">
        <v>500</v>
      </c>
      <c r="I192" s="34">
        <v>2000</v>
      </c>
      <c r="J192" s="34">
        <v>2000</v>
      </c>
      <c r="K192" s="34">
        <v>2000</v>
      </c>
      <c r="L192" s="34">
        <v>2000</v>
      </c>
      <c r="M192" s="45"/>
      <c r="N192" s="45"/>
      <c r="O192" s="45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</row>
    <row r="193" spans="1:32" s="25" customFormat="1" ht="12.75" x14ac:dyDescent="0.2">
      <c r="A193" s="26"/>
      <c r="B193" s="26">
        <v>3</v>
      </c>
      <c r="C193" s="26" t="s">
        <v>170</v>
      </c>
      <c r="D193" s="53" t="s">
        <v>171</v>
      </c>
      <c r="E193" s="53" t="s">
        <v>50</v>
      </c>
      <c r="F193" s="26"/>
      <c r="G193" s="28"/>
      <c r="H193" s="85">
        <v>0.01</v>
      </c>
      <c r="I193" s="85">
        <f>H193</f>
        <v>0.01</v>
      </c>
      <c r="J193" s="85">
        <f>I193</f>
        <v>0.01</v>
      </c>
      <c r="K193" s="85">
        <f>J193</f>
        <v>0.01</v>
      </c>
      <c r="L193" s="85">
        <f>K193</f>
        <v>0.01</v>
      </c>
      <c r="M193" s="45"/>
      <c r="N193" s="45"/>
      <c r="O193" s="45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</row>
    <row r="194" spans="1:32" s="25" customFormat="1" ht="12.75" x14ac:dyDescent="0.2">
      <c r="A194" s="26"/>
      <c r="B194" s="26">
        <v>4</v>
      </c>
      <c r="C194" s="55" t="s">
        <v>172</v>
      </c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</row>
    <row r="195" spans="1:32" s="25" customFormat="1" ht="12.75" x14ac:dyDescent="0.2">
      <c r="A195" s="26"/>
      <c r="B195" s="26"/>
      <c r="C195" s="117" t="s">
        <v>173</v>
      </c>
      <c r="D195" s="44" t="s">
        <v>174</v>
      </c>
      <c r="E195" s="53" t="s">
        <v>50</v>
      </c>
      <c r="F195" s="34">
        <v>25</v>
      </c>
      <c r="G195" s="28"/>
      <c r="H195" s="45"/>
      <c r="I195" s="45"/>
      <c r="J195" s="45"/>
      <c r="K195" s="45"/>
      <c r="L195" s="45"/>
      <c r="M195" s="45"/>
      <c r="N195" s="45"/>
      <c r="O195" s="45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</row>
    <row r="196" spans="1:32" s="25" customFormat="1" ht="12.75" x14ac:dyDescent="0.2">
      <c r="A196" s="26"/>
      <c r="B196" s="26">
        <v>5</v>
      </c>
      <c r="C196" s="26" t="s">
        <v>454</v>
      </c>
      <c r="D196" s="44" t="s">
        <v>455</v>
      </c>
      <c r="E196" s="53"/>
      <c r="F196" s="26"/>
      <c r="G196" s="28"/>
      <c r="H196" s="107">
        <v>1</v>
      </c>
      <c r="I196" s="107">
        <v>1</v>
      </c>
      <c r="J196" s="107">
        <v>1</v>
      </c>
      <c r="K196" s="107">
        <v>1</v>
      </c>
      <c r="L196" s="107">
        <v>1</v>
      </c>
      <c r="M196" s="45"/>
      <c r="N196" s="45"/>
      <c r="O196" s="45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</row>
    <row r="197" spans="1:32" s="25" customFormat="1" ht="12.75" x14ac:dyDescent="0.2">
      <c r="A197" s="26"/>
      <c r="B197" s="26"/>
      <c r="C197" s="93"/>
      <c r="D197" s="53"/>
      <c r="E197" s="53"/>
      <c r="F197" s="26"/>
      <c r="G197" s="28"/>
      <c r="H197" s="45"/>
      <c r="I197" s="45"/>
      <c r="J197" s="45"/>
      <c r="K197" s="45"/>
      <c r="L197" s="45"/>
      <c r="M197" s="45"/>
      <c r="N197" s="45"/>
      <c r="O197" s="45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</row>
    <row r="198" spans="1:32" s="25" customFormat="1" ht="12" customHeight="1" x14ac:dyDescent="0.2">
      <c r="A198" s="26"/>
      <c r="B198" s="65" t="s">
        <v>175</v>
      </c>
      <c r="C198" s="66"/>
      <c r="D198" s="67"/>
      <c r="E198" s="67"/>
      <c r="F198" s="68"/>
      <c r="G198" s="28"/>
      <c r="H198" s="66"/>
      <c r="I198" s="66"/>
      <c r="J198" s="66"/>
      <c r="K198" s="66"/>
      <c r="L198" s="66"/>
      <c r="M198" s="45"/>
      <c r="N198" s="45"/>
      <c r="O198" s="45"/>
      <c r="P198" s="45"/>
      <c r="Q198" s="45"/>
      <c r="R198" s="45"/>
      <c r="S198" s="45"/>
      <c r="T198" s="45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</row>
    <row r="199" spans="1:32" s="25" customFormat="1" ht="12.75" x14ac:dyDescent="0.2">
      <c r="A199" s="26"/>
      <c r="B199" s="26"/>
      <c r="C199" s="26"/>
      <c r="D199" s="44"/>
      <c r="E199" s="44"/>
      <c r="F199" s="45"/>
      <c r="G199" s="28"/>
      <c r="H199" s="26"/>
      <c r="I199" s="26"/>
      <c r="J199" s="26"/>
      <c r="K199" s="26"/>
      <c r="L199" s="26"/>
      <c r="M199" s="45"/>
      <c r="N199" s="45"/>
      <c r="O199" s="45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</row>
    <row r="200" spans="1:32" s="25" customFormat="1" ht="12.75" x14ac:dyDescent="0.2">
      <c r="A200" s="26"/>
      <c r="B200" s="26"/>
      <c r="C200" s="63" t="s">
        <v>176</v>
      </c>
      <c r="D200" s="44"/>
      <c r="E200" s="44"/>
      <c r="F200" s="45"/>
      <c r="G200" s="28"/>
      <c r="H200" s="26"/>
      <c r="I200" s="26"/>
      <c r="J200" s="26"/>
      <c r="K200" s="26"/>
      <c r="L200" s="26"/>
      <c r="M200" s="45"/>
      <c r="N200" s="45"/>
      <c r="O200" s="45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</row>
    <row r="201" spans="1:32" s="25" customFormat="1" ht="12.75" x14ac:dyDescent="0.2">
      <c r="A201" s="26"/>
      <c r="B201" s="26"/>
      <c r="C201" s="90" t="s">
        <v>177</v>
      </c>
      <c r="D201" s="44" t="s">
        <v>169</v>
      </c>
      <c r="E201" s="53" t="s">
        <v>50</v>
      </c>
      <c r="F201" s="45"/>
      <c r="G201" s="28"/>
      <c r="H201" s="107">
        <v>1000</v>
      </c>
      <c r="I201" s="107">
        <v>1000</v>
      </c>
      <c r="J201" s="107">
        <v>1000</v>
      </c>
      <c r="K201" s="107">
        <v>1000</v>
      </c>
      <c r="L201" s="107">
        <v>1000</v>
      </c>
      <c r="M201" s="45"/>
      <c r="N201" s="45"/>
      <c r="O201" s="45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</row>
    <row r="202" spans="1:32" s="25" customFormat="1" ht="12.75" x14ac:dyDescent="0.2">
      <c r="A202" s="26"/>
      <c r="B202" s="26"/>
      <c r="C202" s="90" t="s">
        <v>178</v>
      </c>
      <c r="D202" s="44" t="s">
        <v>179</v>
      </c>
      <c r="E202" s="53" t="s">
        <v>50</v>
      </c>
      <c r="F202" s="45"/>
      <c r="G202" s="28"/>
      <c r="H202" s="118">
        <v>0.05</v>
      </c>
      <c r="I202" s="118">
        <f>H202</f>
        <v>0.05</v>
      </c>
      <c r="J202" s="118">
        <f>I202</f>
        <v>0.05</v>
      </c>
      <c r="K202" s="118">
        <f>J202</f>
        <v>0.05</v>
      </c>
      <c r="L202" s="118">
        <f>K202</f>
        <v>0.05</v>
      </c>
      <c r="M202" s="45"/>
      <c r="N202" s="45"/>
      <c r="O202" s="45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</row>
    <row r="203" spans="1:32" s="25" customFormat="1" ht="12.75" x14ac:dyDescent="0.2">
      <c r="A203" s="26"/>
      <c r="B203" s="26"/>
      <c r="C203" s="63" t="s">
        <v>180</v>
      </c>
      <c r="D203" s="44"/>
      <c r="E203" s="53"/>
      <c r="F203" s="45"/>
      <c r="G203" s="28"/>
      <c r="H203" s="45"/>
      <c r="I203" s="45"/>
      <c r="J203" s="45"/>
      <c r="K203" s="45"/>
      <c r="L203" s="45"/>
      <c r="M203" s="45"/>
      <c r="N203" s="45"/>
      <c r="O203" s="45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</row>
    <row r="204" spans="1:32" s="25" customFormat="1" ht="12.75" x14ac:dyDescent="0.2">
      <c r="A204" s="26"/>
      <c r="B204" s="26"/>
      <c r="C204" s="90" t="s">
        <v>181</v>
      </c>
      <c r="D204" s="44" t="s">
        <v>169</v>
      </c>
      <c r="E204" s="53" t="s">
        <v>50</v>
      </c>
      <c r="F204" s="119"/>
      <c r="G204" s="119"/>
      <c r="H204" s="34">
        <v>300</v>
      </c>
      <c r="I204" s="34">
        <v>500</v>
      </c>
      <c r="J204" s="34">
        <v>500</v>
      </c>
      <c r="K204" s="34">
        <v>500</v>
      </c>
      <c r="L204" s="34">
        <v>500</v>
      </c>
      <c r="M204" s="45"/>
      <c r="N204" s="45"/>
      <c r="O204" s="45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</row>
    <row r="205" spans="1:32" s="25" customFormat="1" ht="12.75" x14ac:dyDescent="0.2">
      <c r="A205" s="26"/>
      <c r="B205" s="26"/>
      <c r="C205" s="90" t="s">
        <v>182</v>
      </c>
      <c r="D205" s="44" t="s">
        <v>169</v>
      </c>
      <c r="E205" s="53" t="s">
        <v>50</v>
      </c>
      <c r="F205" s="55"/>
      <c r="G205" s="119"/>
      <c r="H205" s="34">
        <v>100</v>
      </c>
      <c r="I205" s="34">
        <v>300</v>
      </c>
      <c r="J205" s="34">
        <v>500</v>
      </c>
      <c r="K205" s="34">
        <v>500</v>
      </c>
      <c r="L205" s="34">
        <v>500</v>
      </c>
      <c r="M205" s="45"/>
      <c r="N205" s="45"/>
      <c r="O205" s="45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</row>
    <row r="206" spans="1:32" s="25" customFormat="1" ht="12.75" x14ac:dyDescent="0.2">
      <c r="A206" s="26"/>
      <c r="B206" s="26"/>
      <c r="C206" s="90" t="s">
        <v>183</v>
      </c>
      <c r="D206" s="44" t="s">
        <v>169</v>
      </c>
      <c r="E206" s="53" t="s">
        <v>50</v>
      </c>
      <c r="F206" s="55"/>
      <c r="G206" s="119"/>
      <c r="H206" s="34">
        <v>100</v>
      </c>
      <c r="I206" s="34">
        <v>100</v>
      </c>
      <c r="J206" s="34">
        <v>100</v>
      </c>
      <c r="K206" s="34">
        <v>100</v>
      </c>
      <c r="L206" s="34">
        <v>100</v>
      </c>
      <c r="M206" s="45"/>
      <c r="N206" s="45"/>
      <c r="O206" s="45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</row>
    <row r="207" spans="1:32" s="25" customFormat="1" ht="12.75" x14ac:dyDescent="0.2">
      <c r="A207" s="26"/>
      <c r="B207" s="26"/>
      <c r="C207" s="90" t="s">
        <v>184</v>
      </c>
      <c r="D207" s="44" t="s">
        <v>460</v>
      </c>
      <c r="E207" s="53" t="s">
        <v>50</v>
      </c>
      <c r="F207" s="55"/>
      <c r="G207" s="119"/>
      <c r="H207" s="34">
        <v>4</v>
      </c>
      <c r="I207" s="34">
        <v>4</v>
      </c>
      <c r="J207" s="34">
        <v>4</v>
      </c>
      <c r="K207" s="34">
        <v>4</v>
      </c>
      <c r="L207" s="34">
        <v>4</v>
      </c>
      <c r="M207" s="45"/>
      <c r="N207" s="45"/>
      <c r="O207" s="45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</row>
    <row r="208" spans="1:32" s="25" customFormat="1" ht="12.75" x14ac:dyDescent="0.2">
      <c r="A208" s="26"/>
      <c r="B208" s="26"/>
      <c r="C208" s="90" t="s">
        <v>185</v>
      </c>
      <c r="D208" s="44" t="s">
        <v>186</v>
      </c>
      <c r="E208" s="53" t="s">
        <v>50</v>
      </c>
      <c r="F208" s="55"/>
      <c r="G208" s="119"/>
      <c r="H208" s="34">
        <v>100</v>
      </c>
      <c r="I208" s="34">
        <v>100</v>
      </c>
      <c r="J208" s="34">
        <v>100</v>
      </c>
      <c r="K208" s="34">
        <v>100</v>
      </c>
      <c r="L208" s="34">
        <v>100</v>
      </c>
      <c r="M208" s="45"/>
      <c r="N208" s="45"/>
      <c r="O208" s="45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</row>
    <row r="209" spans="1:32" s="25" customFormat="1" ht="12.75" x14ac:dyDescent="0.2">
      <c r="A209" s="26"/>
      <c r="B209" s="26"/>
      <c r="C209" s="90" t="s">
        <v>187</v>
      </c>
      <c r="D209" s="44" t="s">
        <v>186</v>
      </c>
      <c r="E209" s="53" t="s">
        <v>50</v>
      </c>
      <c r="F209" s="55"/>
      <c r="G209" s="119"/>
      <c r="H209" s="34">
        <v>10</v>
      </c>
      <c r="I209" s="34">
        <v>10</v>
      </c>
      <c r="J209" s="34">
        <v>10</v>
      </c>
      <c r="K209" s="34">
        <v>10</v>
      </c>
      <c r="L209" s="34">
        <v>10</v>
      </c>
      <c r="M209" s="45"/>
      <c r="N209" s="45"/>
      <c r="O209" s="45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</row>
    <row r="210" spans="1:32" s="25" customFormat="1" ht="12.75" x14ac:dyDescent="0.2">
      <c r="A210" s="26"/>
      <c r="B210" s="26"/>
      <c r="C210" s="90" t="s">
        <v>188</v>
      </c>
      <c r="D210" s="44" t="s">
        <v>179</v>
      </c>
      <c r="E210" s="53" t="s">
        <v>50</v>
      </c>
      <c r="F210" s="45"/>
      <c r="G210" s="28"/>
      <c r="H210" s="85">
        <v>0.01</v>
      </c>
      <c r="I210" s="85">
        <f t="shared" ref="I210:L211" si="10">H210</f>
        <v>0.01</v>
      </c>
      <c r="J210" s="85">
        <f t="shared" si="10"/>
        <v>0.01</v>
      </c>
      <c r="K210" s="85">
        <f t="shared" si="10"/>
        <v>0.01</v>
      </c>
      <c r="L210" s="85">
        <f t="shared" si="10"/>
        <v>0.01</v>
      </c>
      <c r="M210" s="45"/>
      <c r="N210" s="45"/>
      <c r="O210" s="45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</row>
    <row r="211" spans="1:32" s="25" customFormat="1" ht="12.75" x14ac:dyDescent="0.2">
      <c r="A211" s="26"/>
      <c r="B211" s="26"/>
      <c r="C211" s="120" t="s">
        <v>189</v>
      </c>
      <c r="D211" s="44" t="s">
        <v>179</v>
      </c>
      <c r="E211" s="53" t="s">
        <v>50</v>
      </c>
      <c r="F211" s="45"/>
      <c r="G211" s="45"/>
      <c r="H211" s="85">
        <v>0.01</v>
      </c>
      <c r="I211" s="85">
        <f t="shared" si="10"/>
        <v>0.01</v>
      </c>
      <c r="J211" s="85">
        <f t="shared" si="10"/>
        <v>0.01</v>
      </c>
      <c r="K211" s="85">
        <f t="shared" si="10"/>
        <v>0.01</v>
      </c>
      <c r="L211" s="85">
        <f t="shared" si="10"/>
        <v>0.01</v>
      </c>
      <c r="M211" s="45"/>
      <c r="N211" s="45"/>
      <c r="O211" s="45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</row>
    <row r="212" spans="1:32" s="25" customFormat="1" ht="12.75" x14ac:dyDescent="0.2">
      <c r="A212" s="26"/>
      <c r="B212" s="26"/>
      <c r="C212" s="26"/>
      <c r="D212" s="44"/>
      <c r="E212" s="44"/>
      <c r="F212" s="45"/>
      <c r="G212" s="45"/>
      <c r="H212" s="26"/>
      <c r="I212" s="26"/>
      <c r="J212" s="26"/>
      <c r="K212" s="26"/>
      <c r="L212" s="26"/>
      <c r="M212" s="45"/>
      <c r="N212" s="45"/>
      <c r="O212" s="45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</row>
    <row r="213" spans="1:32" s="25" customFormat="1" ht="12" customHeight="1" x14ac:dyDescent="0.2">
      <c r="A213" s="26"/>
      <c r="B213" s="65" t="s">
        <v>190</v>
      </c>
      <c r="C213" s="66"/>
      <c r="D213" s="67"/>
      <c r="E213" s="67"/>
      <c r="F213" s="68"/>
      <c r="G213" s="28"/>
      <c r="H213" s="66"/>
      <c r="I213" s="66"/>
      <c r="J213" s="66"/>
      <c r="K213" s="66"/>
      <c r="L213" s="66"/>
      <c r="M213" s="45"/>
      <c r="N213" s="45"/>
      <c r="O213" s="45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</row>
    <row r="214" spans="1:32" s="25" customFormat="1" ht="12.75" x14ac:dyDescent="0.2">
      <c r="A214" s="26"/>
      <c r="B214" s="26"/>
      <c r="C214" s="26"/>
      <c r="D214" s="44"/>
      <c r="E214" s="44"/>
      <c r="F214" s="45"/>
      <c r="G214" s="45"/>
      <c r="H214" s="26"/>
      <c r="I214" s="26"/>
      <c r="J214" s="26"/>
      <c r="K214" s="26"/>
      <c r="L214" s="26"/>
      <c r="M214" s="45"/>
      <c r="N214" s="45"/>
      <c r="O214" s="45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</row>
    <row r="215" spans="1:32" s="25" customFormat="1" ht="27.75" customHeight="1" x14ac:dyDescent="0.2">
      <c r="A215" s="26"/>
      <c r="B215" s="26"/>
      <c r="C215" s="63" t="s">
        <v>191</v>
      </c>
      <c r="D215" s="44"/>
      <c r="E215" s="44"/>
      <c r="F215" s="111"/>
      <c r="G215" s="45"/>
      <c r="H215" s="26"/>
      <c r="I215" s="26"/>
      <c r="J215" s="26"/>
      <c r="K215" s="26"/>
      <c r="L215" s="26"/>
      <c r="M215" s="45"/>
      <c r="N215" s="45"/>
      <c r="O215" s="45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</row>
    <row r="216" spans="1:32" s="25" customFormat="1" ht="12.75" x14ac:dyDescent="0.2">
      <c r="A216" s="26"/>
      <c r="B216" s="26"/>
      <c r="C216" s="121" t="s">
        <v>192</v>
      </c>
      <c r="D216" s="44" t="s">
        <v>193</v>
      </c>
      <c r="E216" s="122" t="s">
        <v>194</v>
      </c>
      <c r="F216" s="45"/>
      <c r="G216" s="123"/>
      <c r="H216" s="109">
        <f>SUMIF(Штат!$H$2:$BO$2,Вводные!H$5,Штат!$H13:$BO13)+Штат!G13</f>
        <v>1</v>
      </c>
      <c r="I216" s="109">
        <f>SUMIF(Штат!$H$2:$BO$2,Вводные!I$5,Штат!$H13:$BO13)+H216</f>
        <v>1</v>
      </c>
      <c r="J216" s="109">
        <f>SUMIF(Штат!$H$2:$BO$2,Вводные!J$5,Штат!$H13:$BO13)+I216</f>
        <v>1</v>
      </c>
      <c r="K216" s="109">
        <f>SUMIF(Штат!$H$2:$BO$2,Вводные!K$5,Штат!$H13:$BO13)+J216</f>
        <v>1</v>
      </c>
      <c r="L216" s="109">
        <f>SUMIF(Штат!$H$2:$BO$2,Вводные!L$5,Штат!$H13:$BO13)+K216</f>
        <v>1</v>
      </c>
      <c r="M216" s="45"/>
      <c r="N216" s="45"/>
      <c r="O216" s="45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</row>
    <row r="217" spans="1:32" s="25" customFormat="1" ht="12.75" x14ac:dyDescent="0.2">
      <c r="A217" s="26"/>
      <c r="B217" s="26"/>
      <c r="C217" s="121" t="s">
        <v>195</v>
      </c>
      <c r="D217" s="44" t="s">
        <v>193</v>
      </c>
      <c r="E217" s="122" t="s">
        <v>194</v>
      </c>
      <c r="F217" s="45"/>
      <c r="G217" s="123"/>
      <c r="H217" s="109">
        <f>SUMIF(Штат!$H$2:$BO$2,Вводные!H$5,Штат!$H14:$BO14)+Штат!G14</f>
        <v>1</v>
      </c>
      <c r="I217" s="109">
        <f>SUMIF(Штат!$H$2:$BO$2,Вводные!I$5,Штат!$H14:$BO14)+H217</f>
        <v>1</v>
      </c>
      <c r="J217" s="109">
        <f>SUMIF(Штат!$H$2:$BO$2,Вводные!J$5,Штат!$H14:$BO14)+I217</f>
        <v>1</v>
      </c>
      <c r="K217" s="109">
        <f>SUMIF(Штат!$H$2:$BO$2,Вводные!K$5,Штат!$H14:$BO14)+J217</f>
        <v>1</v>
      </c>
      <c r="L217" s="109">
        <f>SUMIF(Штат!$H$2:$BO$2,Вводные!L$5,Штат!$H14:$BO14)+K217</f>
        <v>1</v>
      </c>
      <c r="M217" s="45"/>
      <c r="N217" s="45"/>
      <c r="O217" s="45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</row>
    <row r="218" spans="1:32" s="25" customFormat="1" ht="12.75" x14ac:dyDescent="0.2">
      <c r="A218" s="26"/>
      <c r="B218" s="26"/>
      <c r="C218" s="121" t="s">
        <v>196</v>
      </c>
      <c r="D218" s="44" t="s">
        <v>193</v>
      </c>
      <c r="E218" s="122" t="s">
        <v>176</v>
      </c>
      <c r="F218" s="45"/>
      <c r="G218" s="123"/>
      <c r="H218" s="109">
        <f>SUMIF(Штат!$H$2:$BO$2,Вводные!H$5,Штат!$H15:$BO15)+Штат!G15</f>
        <v>1</v>
      </c>
      <c r="I218" s="109">
        <f>SUMIF(Штат!$H$2:$BO$2,Вводные!I$5,Штат!$H15:$BO15)+H218</f>
        <v>1</v>
      </c>
      <c r="J218" s="109">
        <f>SUMIF(Штат!$H$2:$BO$2,Вводные!J$5,Штат!$H15:$BO15)+I218</f>
        <v>1</v>
      </c>
      <c r="K218" s="109">
        <f>SUMIF(Штат!$H$2:$BO$2,Вводные!K$5,Штат!$H15:$BO15)+J218</f>
        <v>1</v>
      </c>
      <c r="L218" s="109">
        <f>SUMIF(Штат!$H$2:$BO$2,Вводные!L$5,Штат!$H15:$BO15)+K218</f>
        <v>1</v>
      </c>
      <c r="M218" s="45"/>
      <c r="N218" s="45"/>
      <c r="O218" s="45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</row>
    <row r="219" spans="1:32" s="25" customFormat="1" ht="12.75" x14ac:dyDescent="0.2">
      <c r="A219" s="26"/>
      <c r="B219" s="26"/>
      <c r="C219" s="121" t="s">
        <v>197</v>
      </c>
      <c r="D219" s="44" t="s">
        <v>193</v>
      </c>
      <c r="E219" s="122" t="s">
        <v>194</v>
      </c>
      <c r="F219" s="45"/>
      <c r="G219" s="123"/>
      <c r="H219" s="109">
        <f>SUMIF(Штат!$H$2:$BO$2,Вводные!H$5,Штат!$H16:$BO16)+Штат!G16</f>
        <v>1</v>
      </c>
      <c r="I219" s="109">
        <f>SUMIF(Штат!$H$2:$BO$2,Вводные!I$5,Штат!$H16:$BO16)+H219</f>
        <v>1</v>
      </c>
      <c r="J219" s="109">
        <f>SUMIF(Штат!$H$2:$BO$2,Вводные!J$5,Штат!$H16:$BO16)+I219</f>
        <v>1</v>
      </c>
      <c r="K219" s="109">
        <f>SUMIF(Штат!$H$2:$BO$2,Вводные!K$5,Штат!$H16:$BO16)+J219</f>
        <v>1</v>
      </c>
      <c r="L219" s="109">
        <f>SUMIF(Штат!$H$2:$BO$2,Вводные!L$5,Штат!$H16:$BO16)+K219</f>
        <v>1</v>
      </c>
      <c r="M219" s="45"/>
      <c r="N219" s="45"/>
      <c r="O219" s="45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</row>
    <row r="220" spans="1:32" s="25" customFormat="1" ht="12.75" x14ac:dyDescent="0.2">
      <c r="A220" s="26"/>
      <c r="B220" s="26"/>
      <c r="C220" s="121" t="s">
        <v>198</v>
      </c>
      <c r="D220" s="44" t="s">
        <v>193</v>
      </c>
      <c r="E220" s="122" t="s">
        <v>194</v>
      </c>
      <c r="F220" s="45"/>
      <c r="G220" s="123"/>
      <c r="H220" s="109">
        <f>SUMIF(Штат!$H$2:$BO$2,Вводные!H$5,Штат!$H17:$BO17)+Штат!G17</f>
        <v>1</v>
      </c>
      <c r="I220" s="109">
        <f>SUMIF(Штат!$H$2:$BO$2,Вводные!I$5,Штат!$H17:$BO17)+H220</f>
        <v>1</v>
      </c>
      <c r="J220" s="109">
        <f>SUMIF(Штат!$H$2:$BO$2,Вводные!J$5,Штат!$H17:$BO17)+I220</f>
        <v>1</v>
      </c>
      <c r="K220" s="109">
        <f>SUMIF(Штат!$H$2:$BO$2,Вводные!K$5,Штат!$H17:$BO17)+J220</f>
        <v>1</v>
      </c>
      <c r="L220" s="109">
        <f>SUMIF(Штат!$H$2:$BO$2,Вводные!L$5,Штат!$H17:$BO17)+K220</f>
        <v>1</v>
      </c>
      <c r="M220" s="45"/>
      <c r="N220" s="45"/>
      <c r="O220" s="45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</row>
    <row r="221" spans="1:32" s="25" customFormat="1" ht="12.75" x14ac:dyDescent="0.2">
      <c r="A221" s="26"/>
      <c r="B221" s="26"/>
      <c r="C221" s="121" t="s">
        <v>199</v>
      </c>
      <c r="D221" s="44" t="s">
        <v>193</v>
      </c>
      <c r="E221" s="122" t="s">
        <v>194</v>
      </c>
      <c r="F221" s="45"/>
      <c r="G221" s="123"/>
      <c r="H221" s="109">
        <f>SUMIF(Штат!$H$2:$BO$2,Вводные!H$5,Штат!$H18:$BO18)+Штат!G18</f>
        <v>1</v>
      </c>
      <c r="I221" s="109">
        <f>SUMIF(Штат!$H$2:$BO$2,Вводные!I$5,Штат!$H18:$BO18)+H221</f>
        <v>1</v>
      </c>
      <c r="J221" s="109">
        <f>SUMIF(Штат!$H$2:$BO$2,Вводные!J$5,Штат!$H18:$BO18)+I221</f>
        <v>1</v>
      </c>
      <c r="K221" s="109">
        <f>SUMIF(Штат!$H$2:$BO$2,Вводные!K$5,Штат!$H18:$BO18)+J221</f>
        <v>1</v>
      </c>
      <c r="L221" s="109">
        <f>SUMIF(Штат!$H$2:$BO$2,Вводные!L$5,Штат!$H18:$BO18)+K221</f>
        <v>1</v>
      </c>
      <c r="M221" s="45"/>
      <c r="N221" s="45"/>
      <c r="O221" s="45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</row>
    <row r="222" spans="1:32" s="25" customFormat="1" ht="12.75" x14ac:dyDescent="0.2">
      <c r="A222" s="26"/>
      <c r="B222" s="26"/>
      <c r="C222" s="121" t="s">
        <v>200</v>
      </c>
      <c r="D222" s="44" t="s">
        <v>193</v>
      </c>
      <c r="E222" s="122" t="s">
        <v>194</v>
      </c>
      <c r="F222" s="45"/>
      <c r="G222" s="123"/>
      <c r="H222" s="109">
        <f>SUMIF(Штат!$H$2:$BO$2,Вводные!H$5,Штат!$H19:$BO19)+Штат!G19</f>
        <v>1</v>
      </c>
      <c r="I222" s="109">
        <f>SUMIF(Штат!$H$2:$BO$2,Вводные!I$5,Штат!$H19:$BO19)+H222</f>
        <v>1</v>
      </c>
      <c r="J222" s="109">
        <f>SUMIF(Штат!$H$2:$BO$2,Вводные!J$5,Штат!$H19:$BO19)+I222</f>
        <v>1</v>
      </c>
      <c r="K222" s="109">
        <f>SUMIF(Штат!$H$2:$BO$2,Вводные!K$5,Штат!$H19:$BO19)+J222</f>
        <v>1</v>
      </c>
      <c r="L222" s="109">
        <f>SUMIF(Штат!$H$2:$BO$2,Вводные!L$5,Штат!$H19:$BO19)+K222</f>
        <v>1</v>
      </c>
      <c r="M222" s="45"/>
      <c r="N222" s="45"/>
      <c r="O222" s="45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</row>
    <row r="223" spans="1:32" s="25" customFormat="1" ht="12.75" x14ac:dyDescent="0.2">
      <c r="A223" s="26"/>
      <c r="B223" s="26"/>
      <c r="C223" s="121" t="s">
        <v>201</v>
      </c>
      <c r="D223" s="44" t="s">
        <v>193</v>
      </c>
      <c r="E223" s="122" t="s">
        <v>176</v>
      </c>
      <c r="F223" s="45"/>
      <c r="G223" s="123"/>
      <c r="H223" s="109">
        <f>SUMIF(Штат!$H$2:$BO$2,Вводные!H$5,Штат!$H20:$BO20)+Штат!G20</f>
        <v>1</v>
      </c>
      <c r="I223" s="109">
        <f>SUMIF(Штат!$H$2:$BO$2,Вводные!I$5,Штат!$H20:$BO20)+H223</f>
        <v>2</v>
      </c>
      <c r="J223" s="109">
        <f>SUMIF(Штат!$H$2:$BO$2,Вводные!J$5,Штат!$H20:$BO20)+I223</f>
        <v>4</v>
      </c>
      <c r="K223" s="109">
        <f>SUMIF(Штат!$H$2:$BO$2,Вводные!K$5,Штат!$H20:$BO20)+J223</f>
        <v>5</v>
      </c>
      <c r="L223" s="109">
        <f>SUMIF(Штат!$H$2:$BO$2,Вводные!L$5,Штат!$H20:$BO20)+K223</f>
        <v>6</v>
      </c>
      <c r="M223" s="45"/>
      <c r="N223" s="45"/>
      <c r="O223" s="45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</row>
    <row r="224" spans="1:32" s="25" customFormat="1" ht="12.75" x14ac:dyDescent="0.2">
      <c r="A224" s="26"/>
      <c r="B224" s="26"/>
      <c r="C224" s="121" t="s">
        <v>202</v>
      </c>
      <c r="D224" s="44" t="s">
        <v>193</v>
      </c>
      <c r="E224" s="122" t="s">
        <v>203</v>
      </c>
      <c r="F224" s="45"/>
      <c r="G224" s="123"/>
      <c r="H224" s="109">
        <f>SUMIF(Штат!$H$2:$BO$2,Вводные!H$5,Штат!$H21:$BO21)+Штат!G21</f>
        <v>1</v>
      </c>
      <c r="I224" s="109">
        <f>SUMIF(Штат!$H$2:$BO$2,Вводные!I$5,Штат!$H21:$BO21)+H224</f>
        <v>1</v>
      </c>
      <c r="J224" s="109">
        <f>SUMIF(Штат!$H$2:$BO$2,Вводные!J$5,Штат!$H21:$BO21)+I224</f>
        <v>1</v>
      </c>
      <c r="K224" s="109">
        <f>SUMIF(Штат!$H$2:$BO$2,Вводные!K$5,Штат!$H21:$BO21)+J224</f>
        <v>1</v>
      </c>
      <c r="L224" s="109">
        <f>SUMIF(Штат!$H$2:$BO$2,Вводные!L$5,Штат!$H21:$BO21)+K224</f>
        <v>1</v>
      </c>
      <c r="M224" s="45"/>
      <c r="N224" s="45"/>
      <c r="O224" s="45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</row>
    <row r="225" spans="1:32" s="25" customFormat="1" ht="12.75" x14ac:dyDescent="0.2">
      <c r="A225" s="26"/>
      <c r="B225" s="26"/>
      <c r="C225" s="121" t="s">
        <v>204</v>
      </c>
      <c r="D225" s="44" t="s">
        <v>193</v>
      </c>
      <c r="E225" s="122" t="s">
        <v>203</v>
      </c>
      <c r="F225" s="45"/>
      <c r="G225" s="123"/>
      <c r="H225" s="109">
        <f>SUMIF(Штат!$H$2:$BO$2,Вводные!H$5,Штат!$H22:$BO22)+Штат!G22</f>
        <v>1</v>
      </c>
      <c r="I225" s="109">
        <f>SUMIF(Штат!$H$2:$BO$2,Вводные!I$5,Штат!$H22:$BO22)+H225</f>
        <v>1</v>
      </c>
      <c r="J225" s="109">
        <f>SUMIF(Штат!$H$2:$BO$2,Вводные!J$5,Штат!$H22:$BO22)+I225</f>
        <v>3</v>
      </c>
      <c r="K225" s="109">
        <f>SUMIF(Штат!$H$2:$BO$2,Вводные!K$5,Штат!$H22:$BO22)+J225</f>
        <v>5</v>
      </c>
      <c r="L225" s="109">
        <f>SUMIF(Штат!$H$2:$BO$2,Вводные!L$5,Штат!$H22:$BO22)+K225</f>
        <v>8</v>
      </c>
      <c r="M225" s="45"/>
      <c r="N225" s="45"/>
      <c r="O225" s="45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</row>
    <row r="226" spans="1:32" s="25" customFormat="1" ht="12.75" x14ac:dyDescent="0.2">
      <c r="A226" s="26"/>
      <c r="B226" s="26"/>
      <c r="C226" s="121" t="s">
        <v>205</v>
      </c>
      <c r="D226" s="44" t="s">
        <v>193</v>
      </c>
      <c r="E226" s="122" t="s">
        <v>203</v>
      </c>
      <c r="F226" s="45"/>
      <c r="G226" s="123"/>
      <c r="H226" s="109">
        <f>SUMIF(Штат!$H$2:$BO$2,Вводные!H$5,Штат!$H23:$BO23)+Штат!G23</f>
        <v>1</v>
      </c>
      <c r="I226" s="109">
        <f>SUMIF(Штат!$H$2:$BO$2,Вводные!I$5,Штат!$H23:$BO23)+H226</f>
        <v>1</v>
      </c>
      <c r="J226" s="109">
        <f>SUMIF(Штат!$H$2:$BO$2,Вводные!J$5,Штат!$H23:$BO23)+I226</f>
        <v>3</v>
      </c>
      <c r="K226" s="109">
        <f>SUMIF(Штат!$H$2:$BO$2,Вводные!K$5,Штат!$H23:$BO23)+J226</f>
        <v>5</v>
      </c>
      <c r="L226" s="109">
        <f>SUMIF(Штат!$H$2:$BO$2,Вводные!L$5,Штат!$H23:$BO23)+K226</f>
        <v>8</v>
      </c>
      <c r="M226" s="45"/>
      <c r="N226" s="45"/>
      <c r="O226" s="45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</row>
    <row r="227" spans="1:32" s="25" customFormat="1" ht="12.75" x14ac:dyDescent="0.2">
      <c r="A227" s="26"/>
      <c r="B227" s="26"/>
      <c r="C227" s="121" t="s">
        <v>206</v>
      </c>
      <c r="D227" s="44" t="s">
        <v>193</v>
      </c>
      <c r="E227" s="122" t="s">
        <v>207</v>
      </c>
      <c r="F227" s="45"/>
      <c r="G227" s="123"/>
      <c r="H227" s="109">
        <f>SUMIF(Штат!$H$2:$BO$2,Вводные!H$5,Штат!$H24:$BO24)+Штат!G24</f>
        <v>1</v>
      </c>
      <c r="I227" s="109">
        <f>SUMIF(Штат!$H$2:$BO$2,Вводные!I$5,Штат!$H24:$BO24)+H227</f>
        <v>2</v>
      </c>
      <c r="J227" s="109">
        <f>SUMIF(Штат!$H$2:$BO$2,Вводные!J$5,Штат!$H24:$BO24)+I227</f>
        <v>3</v>
      </c>
      <c r="K227" s="109">
        <f>SUMIF(Штат!$H$2:$BO$2,Вводные!K$5,Штат!$H24:$BO24)+J227</f>
        <v>5</v>
      </c>
      <c r="L227" s="109">
        <f>SUMIF(Штат!$H$2:$BO$2,Вводные!L$5,Штат!$H24:$BO24)+K227</f>
        <v>6</v>
      </c>
      <c r="M227" s="45"/>
      <c r="N227" s="45"/>
      <c r="O227" s="45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</row>
    <row r="228" spans="1:32" s="25" customFormat="1" ht="12.75" x14ac:dyDescent="0.2">
      <c r="A228" s="26"/>
      <c r="B228" s="26"/>
      <c r="C228" s="121" t="s">
        <v>208</v>
      </c>
      <c r="D228" s="44" t="s">
        <v>193</v>
      </c>
      <c r="E228" s="122" t="s">
        <v>207</v>
      </c>
      <c r="F228" s="45"/>
      <c r="G228" s="123"/>
      <c r="H228" s="109">
        <f>SUMIF(Штат!$H$2:$BO$2,Вводные!H$5,Штат!$H25:$BO25)+Штат!G25</f>
        <v>10</v>
      </c>
      <c r="I228" s="109">
        <f>SUMIF(Штат!$H$2:$BO$2,Вводные!I$5,Штат!$H25:$BO25)+H228</f>
        <v>38</v>
      </c>
      <c r="J228" s="109">
        <f>SUMIF(Штат!$H$2:$BO$2,Вводные!J$5,Штат!$H25:$BO25)+I228</f>
        <v>78</v>
      </c>
      <c r="K228" s="109">
        <f>SUMIF(Штат!$H$2:$BO$2,Вводные!K$5,Штат!$H25:$BO25)+J228</f>
        <v>118</v>
      </c>
      <c r="L228" s="109">
        <f>SUMIF(Штат!$H$2:$BO$2,Вводные!L$5,Штат!$H25:$BO25)+K228</f>
        <v>140</v>
      </c>
      <c r="M228" s="45"/>
      <c r="N228" s="45"/>
      <c r="O228" s="45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</row>
    <row r="229" spans="1:32" s="25" customFormat="1" ht="12.75" x14ac:dyDescent="0.2">
      <c r="A229" s="26"/>
      <c r="B229" s="26"/>
      <c r="C229" s="121" t="s">
        <v>209</v>
      </c>
      <c r="D229" s="44" t="s">
        <v>193</v>
      </c>
      <c r="E229" s="122" t="s">
        <v>207</v>
      </c>
      <c r="F229" s="45"/>
      <c r="G229" s="123"/>
      <c r="H229" s="109">
        <f>SUMIF(Штат!$H$2:$BO$2,Вводные!H$5,Штат!$H26:$BO26)+Штат!G26</f>
        <v>1</v>
      </c>
      <c r="I229" s="109">
        <f>SUMIF(Штат!$H$2:$BO$2,Вводные!I$5,Штат!$H26:$BO26)+H229</f>
        <v>3</v>
      </c>
      <c r="J229" s="109">
        <f>SUMIF(Штат!$H$2:$BO$2,Вводные!J$5,Штат!$H26:$BO26)+I229</f>
        <v>8</v>
      </c>
      <c r="K229" s="109">
        <f>SUMIF(Штат!$H$2:$BO$2,Вводные!K$5,Штат!$H26:$BO26)+J229</f>
        <v>14</v>
      </c>
      <c r="L229" s="109">
        <f>SUMIF(Штат!$H$2:$BO$2,Вводные!L$5,Штат!$H26:$BO26)+K229</f>
        <v>20</v>
      </c>
      <c r="M229" s="45"/>
      <c r="N229" s="45"/>
      <c r="O229" s="45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</row>
    <row r="230" spans="1:32" s="25" customFormat="1" ht="12.75" x14ac:dyDescent="0.2">
      <c r="A230" s="26"/>
      <c r="B230" s="26"/>
      <c r="C230" s="121" t="s">
        <v>210</v>
      </c>
      <c r="D230" s="44" t="s">
        <v>193</v>
      </c>
      <c r="E230" s="122" t="s">
        <v>207</v>
      </c>
      <c r="F230" s="45"/>
      <c r="G230" s="123"/>
      <c r="H230" s="109">
        <f>SUMIF(Штат!$H$2:$BO$2,Вводные!H$5,Штат!$H27:$BO27)+Штат!G27</f>
        <v>1</v>
      </c>
      <c r="I230" s="109">
        <f>SUMIF(Штат!$H$2:$BO$2,Вводные!I$5,Штат!$H27:$BO27)+H230</f>
        <v>2</v>
      </c>
      <c r="J230" s="109">
        <f>SUMIF(Штат!$H$2:$BO$2,Вводные!J$5,Штат!$H27:$BO27)+I230</f>
        <v>2</v>
      </c>
      <c r="K230" s="109">
        <f>SUMIF(Штат!$H$2:$BO$2,Вводные!K$5,Штат!$H27:$BO27)+J230</f>
        <v>2</v>
      </c>
      <c r="L230" s="109">
        <f>SUMIF(Штат!$H$2:$BO$2,Вводные!L$5,Штат!$H27:$BO27)+K230</f>
        <v>2</v>
      </c>
      <c r="M230" s="45"/>
      <c r="N230" s="45"/>
      <c r="O230" s="45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</row>
    <row r="231" spans="1:32" s="25" customFormat="1" ht="12.75" x14ac:dyDescent="0.2">
      <c r="A231" s="26"/>
      <c r="B231" s="26"/>
      <c r="C231" s="121" t="s">
        <v>211</v>
      </c>
      <c r="D231" s="44" t="s">
        <v>193</v>
      </c>
      <c r="E231" s="122" t="s">
        <v>194</v>
      </c>
      <c r="F231" s="45"/>
      <c r="G231" s="123"/>
      <c r="H231" s="109">
        <f>SUMIF(Штат!$H$2:$BO$2,Вводные!H$5,Штат!$H28:$BO28)+Штат!G28</f>
        <v>1</v>
      </c>
      <c r="I231" s="109">
        <f>SUMIF(Штат!$H$2:$BO$2,Вводные!I$5,Штат!$H28:$BO28)+H231</f>
        <v>1</v>
      </c>
      <c r="J231" s="109">
        <f>SUMIF(Штат!$H$2:$BO$2,Вводные!J$5,Штат!$H28:$BO28)+I231</f>
        <v>1</v>
      </c>
      <c r="K231" s="109">
        <f>SUMIF(Штат!$H$2:$BO$2,Вводные!K$5,Штат!$H28:$BO28)+J231</f>
        <v>1</v>
      </c>
      <c r="L231" s="109">
        <f>SUMIF(Штат!$H$2:$BO$2,Вводные!L$5,Штат!$H28:$BO28)+K231</f>
        <v>1</v>
      </c>
      <c r="M231" s="45"/>
      <c r="N231" s="45"/>
      <c r="O231" s="45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</row>
    <row r="232" spans="1:32" s="25" customFormat="1" ht="12.75" x14ac:dyDescent="0.2">
      <c r="A232" s="26"/>
      <c r="B232" s="26"/>
      <c r="C232" s="121" t="s">
        <v>212</v>
      </c>
      <c r="D232" s="44" t="s">
        <v>193</v>
      </c>
      <c r="E232" s="122" t="s">
        <v>207</v>
      </c>
      <c r="F232" s="45"/>
      <c r="G232" s="123"/>
      <c r="H232" s="109">
        <f>SUMIF(Штат!$H$2:$BO$2,Вводные!H$5,Штат!$H29:$BO29)+Штат!G29</f>
        <v>1</v>
      </c>
      <c r="I232" s="109">
        <f>SUMIF(Штат!$H$2:$BO$2,Вводные!I$5,Штат!$H29:$BO29)+H232</f>
        <v>1</v>
      </c>
      <c r="J232" s="109">
        <f>SUMIF(Штат!$H$2:$BO$2,Вводные!J$5,Штат!$H29:$BO29)+I232</f>
        <v>2</v>
      </c>
      <c r="K232" s="109">
        <f>SUMIF(Штат!$H$2:$BO$2,Вводные!K$5,Штат!$H29:$BO29)+J232</f>
        <v>2</v>
      </c>
      <c r="L232" s="109">
        <f>SUMIF(Штат!$H$2:$BO$2,Вводные!L$5,Штат!$H29:$BO29)+K232</f>
        <v>2</v>
      </c>
      <c r="M232" s="45"/>
      <c r="N232" s="45"/>
      <c r="O232" s="45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</row>
    <row r="233" spans="1:32" s="25" customFormat="1" ht="12.75" x14ac:dyDescent="0.2">
      <c r="A233" s="26"/>
      <c r="B233" s="26"/>
      <c r="C233" s="121" t="s">
        <v>213</v>
      </c>
      <c r="D233" s="44" t="s">
        <v>193</v>
      </c>
      <c r="E233" s="122" t="s">
        <v>207</v>
      </c>
      <c r="F233" s="45"/>
      <c r="G233" s="123"/>
      <c r="H233" s="109">
        <f>SUMIF(Штат!$H$2:$BO$2,Вводные!H$5,Штат!$H30:$BO30)+Штат!G30</f>
        <v>2</v>
      </c>
      <c r="I233" s="109">
        <f>SUMIF(Штат!$H$2:$BO$2,Вводные!I$5,Штат!$H30:$BO30)+H233</f>
        <v>2</v>
      </c>
      <c r="J233" s="109">
        <f>SUMIF(Штат!$H$2:$BO$2,Вводные!J$5,Штат!$H30:$BO30)+I233</f>
        <v>2</v>
      </c>
      <c r="K233" s="109">
        <f>SUMIF(Штат!$H$2:$BO$2,Вводные!K$5,Штат!$H30:$BO30)+J233</f>
        <v>2</v>
      </c>
      <c r="L233" s="109">
        <f>SUMIF(Штат!$H$2:$BO$2,Вводные!L$5,Штат!$H30:$BO30)+K233</f>
        <v>2</v>
      </c>
      <c r="M233" s="45"/>
      <c r="N233" s="45"/>
      <c r="O233" s="45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</row>
    <row r="234" spans="1:32" s="25" customFormat="1" ht="12.75" x14ac:dyDescent="0.2">
      <c r="A234" s="26"/>
      <c r="B234" s="26"/>
      <c r="C234" s="121" t="s">
        <v>214</v>
      </c>
      <c r="D234" s="44" t="s">
        <v>193</v>
      </c>
      <c r="E234" s="122" t="s">
        <v>207</v>
      </c>
      <c r="F234" s="45"/>
      <c r="G234" s="123"/>
      <c r="H234" s="109">
        <f>SUMIF(Штат!$H$2:$BO$2,Вводные!H$5,Штат!$H31:$BO31)+Штат!G31</f>
        <v>0</v>
      </c>
      <c r="I234" s="109">
        <f>SUMIF(Штат!$H$2:$BO$2,Вводные!I$5,Штат!$H31:$BO31)+H234</f>
        <v>0</v>
      </c>
      <c r="J234" s="109">
        <f>SUMIF(Штат!$H$2:$BO$2,Вводные!J$5,Штат!$H31:$BO31)+I234</f>
        <v>1</v>
      </c>
      <c r="K234" s="109">
        <f>SUMIF(Штат!$H$2:$BO$2,Вводные!K$5,Штат!$H31:$BO31)+J234</f>
        <v>1</v>
      </c>
      <c r="L234" s="109">
        <f>SUMIF(Штат!$H$2:$BO$2,Вводные!L$5,Штат!$H31:$BO31)+K234</f>
        <v>1</v>
      </c>
      <c r="M234" s="45"/>
      <c r="N234" s="45"/>
      <c r="O234" s="45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</row>
    <row r="235" spans="1:32" s="25" customFormat="1" ht="12.75" x14ac:dyDescent="0.2">
      <c r="A235" s="26"/>
      <c r="B235" s="26"/>
      <c r="C235" s="86" t="s">
        <v>215</v>
      </c>
      <c r="D235" s="124"/>
      <c r="E235" s="124"/>
      <c r="F235" s="45"/>
      <c r="G235" s="78"/>
      <c r="H235" s="109">
        <f>SUM(H216:H234)</f>
        <v>28</v>
      </c>
      <c r="I235" s="109">
        <f>SUM(I216:I234)</f>
        <v>61</v>
      </c>
      <c r="J235" s="109">
        <f>SUM(J216:J234)</f>
        <v>115</v>
      </c>
      <c r="K235" s="109">
        <f>SUM(K216:K234)</f>
        <v>168</v>
      </c>
      <c r="L235" s="109">
        <f>SUM(L216:L234)</f>
        <v>204</v>
      </c>
      <c r="M235" s="45"/>
      <c r="N235" s="45"/>
      <c r="O235" s="45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</row>
    <row r="236" spans="1:32" s="25" customFormat="1" ht="36" customHeight="1" x14ac:dyDescent="0.2">
      <c r="A236" s="26"/>
      <c r="B236" s="26"/>
      <c r="C236" s="63" t="s">
        <v>216</v>
      </c>
      <c r="D236" s="44"/>
      <c r="E236" s="44"/>
      <c r="F236" s="111" t="s">
        <v>217</v>
      </c>
      <c r="G236" s="45"/>
      <c r="H236" s="26"/>
      <c r="I236" s="26"/>
      <c r="J236" s="26"/>
      <c r="K236" s="26"/>
      <c r="L236" s="26"/>
      <c r="M236" s="45"/>
      <c r="N236" s="45"/>
      <c r="O236" s="45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</row>
    <row r="237" spans="1:32" s="25" customFormat="1" ht="12.75" x14ac:dyDescent="0.2">
      <c r="A237" s="26"/>
      <c r="B237" s="26"/>
      <c r="C237" s="55" t="str">
        <f t="shared" ref="C237:C255" si="11">C216</f>
        <v>Генеральный директор</v>
      </c>
      <c r="D237" s="44" t="s">
        <v>218</v>
      </c>
      <c r="E237" s="44"/>
      <c r="F237" s="107">
        <v>350</v>
      </c>
      <c r="G237" s="45"/>
      <c r="H237" s="34">
        <v>350</v>
      </c>
      <c r="I237" s="34">
        <v>350</v>
      </c>
      <c r="J237" s="34">
        <v>350</v>
      </c>
      <c r="K237" s="34">
        <v>350</v>
      </c>
      <c r="L237" s="34">
        <v>350</v>
      </c>
      <c r="M237" s="34"/>
      <c r="N237" s="45"/>
      <c r="O237" s="45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</row>
    <row r="238" spans="1:32" s="25" customFormat="1" ht="12.75" x14ac:dyDescent="0.2">
      <c r="A238" s="26"/>
      <c r="B238" s="26"/>
      <c r="C238" s="55" t="str">
        <f t="shared" si="11"/>
        <v>Исполнительный директор</v>
      </c>
      <c r="D238" s="44" t="s">
        <v>218</v>
      </c>
      <c r="E238" s="44"/>
      <c r="F238" s="107">
        <v>0</v>
      </c>
      <c r="G238" s="45"/>
      <c r="H238" s="34">
        <v>300</v>
      </c>
      <c r="I238" s="34">
        <v>300</v>
      </c>
      <c r="J238" s="34">
        <v>300</v>
      </c>
      <c r="K238" s="34">
        <v>300</v>
      </c>
      <c r="L238" s="34">
        <v>300</v>
      </c>
      <c r="M238" s="45"/>
      <c r="N238" s="45"/>
      <c r="O238" s="45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</row>
    <row r="239" spans="1:32" s="25" customFormat="1" ht="12.75" x14ac:dyDescent="0.2">
      <c r="A239" s="26"/>
      <c r="B239" s="26"/>
      <c r="C239" s="55" t="str">
        <f t="shared" si="11"/>
        <v>Коммерческий директор</v>
      </c>
      <c r="D239" s="44" t="s">
        <v>218</v>
      </c>
      <c r="E239" s="44"/>
      <c r="F239" s="107">
        <v>0</v>
      </c>
      <c r="G239" s="45"/>
      <c r="H239" s="34">
        <v>200</v>
      </c>
      <c r="I239" s="34">
        <v>200</v>
      </c>
      <c r="J239" s="34">
        <v>200</v>
      </c>
      <c r="K239" s="34">
        <v>200</v>
      </c>
      <c r="L239" s="34">
        <v>200</v>
      </c>
      <c r="M239" s="45"/>
      <c r="N239" s="45"/>
      <c r="O239" s="45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</row>
    <row r="240" spans="1:32" s="25" customFormat="1" ht="12.75" x14ac:dyDescent="0.2">
      <c r="A240" s="26"/>
      <c r="B240" s="26"/>
      <c r="C240" s="55" t="str">
        <f t="shared" si="11"/>
        <v>Директор по развитию</v>
      </c>
      <c r="D240" s="44" t="s">
        <v>218</v>
      </c>
      <c r="E240" s="44"/>
      <c r="F240" s="107">
        <v>0</v>
      </c>
      <c r="G240" s="45"/>
      <c r="H240" s="34">
        <v>200</v>
      </c>
      <c r="I240" s="34">
        <v>200</v>
      </c>
      <c r="J240" s="34">
        <v>200</v>
      </c>
      <c r="K240" s="34">
        <v>200</v>
      </c>
      <c r="L240" s="34">
        <v>200</v>
      </c>
      <c r="M240" s="45"/>
      <c r="N240" s="45"/>
      <c r="O240" s="45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</row>
    <row r="241" spans="1:32" s="25" customFormat="1" ht="12.75" x14ac:dyDescent="0.2">
      <c r="A241" s="26"/>
      <c r="B241" s="26"/>
      <c r="C241" s="55" t="str">
        <f t="shared" si="11"/>
        <v>Программист</v>
      </c>
      <c r="D241" s="44" t="s">
        <v>218</v>
      </c>
      <c r="E241" s="44"/>
      <c r="F241" s="107">
        <v>0</v>
      </c>
      <c r="G241" s="45"/>
      <c r="H241" s="34">
        <v>150</v>
      </c>
      <c r="I241" s="34">
        <v>150</v>
      </c>
      <c r="J241" s="34">
        <v>150</v>
      </c>
      <c r="K241" s="34">
        <v>150</v>
      </c>
      <c r="L241" s="34">
        <v>150</v>
      </c>
      <c r="M241" s="45"/>
      <c r="N241" s="45"/>
      <c r="O241" s="45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</row>
    <row r="242" spans="1:32" s="25" customFormat="1" ht="12.75" x14ac:dyDescent="0.2">
      <c r="A242" s="26"/>
      <c r="B242" s="26"/>
      <c r="C242" s="55" t="str">
        <f t="shared" si="11"/>
        <v>Бухгалтер</v>
      </c>
      <c r="D242" s="44" t="s">
        <v>218</v>
      </c>
      <c r="E242" s="44"/>
      <c r="F242" s="107">
        <v>0</v>
      </c>
      <c r="G242" s="45"/>
      <c r="H242" s="34">
        <v>100</v>
      </c>
      <c r="I242" s="34">
        <v>100</v>
      </c>
      <c r="J242" s="34">
        <v>100</v>
      </c>
      <c r="K242" s="34">
        <v>100</v>
      </c>
      <c r="L242" s="34">
        <v>100</v>
      </c>
      <c r="M242" s="45"/>
      <c r="N242" s="45"/>
      <c r="O242" s="45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</row>
    <row r="243" spans="1:32" s="25" customFormat="1" ht="12.75" x14ac:dyDescent="0.2">
      <c r="A243" s="26"/>
      <c r="B243" s="26"/>
      <c r="C243" s="55" t="str">
        <f t="shared" si="11"/>
        <v>Юрист</v>
      </c>
      <c r="D243" s="44" t="s">
        <v>218</v>
      </c>
      <c r="E243" s="44"/>
      <c r="F243" s="107">
        <v>0</v>
      </c>
      <c r="G243" s="45"/>
      <c r="H243" s="34">
        <v>100</v>
      </c>
      <c r="I243" s="34">
        <v>100</v>
      </c>
      <c r="J243" s="34">
        <v>100</v>
      </c>
      <c r="K243" s="34">
        <v>100</v>
      </c>
      <c r="L243" s="34">
        <v>100</v>
      </c>
      <c r="M243" s="45"/>
      <c r="N243" s="45"/>
      <c r="O243" s="45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</row>
    <row r="244" spans="1:32" s="25" customFormat="1" ht="12.75" x14ac:dyDescent="0.2">
      <c r="A244" s="26"/>
      <c r="B244" s="26"/>
      <c r="C244" s="55" t="str">
        <f t="shared" si="11"/>
        <v>Менеджер по продажам</v>
      </c>
      <c r="D244" s="44" t="s">
        <v>218</v>
      </c>
      <c r="E244" s="44"/>
      <c r="F244" s="107">
        <v>0</v>
      </c>
      <c r="G244" s="45"/>
      <c r="H244" s="34">
        <v>80</v>
      </c>
      <c r="I244" s="34">
        <v>80</v>
      </c>
      <c r="J244" s="34">
        <v>80</v>
      </c>
      <c r="K244" s="34">
        <v>80</v>
      </c>
      <c r="L244" s="34">
        <v>80</v>
      </c>
      <c r="M244" s="45"/>
      <c r="N244" s="45"/>
      <c r="O244" s="45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</row>
    <row r="245" spans="1:32" s="25" customFormat="1" ht="12.75" x14ac:dyDescent="0.2">
      <c r="A245" s="26"/>
      <c r="B245" s="26"/>
      <c r="C245" s="55" t="str">
        <f t="shared" si="11"/>
        <v>Инженер-проектировщик</v>
      </c>
      <c r="D245" s="44" t="s">
        <v>218</v>
      </c>
      <c r="E245" s="44"/>
      <c r="F245" s="107">
        <v>0</v>
      </c>
      <c r="G245" s="45"/>
      <c r="H245" s="34">
        <v>150</v>
      </c>
      <c r="I245" s="34">
        <v>150</v>
      </c>
      <c r="J245" s="34">
        <v>150</v>
      </c>
      <c r="K245" s="34">
        <v>150</v>
      </c>
      <c r="L245" s="34">
        <v>150</v>
      </c>
      <c r="M245" s="45"/>
      <c r="N245" s="45"/>
      <c r="O245" s="45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</row>
    <row r="246" spans="1:32" s="25" customFormat="1" ht="12.75" x14ac:dyDescent="0.2">
      <c r="A246" s="26"/>
      <c r="B246" s="26"/>
      <c r="C246" s="55" t="str">
        <f t="shared" si="11"/>
        <v>Инженер-сборщик</v>
      </c>
      <c r="D246" s="44" t="s">
        <v>218</v>
      </c>
      <c r="E246" s="44"/>
      <c r="F246" s="107">
        <v>0</v>
      </c>
      <c r="G246" s="45"/>
      <c r="H246" s="34">
        <v>150</v>
      </c>
      <c r="I246" s="34">
        <v>150</v>
      </c>
      <c r="J246" s="34">
        <v>150</v>
      </c>
      <c r="K246" s="34">
        <v>150</v>
      </c>
      <c r="L246" s="34">
        <v>150</v>
      </c>
      <c r="M246" s="45"/>
      <c r="N246" s="45"/>
      <c r="O246" s="45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</row>
    <row r="247" spans="1:32" s="25" customFormat="1" ht="12.75" x14ac:dyDescent="0.2">
      <c r="A247" s="26"/>
      <c r="B247" s="26"/>
      <c r="C247" s="55" t="str">
        <f t="shared" si="11"/>
        <v>Инженер-наладчик</v>
      </c>
      <c r="D247" s="44" t="s">
        <v>218</v>
      </c>
      <c r="E247" s="44"/>
      <c r="F247" s="107">
        <v>0</v>
      </c>
      <c r="G247" s="45"/>
      <c r="H247" s="34">
        <v>150</v>
      </c>
      <c r="I247" s="34">
        <v>150</v>
      </c>
      <c r="J247" s="34">
        <v>150</v>
      </c>
      <c r="K247" s="34">
        <v>150</v>
      </c>
      <c r="L247" s="34">
        <v>150</v>
      </c>
      <c r="M247" s="45"/>
      <c r="N247" s="45"/>
      <c r="O247" s="45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</row>
    <row r="248" spans="1:32" s="25" customFormat="1" ht="12.75" x14ac:dyDescent="0.2">
      <c r="A248" s="26"/>
      <c r="B248" s="26"/>
      <c r="C248" s="55" t="str">
        <f t="shared" si="11"/>
        <v>Прораб</v>
      </c>
      <c r="D248" s="44" t="s">
        <v>218</v>
      </c>
      <c r="E248" s="44"/>
      <c r="F248" s="107">
        <v>0</v>
      </c>
      <c r="G248" s="45"/>
      <c r="H248" s="34">
        <v>150</v>
      </c>
      <c r="I248" s="34">
        <v>150</v>
      </c>
      <c r="J248" s="34">
        <v>150</v>
      </c>
      <c r="K248" s="34">
        <v>150</v>
      </c>
      <c r="L248" s="34">
        <v>150</v>
      </c>
      <c r="M248" s="45"/>
      <c r="N248" s="45"/>
      <c r="O248" s="45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</row>
    <row r="249" spans="1:32" s="25" customFormat="1" ht="12.75" x14ac:dyDescent="0.2">
      <c r="A249" s="26"/>
      <c r="B249" s="26"/>
      <c r="C249" s="55" t="str">
        <f t="shared" si="11"/>
        <v>Оператор комбайна</v>
      </c>
      <c r="D249" s="44" t="s">
        <v>218</v>
      </c>
      <c r="E249" s="44"/>
      <c r="F249" s="107">
        <v>0</v>
      </c>
      <c r="G249" s="45"/>
      <c r="H249" s="34">
        <v>120</v>
      </c>
      <c r="I249" s="34">
        <v>120</v>
      </c>
      <c r="J249" s="34">
        <v>120</v>
      </c>
      <c r="K249" s="34">
        <v>120</v>
      </c>
      <c r="L249" s="34">
        <v>120</v>
      </c>
      <c r="M249" s="45"/>
      <c r="N249" s="45"/>
      <c r="O249" s="45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</row>
    <row r="250" spans="1:32" s="25" customFormat="1" ht="12.75" x14ac:dyDescent="0.2">
      <c r="A250" s="26"/>
      <c r="B250" s="26"/>
      <c r="C250" s="55" t="str">
        <f t="shared" si="11"/>
        <v>Водитель</v>
      </c>
      <c r="D250" s="44" t="s">
        <v>218</v>
      </c>
      <c r="E250" s="44"/>
      <c r="F250" s="107">
        <v>0</v>
      </c>
      <c r="G250" s="45"/>
      <c r="H250" s="34">
        <v>80</v>
      </c>
      <c r="I250" s="34">
        <v>80</v>
      </c>
      <c r="J250" s="34">
        <v>80</v>
      </c>
      <c r="K250" s="34">
        <v>80</v>
      </c>
      <c r="L250" s="34">
        <v>80</v>
      </c>
      <c r="M250" s="45"/>
      <c r="N250" s="45"/>
      <c r="O250" s="45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</row>
    <row r="251" spans="1:32" s="25" customFormat="1" ht="12.75" x14ac:dyDescent="0.2">
      <c r="A251" s="26"/>
      <c r="B251" s="26"/>
      <c r="C251" s="55" t="str">
        <f t="shared" si="11"/>
        <v>Оператор склада</v>
      </c>
      <c r="D251" s="44" t="s">
        <v>218</v>
      </c>
      <c r="E251" s="44"/>
      <c r="F251" s="107">
        <v>0</v>
      </c>
      <c r="G251" s="45"/>
      <c r="H251" s="34">
        <v>100</v>
      </c>
      <c r="I251" s="34">
        <v>100</v>
      </c>
      <c r="J251" s="34">
        <v>100</v>
      </c>
      <c r="K251" s="34">
        <v>100</v>
      </c>
      <c r="L251" s="34">
        <v>100</v>
      </c>
      <c r="M251" s="45"/>
      <c r="N251" s="45"/>
      <c r="O251" s="45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</row>
    <row r="252" spans="1:32" s="25" customFormat="1" ht="12.75" x14ac:dyDescent="0.2">
      <c r="A252" s="26"/>
      <c r="B252" s="26"/>
      <c r="C252" s="55" t="str">
        <f t="shared" si="11"/>
        <v>Офисный водитель</v>
      </c>
      <c r="D252" s="44" t="s">
        <v>218</v>
      </c>
      <c r="E252" s="44"/>
      <c r="F252" s="107">
        <v>0</v>
      </c>
      <c r="G252" s="45"/>
      <c r="H252" s="34">
        <v>90</v>
      </c>
      <c r="I252" s="34">
        <v>90</v>
      </c>
      <c r="J252" s="34">
        <v>90</v>
      </c>
      <c r="K252" s="34">
        <v>90</v>
      </c>
      <c r="L252" s="34">
        <v>90</v>
      </c>
      <c r="M252" s="45"/>
      <c r="N252" s="45"/>
      <c r="O252" s="45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</row>
    <row r="253" spans="1:32" s="25" customFormat="1" ht="12.75" x14ac:dyDescent="0.2">
      <c r="A253" s="26"/>
      <c r="B253" s="26"/>
      <c r="C253" s="55" t="str">
        <f t="shared" si="11"/>
        <v>Оператор производства</v>
      </c>
      <c r="D253" s="44" t="s">
        <v>218</v>
      </c>
      <c r="E253" s="44"/>
      <c r="F253" s="107">
        <v>0</v>
      </c>
      <c r="G253" s="45"/>
      <c r="H253" s="34">
        <v>120</v>
      </c>
      <c r="I253" s="34">
        <v>120</v>
      </c>
      <c r="J253" s="34">
        <v>120</v>
      </c>
      <c r="K253" s="34">
        <v>120</v>
      </c>
      <c r="L253" s="34">
        <v>120</v>
      </c>
      <c r="M253" s="45"/>
      <c r="N253" s="45"/>
      <c r="O253" s="45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</row>
    <row r="254" spans="1:32" s="25" customFormat="1" ht="12.75" x14ac:dyDescent="0.2">
      <c r="A254" s="26"/>
      <c r="B254" s="26"/>
      <c r="C254" s="55" t="str">
        <f t="shared" si="11"/>
        <v>Грузчик</v>
      </c>
      <c r="D254" s="44" t="s">
        <v>218</v>
      </c>
      <c r="E254" s="44"/>
      <c r="F254" s="107">
        <v>0</v>
      </c>
      <c r="G254" s="45"/>
      <c r="H254" s="34">
        <v>60</v>
      </c>
      <c r="I254" s="34">
        <v>60</v>
      </c>
      <c r="J254" s="34">
        <v>60</v>
      </c>
      <c r="K254" s="34">
        <v>60</v>
      </c>
      <c r="L254" s="34">
        <v>60</v>
      </c>
      <c r="M254" s="45"/>
      <c r="N254" s="45"/>
      <c r="O254" s="45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</row>
    <row r="255" spans="1:32" s="25" customFormat="1" ht="12.75" x14ac:dyDescent="0.2">
      <c r="A255" s="26"/>
      <c r="B255" s="26"/>
      <c r="C255" s="55" t="str">
        <f t="shared" si="11"/>
        <v>Прочий персонал</v>
      </c>
      <c r="D255" s="44" t="s">
        <v>218</v>
      </c>
      <c r="E255" s="44"/>
      <c r="F255" s="107">
        <v>0</v>
      </c>
      <c r="G255" s="45"/>
      <c r="H255" s="34">
        <v>80</v>
      </c>
      <c r="I255" s="34">
        <v>80</v>
      </c>
      <c r="J255" s="34">
        <v>80</v>
      </c>
      <c r="K255" s="34">
        <v>80</v>
      </c>
      <c r="L255" s="34">
        <v>80</v>
      </c>
      <c r="M255" s="45"/>
      <c r="N255" s="45"/>
      <c r="O255" s="45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</row>
    <row r="256" spans="1:32" s="25" customFormat="1" ht="12.75" x14ac:dyDescent="0.2">
      <c r="A256" s="26"/>
      <c r="B256" s="26"/>
      <c r="C256" s="26"/>
      <c r="D256" s="44"/>
      <c r="E256" s="44"/>
      <c r="F256" s="45"/>
      <c r="G256" s="45"/>
      <c r="H256" s="26"/>
      <c r="I256" s="26"/>
      <c r="J256" s="26"/>
      <c r="K256" s="26"/>
      <c r="L256" s="26"/>
      <c r="M256" s="45"/>
      <c r="N256" s="45"/>
      <c r="O256" s="45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</row>
    <row r="257" spans="1:32" s="25" customFormat="1" ht="12" customHeight="1" x14ac:dyDescent="0.2">
      <c r="A257" s="26"/>
      <c r="B257" s="65" t="s">
        <v>13</v>
      </c>
      <c r="C257" s="66"/>
      <c r="D257" s="67"/>
      <c r="E257" s="67"/>
      <c r="F257" s="68"/>
      <c r="G257" s="45"/>
      <c r="H257" s="66"/>
      <c r="I257" s="66"/>
      <c r="J257" s="66"/>
      <c r="K257" s="66"/>
      <c r="L257" s="66"/>
      <c r="M257" s="45"/>
      <c r="N257" s="45"/>
      <c r="O257" s="45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</row>
    <row r="258" spans="1:32" s="25" customFormat="1" ht="12.75" x14ac:dyDescent="0.2">
      <c r="A258" s="26"/>
      <c r="B258" s="26"/>
      <c r="C258" s="26"/>
      <c r="D258" s="44"/>
      <c r="E258" s="44"/>
      <c r="F258" s="45"/>
      <c r="G258" s="45"/>
      <c r="H258" s="26"/>
      <c r="I258" s="26"/>
      <c r="J258" s="26"/>
      <c r="K258" s="26"/>
      <c r="L258" s="26"/>
      <c r="M258" s="45"/>
      <c r="N258" s="45"/>
      <c r="O258" s="45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</row>
    <row r="259" spans="1:32" s="25" customFormat="1" ht="12.75" x14ac:dyDescent="0.2">
      <c r="A259" s="26"/>
      <c r="B259" s="26"/>
      <c r="C259" s="28" t="s">
        <v>219</v>
      </c>
      <c r="D259" s="125"/>
      <c r="E259" s="126"/>
      <c r="F259" s="127"/>
      <c r="G259" s="127"/>
      <c r="H259" s="128"/>
      <c r="I259" s="128"/>
      <c r="J259" s="128"/>
      <c r="K259" s="128"/>
      <c r="L259" s="128"/>
      <c r="M259" s="45"/>
      <c r="N259" s="45"/>
      <c r="O259" s="45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</row>
    <row r="260" spans="1:32" s="25" customFormat="1" ht="12.75" x14ac:dyDescent="0.2">
      <c r="A260" s="26"/>
      <c r="B260" s="129" t="s">
        <v>220</v>
      </c>
      <c r="C260" s="127" t="s">
        <v>221</v>
      </c>
      <c r="D260" s="126" t="s">
        <v>179</v>
      </c>
      <c r="E260" s="53" t="s">
        <v>50</v>
      </c>
      <c r="F260" s="26"/>
      <c r="G260" s="26"/>
      <c r="H260" s="79">
        <v>1</v>
      </c>
      <c r="I260" s="79">
        <v>1</v>
      </c>
      <c r="J260" s="79">
        <v>1</v>
      </c>
      <c r="K260" s="79">
        <f>J260</f>
        <v>1</v>
      </c>
      <c r="L260" s="79">
        <f>K260</f>
        <v>1</v>
      </c>
      <c r="M260" s="45"/>
      <c r="N260" s="45"/>
      <c r="O260" s="45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</row>
    <row r="261" spans="1:32" s="25" customFormat="1" ht="12.75" x14ac:dyDescent="0.2">
      <c r="A261" s="26"/>
      <c r="B261" s="129" t="s">
        <v>222</v>
      </c>
      <c r="C261" s="127" t="s">
        <v>223</v>
      </c>
      <c r="D261" s="126" t="s">
        <v>179</v>
      </c>
      <c r="E261" s="53" t="s">
        <v>50</v>
      </c>
      <c r="F261" s="26"/>
      <c r="G261" s="26"/>
      <c r="H261" s="130">
        <f>1-H260</f>
        <v>0</v>
      </c>
      <c r="I261" s="130">
        <f>1-I260</f>
        <v>0</v>
      </c>
      <c r="J261" s="130">
        <f>1-J260</f>
        <v>0</v>
      </c>
      <c r="K261" s="130">
        <f>1-K260</f>
        <v>0</v>
      </c>
      <c r="L261" s="130">
        <f>1-L260</f>
        <v>0</v>
      </c>
      <c r="M261" s="45"/>
      <c r="N261" s="45"/>
      <c r="O261" s="45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</row>
    <row r="262" spans="1:32" s="25" customFormat="1" ht="12.75" x14ac:dyDescent="0.2">
      <c r="A262" s="26"/>
      <c r="B262" s="129" t="s">
        <v>220</v>
      </c>
      <c r="C262" s="127" t="s">
        <v>224</v>
      </c>
      <c r="D262" s="126" t="s">
        <v>225</v>
      </c>
      <c r="E262" s="53" t="s">
        <v>50</v>
      </c>
      <c r="F262" s="26"/>
      <c r="G262" s="26"/>
      <c r="H262" s="87">
        <v>3</v>
      </c>
      <c r="I262" s="87">
        <v>3</v>
      </c>
      <c r="J262" s="87">
        <v>3</v>
      </c>
      <c r="K262" s="87">
        <v>3</v>
      </c>
      <c r="L262" s="87">
        <v>3</v>
      </c>
      <c r="M262" s="45"/>
      <c r="N262" s="45"/>
      <c r="O262" s="45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</row>
    <row r="263" spans="1:32" s="25" customFormat="1" ht="12.75" x14ac:dyDescent="0.2">
      <c r="A263" s="26"/>
      <c r="B263" s="129" t="s">
        <v>222</v>
      </c>
      <c r="C263" s="127" t="s">
        <v>226</v>
      </c>
      <c r="D263" s="126" t="s">
        <v>225</v>
      </c>
      <c r="E263" s="53" t="s">
        <v>50</v>
      </c>
      <c r="F263" s="26"/>
      <c r="G263" s="26"/>
      <c r="H263" s="87">
        <v>0</v>
      </c>
      <c r="I263" s="87">
        <v>0</v>
      </c>
      <c r="J263" s="87">
        <v>0</v>
      </c>
      <c r="K263" s="87">
        <v>0</v>
      </c>
      <c r="L263" s="87">
        <v>0</v>
      </c>
      <c r="M263" s="45"/>
      <c r="N263" s="45"/>
      <c r="O263" s="45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</row>
    <row r="264" spans="1:32" s="25" customFormat="1" ht="12.75" x14ac:dyDescent="0.2">
      <c r="A264" s="26"/>
      <c r="B264" s="129"/>
      <c r="C264" s="45"/>
      <c r="D264" s="44"/>
      <c r="E264" s="44"/>
      <c r="F264" s="26"/>
      <c r="G264" s="26"/>
      <c r="H264" s="26"/>
      <c r="I264" s="26"/>
      <c r="J264" s="26"/>
      <c r="K264" s="26"/>
      <c r="L264" s="26"/>
      <c r="M264" s="45"/>
      <c r="N264" s="45"/>
      <c r="O264" s="45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</row>
    <row r="265" spans="1:32" s="25" customFormat="1" ht="12.75" x14ac:dyDescent="0.2">
      <c r="A265" s="26"/>
      <c r="B265" s="129"/>
      <c r="C265" s="28" t="s">
        <v>227</v>
      </c>
      <c r="D265" s="126"/>
      <c r="E265" s="126"/>
      <c r="F265" s="26"/>
      <c r="G265" s="26"/>
      <c r="H265" s="128"/>
      <c r="I265" s="128"/>
      <c r="J265" s="128"/>
      <c r="K265" s="128"/>
      <c r="L265" s="128"/>
      <c r="M265" s="45"/>
      <c r="N265" s="45"/>
      <c r="O265" s="45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</row>
    <row r="266" spans="1:32" s="25" customFormat="1" ht="12.75" x14ac:dyDescent="0.2">
      <c r="A266" s="26"/>
      <c r="B266" s="129" t="s">
        <v>222</v>
      </c>
      <c r="C266" s="127" t="s">
        <v>221</v>
      </c>
      <c r="D266" s="126" t="s">
        <v>228</v>
      </c>
      <c r="E266" s="53" t="s">
        <v>50</v>
      </c>
      <c r="F266" s="26"/>
      <c r="G266" s="26"/>
      <c r="H266" s="79">
        <v>0.5</v>
      </c>
      <c r="I266" s="79">
        <v>0.5</v>
      </c>
      <c r="J266" s="79">
        <f>I266</f>
        <v>0.5</v>
      </c>
      <c r="K266" s="79">
        <f>J266</f>
        <v>0.5</v>
      </c>
      <c r="L266" s="79">
        <f>K266</f>
        <v>0.5</v>
      </c>
      <c r="M266" s="45"/>
      <c r="N266" s="45"/>
      <c r="O266" s="45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</row>
    <row r="267" spans="1:32" s="25" customFormat="1" ht="12.75" x14ac:dyDescent="0.2">
      <c r="A267" s="26"/>
      <c r="B267" s="129" t="s">
        <v>220</v>
      </c>
      <c r="C267" s="127" t="s">
        <v>223</v>
      </c>
      <c r="D267" s="126" t="s">
        <v>228</v>
      </c>
      <c r="E267" s="53" t="s">
        <v>50</v>
      </c>
      <c r="F267" s="26"/>
      <c r="G267" s="26"/>
      <c r="H267" s="130">
        <v>0.5</v>
      </c>
      <c r="I267" s="130">
        <f>1-I266</f>
        <v>0.5</v>
      </c>
      <c r="J267" s="130">
        <f>1-J266</f>
        <v>0.5</v>
      </c>
      <c r="K267" s="130">
        <f>1-K266</f>
        <v>0.5</v>
      </c>
      <c r="L267" s="130">
        <f>1-L266</f>
        <v>0.5</v>
      </c>
      <c r="M267" s="76"/>
      <c r="N267" s="76"/>
      <c r="O267" s="45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</row>
    <row r="268" spans="1:32" s="25" customFormat="1" ht="12.75" x14ac:dyDescent="0.2">
      <c r="A268" s="26"/>
      <c r="B268" s="129" t="s">
        <v>222</v>
      </c>
      <c r="C268" s="127" t="s">
        <v>224</v>
      </c>
      <c r="D268" s="126" t="s">
        <v>225</v>
      </c>
      <c r="E268" s="53" t="s">
        <v>50</v>
      </c>
      <c r="F268" s="26"/>
      <c r="G268" s="26"/>
      <c r="H268" s="87">
        <v>3</v>
      </c>
      <c r="I268" s="87">
        <v>3</v>
      </c>
      <c r="J268" s="87">
        <f t="shared" ref="J268:L269" si="12">I268</f>
        <v>3</v>
      </c>
      <c r="K268" s="87">
        <f t="shared" si="12"/>
        <v>3</v>
      </c>
      <c r="L268" s="87">
        <f t="shared" si="12"/>
        <v>3</v>
      </c>
      <c r="M268" s="45"/>
      <c r="N268" s="45"/>
      <c r="O268" s="45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</row>
    <row r="269" spans="1:32" s="25" customFormat="1" ht="12.75" x14ac:dyDescent="0.2">
      <c r="A269" s="26"/>
      <c r="B269" s="129" t="s">
        <v>220</v>
      </c>
      <c r="C269" s="127" t="s">
        <v>226</v>
      </c>
      <c r="D269" s="126" t="s">
        <v>225</v>
      </c>
      <c r="E269" s="53" t="s">
        <v>50</v>
      </c>
      <c r="F269" s="26"/>
      <c r="G269" s="26"/>
      <c r="H269" s="87">
        <v>3</v>
      </c>
      <c r="I269" s="87">
        <v>3</v>
      </c>
      <c r="J269" s="87">
        <f t="shared" si="12"/>
        <v>3</v>
      </c>
      <c r="K269" s="87">
        <f t="shared" si="12"/>
        <v>3</v>
      </c>
      <c r="L269" s="87">
        <f t="shared" si="12"/>
        <v>3</v>
      </c>
      <c r="M269" s="45"/>
      <c r="N269" s="45"/>
      <c r="O269" s="45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</row>
    <row r="270" spans="1:32" s="25" customFormat="1" ht="12.75" x14ac:dyDescent="0.2">
      <c r="A270" s="26"/>
      <c r="B270" s="26"/>
      <c r="C270" s="26"/>
      <c r="D270" s="44"/>
      <c r="E270" s="44"/>
      <c r="F270" s="45"/>
      <c r="G270" s="45"/>
      <c r="H270" s="26"/>
      <c r="I270" s="26"/>
      <c r="J270" s="26"/>
      <c r="K270" s="26"/>
      <c r="L270" s="26"/>
      <c r="M270" s="45"/>
      <c r="N270" s="45"/>
      <c r="O270" s="45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</row>
    <row r="271" spans="1:32" s="82" customFormat="1" ht="12.75" x14ac:dyDescent="0.2">
      <c r="C271" s="493" t="s">
        <v>229</v>
      </c>
      <c r="D271" s="138" t="s">
        <v>230</v>
      </c>
      <c r="E271" s="138" t="s">
        <v>47</v>
      </c>
      <c r="H271" s="494">
        <f>SUMIF(Затраты!2:2,Вводные!H5,Затраты!63:63)</f>
        <v>0</v>
      </c>
      <c r="I271" s="494">
        <f>SUMIF(Затраты!2:2,Вводные!I5,Затраты!63:63)+H271</f>
        <v>20506.5</v>
      </c>
      <c r="J271" s="494">
        <f>SUMIF(Затраты!2:2,Вводные!J5,Затраты!63:63)+I271</f>
        <v>60064.200000000004</v>
      </c>
      <c r="K271" s="494">
        <f>SUMIF(Затраты!2:2,Вводные!K5,Затраты!63:63)+J271</f>
        <v>147710.30400000003</v>
      </c>
      <c r="L271" s="494">
        <f>SUMIF(Затраты!2:2,Вводные!L5,Затраты!63:63)+K271</f>
        <v>287228.59200000006</v>
      </c>
      <c r="M271" s="351"/>
      <c r="N271" s="351"/>
      <c r="O271" s="351"/>
    </row>
    <row r="272" spans="1:32" s="82" customFormat="1" ht="12.75" x14ac:dyDescent="0.2">
      <c r="C272" s="495" t="s">
        <v>231</v>
      </c>
      <c r="D272" s="496" t="s">
        <v>456</v>
      </c>
      <c r="E272" s="138" t="s">
        <v>50</v>
      </c>
      <c r="F272" s="351"/>
      <c r="G272" s="351"/>
      <c r="H272" s="460">
        <v>1</v>
      </c>
      <c r="I272" s="460">
        <v>1</v>
      </c>
      <c r="J272" s="460">
        <v>1</v>
      </c>
      <c r="K272" s="460">
        <v>1</v>
      </c>
      <c r="L272" s="460">
        <v>1</v>
      </c>
      <c r="M272" s="351"/>
      <c r="N272" s="351"/>
      <c r="O272" s="351"/>
    </row>
    <row r="273" spans="1:32" s="486" customFormat="1" ht="23.25" x14ac:dyDescent="0.2">
      <c r="C273" s="487"/>
      <c r="D273" s="490"/>
      <c r="E273" s="488"/>
      <c r="F273" s="491" t="s">
        <v>232</v>
      </c>
      <c r="G273" s="489"/>
      <c r="H273" s="492"/>
      <c r="I273" s="492"/>
      <c r="J273" s="492"/>
      <c r="K273" s="492"/>
      <c r="L273" s="492"/>
      <c r="M273" s="489"/>
      <c r="N273" s="489"/>
      <c r="O273" s="489"/>
    </row>
    <row r="274" spans="1:32" s="25" customFormat="1" ht="12.75" x14ac:dyDescent="0.2">
      <c r="A274" s="26"/>
      <c r="B274" s="26"/>
      <c r="C274" s="28" t="s">
        <v>233</v>
      </c>
      <c r="D274" s="53" t="s">
        <v>230</v>
      </c>
      <c r="E274" s="53" t="s">
        <v>47</v>
      </c>
      <c r="F274" s="132">
        <v>0</v>
      </c>
      <c r="G274" s="45"/>
      <c r="H274" s="131">
        <f>Отчетность!F10*Вводные!H275</f>
        <v>0</v>
      </c>
      <c r="I274" s="131">
        <f>Отчетность!G10*Вводные!I275</f>
        <v>2261.1778875000009</v>
      </c>
      <c r="J274" s="131">
        <f>Отчетность!H10*Вводные!J275</f>
        <v>6554.5126237499999</v>
      </c>
      <c r="K274" s="131">
        <f>Отчетность!I10*Вводные!K275</f>
        <v>12529.169934645002</v>
      </c>
      <c r="L274" s="131">
        <f>Отчетность!J10*Вводные!L275</f>
        <v>22590.494254018242</v>
      </c>
      <c r="M274" s="45"/>
      <c r="N274" s="45"/>
      <c r="O274" s="45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</row>
    <row r="275" spans="1:32" s="25" customFormat="1" ht="12.75" x14ac:dyDescent="0.2">
      <c r="A275" s="26"/>
      <c r="B275" s="26"/>
      <c r="C275" s="127" t="s">
        <v>234</v>
      </c>
      <c r="D275" s="126" t="s">
        <v>235</v>
      </c>
      <c r="E275" s="53" t="s">
        <v>50</v>
      </c>
      <c r="F275" s="45"/>
      <c r="G275" s="45"/>
      <c r="H275" s="85">
        <v>0.01</v>
      </c>
      <c r="I275" s="85">
        <v>0.01</v>
      </c>
      <c r="J275" s="85">
        <v>0.01</v>
      </c>
      <c r="K275" s="85">
        <v>0.01</v>
      </c>
      <c r="L275" s="85">
        <v>0.01</v>
      </c>
      <c r="M275" s="45"/>
      <c r="N275" s="45"/>
      <c r="O275" s="45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</row>
    <row r="276" spans="1:32" s="25" customFormat="1" ht="12.75" x14ac:dyDescent="0.2">
      <c r="A276" s="26"/>
      <c r="B276" s="26"/>
      <c r="C276" s="127"/>
      <c r="D276" s="126"/>
      <c r="E276" s="44"/>
      <c r="F276" s="45"/>
      <c r="G276" s="45"/>
      <c r="H276" s="133"/>
      <c r="I276" s="133"/>
      <c r="J276" s="133"/>
      <c r="K276" s="133"/>
      <c r="L276" s="133"/>
      <c r="M276" s="45"/>
      <c r="N276" s="45"/>
      <c r="O276" s="45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</row>
    <row r="277" spans="1:32" s="25" customFormat="1" ht="12.75" x14ac:dyDescent="0.2">
      <c r="A277" s="26"/>
      <c r="B277" s="26"/>
      <c r="C277" s="86" t="s">
        <v>236</v>
      </c>
      <c r="D277" s="38"/>
      <c r="E277" s="44"/>
      <c r="F277" s="45"/>
      <c r="G277" s="45"/>
      <c r="H277" s="26"/>
      <c r="I277" s="26"/>
      <c r="J277" s="26"/>
      <c r="K277" s="26"/>
      <c r="L277" s="26"/>
      <c r="M277" s="45"/>
      <c r="N277" s="45"/>
      <c r="O277" s="45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</row>
    <row r="278" spans="1:32" s="25" customFormat="1" ht="12.75" x14ac:dyDescent="0.2">
      <c r="A278" s="26"/>
      <c r="B278" s="26"/>
      <c r="C278" s="127" t="s">
        <v>237</v>
      </c>
      <c r="D278" s="53" t="s">
        <v>60</v>
      </c>
      <c r="E278" s="53" t="s">
        <v>50</v>
      </c>
      <c r="F278" s="87">
        <v>0</v>
      </c>
      <c r="G278" s="45"/>
      <c r="H278" s="26"/>
      <c r="I278" s="26"/>
      <c r="J278" s="26"/>
      <c r="K278" s="26"/>
      <c r="L278" s="26"/>
      <c r="M278" s="45"/>
      <c r="N278" s="45"/>
      <c r="O278" s="45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</row>
    <row r="279" spans="1:32" s="25" customFormat="1" ht="12.75" x14ac:dyDescent="0.2">
      <c r="A279" s="26"/>
      <c r="B279" s="26"/>
      <c r="C279" s="127" t="s">
        <v>238</v>
      </c>
      <c r="D279" s="53" t="s">
        <v>60</v>
      </c>
      <c r="E279" s="53" t="s">
        <v>50</v>
      </c>
      <c r="F279" s="87">
        <v>0</v>
      </c>
      <c r="G279" s="45"/>
      <c r="H279" s="26"/>
      <c r="I279" s="26"/>
      <c r="J279" s="26"/>
      <c r="K279" s="26"/>
      <c r="L279" s="26"/>
      <c r="M279" s="45"/>
      <c r="N279" s="45"/>
      <c r="O279" s="45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</row>
    <row r="280" spans="1:32" s="25" customFormat="1" ht="12.75" x14ac:dyDescent="0.2">
      <c r="A280" s="26"/>
      <c r="B280" s="26"/>
      <c r="C280" s="127" t="s">
        <v>239</v>
      </c>
      <c r="D280" s="53" t="s">
        <v>60</v>
      </c>
      <c r="E280" s="53" t="s">
        <v>50</v>
      </c>
      <c r="F280" s="87">
        <v>0</v>
      </c>
      <c r="G280" s="45"/>
      <c r="H280" s="26"/>
      <c r="I280" s="26"/>
      <c r="J280" s="26"/>
      <c r="K280" s="26"/>
      <c r="L280" s="26"/>
      <c r="M280" s="45"/>
      <c r="N280" s="45"/>
      <c r="O280" s="45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</row>
    <row r="281" spans="1:32" s="25" customFormat="1" ht="12.75" x14ac:dyDescent="0.2">
      <c r="A281" s="26"/>
      <c r="B281" s="26"/>
      <c r="C281" s="127" t="s">
        <v>240</v>
      </c>
      <c r="D281" s="53" t="s">
        <v>60</v>
      </c>
      <c r="E281" s="53" t="s">
        <v>50</v>
      </c>
      <c r="F281" s="87">
        <v>0</v>
      </c>
      <c r="G281" s="45"/>
      <c r="H281" s="26"/>
      <c r="I281" s="26"/>
      <c r="J281" s="26"/>
      <c r="K281" s="26"/>
      <c r="L281" s="26"/>
      <c r="M281" s="45"/>
      <c r="N281" s="45"/>
      <c r="O281" s="45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</row>
    <row r="282" spans="1:32" s="25" customFormat="1" ht="12.75" x14ac:dyDescent="0.2">
      <c r="A282" s="26"/>
      <c r="B282" s="26"/>
      <c r="C282" s="26"/>
      <c r="D282" s="38"/>
      <c r="E282" s="44"/>
      <c r="F282" s="134"/>
      <c r="G282" s="45"/>
      <c r="H282" s="26"/>
      <c r="I282" s="26"/>
      <c r="J282" s="26"/>
      <c r="K282" s="26"/>
      <c r="L282" s="26"/>
      <c r="M282" s="45"/>
      <c r="N282" s="45"/>
      <c r="O282" s="45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</row>
    <row r="283" spans="1:32" s="25" customFormat="1" ht="15.75" customHeight="1" x14ac:dyDescent="0.2">
      <c r="A283" s="86"/>
      <c r="B283" s="65" t="s">
        <v>241</v>
      </c>
      <c r="C283" s="65"/>
      <c r="D283" s="135"/>
      <c r="E283" s="135"/>
      <c r="F283" s="136"/>
      <c r="G283" s="78"/>
      <c r="H283" s="65"/>
      <c r="I283" s="65"/>
      <c r="J283" s="65"/>
      <c r="K283" s="65"/>
      <c r="L283" s="65"/>
      <c r="M283" s="78"/>
      <c r="N283" s="78"/>
      <c r="O283" s="78"/>
      <c r="P283" s="86"/>
      <c r="Q283" s="86"/>
      <c r="R283" s="86"/>
      <c r="S283" s="86"/>
      <c r="T283" s="86"/>
      <c r="U283" s="86"/>
      <c r="V283" s="86"/>
      <c r="W283" s="86"/>
      <c r="X283" s="86"/>
      <c r="Y283" s="86"/>
      <c r="Z283" s="86"/>
      <c r="AA283" s="86"/>
      <c r="AB283" s="86"/>
      <c r="AC283" s="86"/>
      <c r="AD283" s="86"/>
      <c r="AE283" s="86"/>
      <c r="AF283" s="86"/>
    </row>
    <row r="284" spans="1:32" s="25" customFormat="1" ht="12.75" x14ac:dyDescent="0.2">
      <c r="A284" s="26"/>
      <c r="B284" s="26"/>
      <c r="C284" s="26"/>
      <c r="D284" s="44"/>
      <c r="F284" s="45"/>
      <c r="G284" s="45"/>
      <c r="H284" s="26"/>
      <c r="I284" s="26"/>
      <c r="J284" s="26"/>
      <c r="K284" s="26"/>
      <c r="L284" s="26"/>
      <c r="M284" s="45"/>
      <c r="N284" s="45"/>
      <c r="O284" s="45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</row>
    <row r="285" spans="1:32" s="25" customFormat="1" ht="12.75" x14ac:dyDescent="0.2">
      <c r="A285" s="26"/>
      <c r="B285" s="26"/>
      <c r="C285" s="137" t="s">
        <v>242</v>
      </c>
      <c r="D285" s="138" t="s">
        <v>49</v>
      </c>
      <c r="E285" s="73" t="s">
        <v>243</v>
      </c>
      <c r="F285" s="139">
        <f>SUM(F287:F288)</f>
        <v>0.26</v>
      </c>
      <c r="G285" s="45"/>
      <c r="H285" s="26"/>
      <c r="I285" s="26"/>
      <c r="J285" s="26"/>
      <c r="K285" s="26"/>
      <c r="L285" s="26"/>
      <c r="M285" s="45"/>
      <c r="N285" s="45"/>
      <c r="O285" s="45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</row>
    <row r="286" spans="1:32" s="25" customFormat="1" ht="12.75" x14ac:dyDescent="0.2">
      <c r="A286" s="26"/>
      <c r="B286" s="26"/>
      <c r="C286" s="140" t="s">
        <v>244</v>
      </c>
      <c r="D286" s="141"/>
      <c r="E286" s="141"/>
      <c r="F286" s="142"/>
      <c r="G286" s="45"/>
      <c r="H286" s="26"/>
      <c r="I286" s="26"/>
      <c r="J286" s="26"/>
      <c r="K286" s="26"/>
      <c r="L286" s="26"/>
      <c r="M286" s="45"/>
      <c r="N286" s="45"/>
      <c r="O286" s="45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</row>
    <row r="287" spans="1:32" s="25" customFormat="1" ht="12.75" x14ac:dyDescent="0.2">
      <c r="A287" s="26"/>
      <c r="B287" s="26"/>
      <c r="C287" s="143" t="s">
        <v>245</v>
      </c>
      <c r="D287" s="141" t="s">
        <v>49</v>
      </c>
      <c r="E287" s="73" t="s">
        <v>243</v>
      </c>
      <c r="F287" s="144">
        <v>0.15</v>
      </c>
      <c r="G287" s="45"/>
      <c r="H287" s="26"/>
      <c r="I287" s="26"/>
      <c r="J287" s="26"/>
      <c r="K287" s="26"/>
      <c r="L287" s="26"/>
      <c r="M287" s="45"/>
      <c r="N287" s="45"/>
      <c r="O287" s="45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</row>
    <row r="288" spans="1:32" s="25" customFormat="1" ht="12.75" x14ac:dyDescent="0.2">
      <c r="A288" s="26"/>
      <c r="B288" s="26"/>
      <c r="C288" s="143" t="s">
        <v>246</v>
      </c>
      <c r="D288" s="141" t="s">
        <v>49</v>
      </c>
      <c r="E288" s="145"/>
      <c r="F288" s="146">
        <f>SUM(F289:F292)</f>
        <v>0.11</v>
      </c>
      <c r="G288" s="45"/>
      <c r="H288" s="26"/>
      <c r="I288" s="26"/>
      <c r="J288" s="26"/>
      <c r="K288" s="26"/>
      <c r="L288" s="26"/>
      <c r="M288" s="45"/>
      <c r="N288" s="45"/>
      <c r="O288" s="45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</row>
    <row r="289" spans="1:32" s="25" customFormat="1" ht="12.75" x14ac:dyDescent="0.2">
      <c r="A289" s="26"/>
      <c r="B289" s="26"/>
      <c r="C289" s="147" t="s">
        <v>247</v>
      </c>
      <c r="D289" s="141" t="s">
        <v>49</v>
      </c>
      <c r="E289" s="73" t="s">
        <v>248</v>
      </c>
      <c r="F289" s="148">
        <v>0.03</v>
      </c>
      <c r="G289" s="45"/>
      <c r="H289" s="26"/>
      <c r="I289" s="26"/>
      <c r="J289" s="26"/>
      <c r="K289" s="26"/>
      <c r="L289" s="26"/>
      <c r="M289" s="45"/>
      <c r="N289" s="45"/>
      <c r="O289" s="45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</row>
    <row r="290" spans="1:32" s="25" customFormat="1" ht="12.75" x14ac:dyDescent="0.2">
      <c r="A290" s="26"/>
      <c r="B290" s="26"/>
      <c r="C290" s="147" t="s">
        <v>249</v>
      </c>
      <c r="D290" s="141" t="s">
        <v>49</v>
      </c>
      <c r="E290" s="73" t="s">
        <v>250</v>
      </c>
      <c r="F290" s="148">
        <v>0.08</v>
      </c>
      <c r="G290" s="45"/>
      <c r="H290" s="26"/>
      <c r="I290" s="26"/>
      <c r="J290" s="26"/>
      <c r="K290" s="26"/>
      <c r="L290" s="26"/>
      <c r="M290" s="45"/>
      <c r="N290" s="45"/>
      <c r="O290" s="45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</row>
    <row r="291" spans="1:32" s="25" customFormat="1" ht="12.75" x14ac:dyDescent="0.2">
      <c r="A291" s="26"/>
      <c r="B291" s="26"/>
      <c r="C291" s="147" t="s">
        <v>251</v>
      </c>
      <c r="D291" s="141" t="s">
        <v>49</v>
      </c>
      <c r="E291" s="73" t="s">
        <v>252</v>
      </c>
      <c r="F291" s="148">
        <v>0</v>
      </c>
      <c r="G291" s="45"/>
      <c r="H291" s="26"/>
      <c r="I291" s="26"/>
      <c r="J291" s="26"/>
      <c r="K291" s="26"/>
      <c r="L291" s="26"/>
      <c r="M291" s="45"/>
      <c r="N291" s="45"/>
      <c r="O291" s="45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</row>
    <row r="292" spans="1:32" s="25" customFormat="1" ht="12.75" x14ac:dyDescent="0.2">
      <c r="A292" s="26"/>
      <c r="B292" s="26"/>
      <c r="C292" s="147" t="s">
        <v>253</v>
      </c>
      <c r="D292" s="141" t="s">
        <v>49</v>
      </c>
      <c r="E292" s="73" t="s">
        <v>254</v>
      </c>
      <c r="F292" s="148">
        <v>0</v>
      </c>
      <c r="G292" s="45"/>
      <c r="H292" s="26"/>
      <c r="I292" s="26"/>
      <c r="J292" s="26"/>
      <c r="K292" s="26"/>
      <c r="L292" s="26"/>
      <c r="M292" s="45"/>
      <c r="N292" s="45"/>
      <c r="O292" s="45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</row>
    <row r="293" spans="1:32" s="25" customFormat="1" ht="12.75" x14ac:dyDescent="0.2">
      <c r="A293" s="26"/>
      <c r="B293" s="26"/>
      <c r="C293" s="147"/>
      <c r="D293" s="141"/>
      <c r="E293" s="141"/>
      <c r="F293" s="45"/>
      <c r="G293" s="45"/>
      <c r="H293" s="26"/>
      <c r="I293" s="26"/>
      <c r="J293" s="26"/>
      <c r="K293" s="26"/>
      <c r="L293" s="26"/>
      <c r="M293" s="45"/>
      <c r="N293" s="45"/>
      <c r="O293" s="45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</row>
    <row r="294" spans="1:32" s="25" customFormat="1" ht="12.75" x14ac:dyDescent="0.2">
      <c r="A294" s="26"/>
      <c r="B294" s="26"/>
      <c r="C294" s="149" t="s">
        <v>255</v>
      </c>
      <c r="D294" s="141" t="s">
        <v>49</v>
      </c>
      <c r="E294" s="141" t="s">
        <v>50</v>
      </c>
      <c r="F294" s="85">
        <v>0.03</v>
      </c>
      <c r="G294" s="45"/>
      <c r="H294" s="26"/>
      <c r="I294" s="26"/>
      <c r="J294" s="26"/>
      <c r="K294" s="26"/>
      <c r="L294" s="26"/>
      <c r="M294" s="45"/>
      <c r="N294" s="45"/>
      <c r="O294" s="45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</row>
    <row r="295" spans="1:32" s="25" customFormat="1" ht="12.75" x14ac:dyDescent="0.2">
      <c r="A295" s="26"/>
      <c r="B295" s="26"/>
      <c r="C295" s="26"/>
      <c r="D295" s="44"/>
      <c r="E295" s="44"/>
      <c r="F295" s="45"/>
      <c r="G295" s="45"/>
      <c r="H295" s="26"/>
      <c r="I295" s="26"/>
      <c r="J295" s="26"/>
      <c r="K295" s="26"/>
      <c r="L295" s="26"/>
      <c r="M295" s="45"/>
      <c r="N295" s="45"/>
      <c r="O295" s="45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</row>
    <row r="296" spans="1:32" s="25" customFormat="1" ht="15.75" customHeight="1" x14ac:dyDescent="0.2">
      <c r="A296" s="86"/>
      <c r="B296" s="65" t="s">
        <v>256</v>
      </c>
      <c r="C296" s="65"/>
      <c r="D296" s="135"/>
      <c r="E296" s="135"/>
      <c r="F296" s="136"/>
      <c r="G296" s="78"/>
      <c r="H296" s="65"/>
      <c r="I296" s="65"/>
      <c r="J296" s="65"/>
      <c r="K296" s="65"/>
      <c r="L296" s="65"/>
      <c r="M296" s="78"/>
      <c r="N296" s="78"/>
      <c r="O296" s="78"/>
      <c r="P296" s="86"/>
      <c r="Q296" s="86"/>
      <c r="R296" s="86"/>
      <c r="S296" s="86"/>
      <c r="T296" s="86"/>
      <c r="U296" s="86"/>
      <c r="V296" s="86"/>
      <c r="W296" s="86"/>
      <c r="X296" s="86"/>
      <c r="Y296" s="86"/>
      <c r="Z296" s="86"/>
      <c r="AA296" s="86"/>
      <c r="AB296" s="86"/>
      <c r="AC296" s="86"/>
      <c r="AD296" s="86"/>
      <c r="AE296" s="86"/>
      <c r="AF296" s="86"/>
    </row>
    <row r="297" spans="1:32" s="25" customFormat="1" ht="12.75" x14ac:dyDescent="0.2">
      <c r="A297" s="26"/>
      <c r="B297" s="26"/>
      <c r="C297" s="26"/>
      <c r="D297" s="44"/>
      <c r="E297" s="44"/>
      <c r="F297" s="45"/>
      <c r="G297" s="45"/>
      <c r="H297" s="26"/>
      <c r="I297" s="26"/>
      <c r="J297" s="26"/>
      <c r="K297" s="26"/>
      <c r="L297" s="26"/>
      <c r="M297" s="45"/>
      <c r="N297" s="45"/>
      <c r="O297" s="45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</row>
    <row r="298" spans="1:32" ht="15" customHeight="1" x14ac:dyDescent="0.2">
      <c r="B298" s="150" t="s">
        <v>105</v>
      </c>
      <c r="C298" s="86" t="s">
        <v>257</v>
      </c>
      <c r="D298" s="151"/>
      <c r="E298" s="44"/>
      <c r="F298" s="44"/>
      <c r="G298" s="152"/>
    </row>
    <row r="299" spans="1:32" ht="15" customHeight="1" x14ac:dyDescent="0.2">
      <c r="B299" s="150"/>
      <c r="C299" s="120" t="s">
        <v>258</v>
      </c>
      <c r="D299" s="151" t="s">
        <v>98</v>
      </c>
      <c r="E299" s="53" t="s">
        <v>50</v>
      </c>
      <c r="F299" s="153">
        <v>60</v>
      </c>
    </row>
    <row r="300" spans="1:32" ht="15" customHeight="1" x14ac:dyDescent="0.2">
      <c r="B300" s="150"/>
      <c r="C300" s="120" t="s">
        <v>259</v>
      </c>
      <c r="D300" s="151" t="s">
        <v>260</v>
      </c>
      <c r="E300" s="53" t="s">
        <v>50</v>
      </c>
      <c r="F300" s="144">
        <v>0.4</v>
      </c>
    </row>
    <row r="301" spans="1:32" s="25" customFormat="1" ht="12.75" x14ac:dyDescent="0.2">
      <c r="A301" s="26"/>
      <c r="B301" s="26"/>
      <c r="C301" s="120" t="s">
        <v>261</v>
      </c>
      <c r="D301" s="151" t="s">
        <v>262</v>
      </c>
      <c r="E301" s="53" t="s">
        <v>50</v>
      </c>
      <c r="F301" s="144">
        <v>0.5</v>
      </c>
      <c r="H301" s="26"/>
      <c r="I301" s="26"/>
      <c r="J301" s="26"/>
      <c r="K301" s="26"/>
      <c r="L301" s="26"/>
      <c r="M301" s="45"/>
      <c r="N301" s="45"/>
      <c r="O301" s="45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</row>
    <row r="302" spans="1:32" s="25" customFormat="1" ht="12.75" x14ac:dyDescent="0.2">
      <c r="A302" s="26"/>
      <c r="B302" s="26"/>
      <c r="C302" s="45"/>
      <c r="D302" s="44"/>
      <c r="E302" s="44"/>
      <c r="F302" s="102"/>
      <c r="G302" s="45"/>
      <c r="H302" s="26"/>
      <c r="I302" s="26"/>
      <c r="J302" s="26"/>
      <c r="K302" s="26"/>
      <c r="L302" s="26"/>
      <c r="M302" s="45"/>
      <c r="N302" s="45"/>
      <c r="O302" s="45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</row>
    <row r="303" spans="1:32" s="25" customFormat="1" ht="12.75" x14ac:dyDescent="0.2">
      <c r="A303" s="26"/>
      <c r="B303" s="26"/>
      <c r="C303" s="45" t="s">
        <v>263</v>
      </c>
      <c r="D303" s="44" t="s">
        <v>264</v>
      </c>
      <c r="E303" s="44" t="s">
        <v>265</v>
      </c>
      <c r="F303" s="153">
        <v>2</v>
      </c>
      <c r="G303" s="45"/>
      <c r="H303" s="26"/>
      <c r="I303" s="26"/>
      <c r="J303" s="26"/>
      <c r="K303" s="26"/>
      <c r="L303" s="26"/>
      <c r="M303" s="45"/>
      <c r="N303" s="45"/>
      <c r="O303" s="45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</row>
    <row r="304" spans="1:32" s="25" customFormat="1" ht="12.75" x14ac:dyDescent="0.2">
      <c r="A304" s="26"/>
      <c r="B304" s="26"/>
      <c r="C304" s="45" t="s">
        <v>266</v>
      </c>
      <c r="D304" s="44" t="s">
        <v>264</v>
      </c>
      <c r="E304" s="44" t="s">
        <v>265</v>
      </c>
      <c r="F304" s="153">
        <v>3</v>
      </c>
      <c r="G304" s="45"/>
      <c r="H304" s="26"/>
      <c r="I304" s="26"/>
      <c r="J304" s="26"/>
      <c r="K304" s="26"/>
      <c r="L304" s="26"/>
      <c r="M304" s="45"/>
      <c r="N304" s="45"/>
      <c r="O304" s="45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</row>
    <row r="305" spans="1:32" s="25" customFormat="1" ht="12.75" x14ac:dyDescent="0.2">
      <c r="A305" s="26"/>
      <c r="B305" s="26"/>
      <c r="C305" s="45"/>
      <c r="D305" s="44"/>
      <c r="E305" s="44"/>
      <c r="F305" s="102"/>
      <c r="G305" s="45"/>
      <c r="H305" s="26"/>
      <c r="I305" s="26"/>
      <c r="J305" s="26"/>
      <c r="K305" s="26"/>
      <c r="L305" s="26"/>
      <c r="M305" s="45"/>
      <c r="N305" s="45"/>
      <c r="O305" s="45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</row>
    <row r="306" spans="1:32" s="25" customFormat="1" ht="12.75" x14ac:dyDescent="0.2">
      <c r="A306" s="86"/>
      <c r="B306" s="86" t="s">
        <v>111</v>
      </c>
      <c r="C306" s="86" t="s">
        <v>267</v>
      </c>
      <c r="D306" s="44"/>
      <c r="E306" s="44"/>
      <c r="F306" s="26"/>
      <c r="G306" s="26"/>
      <c r="H306" s="26"/>
      <c r="I306" s="26"/>
      <c r="J306" s="26"/>
      <c r="K306" s="26"/>
      <c r="L306" s="26"/>
      <c r="M306" s="45"/>
      <c r="N306" s="45"/>
      <c r="O306" s="45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</row>
    <row r="307" spans="1:32" s="25" customFormat="1" ht="12.75" x14ac:dyDescent="0.2">
      <c r="A307" s="86"/>
      <c r="B307" s="86"/>
      <c r="C307" s="45" t="s">
        <v>268</v>
      </c>
      <c r="D307" s="44" t="s">
        <v>269</v>
      </c>
      <c r="E307" s="53" t="s">
        <v>50</v>
      </c>
      <c r="F307" s="85">
        <v>0.5</v>
      </c>
      <c r="G307" s="26"/>
      <c r="H307" s="26"/>
      <c r="I307" s="26"/>
      <c r="J307" s="26"/>
      <c r="K307" s="26"/>
      <c r="L307" s="26"/>
      <c r="M307" s="45"/>
      <c r="N307" s="45"/>
      <c r="O307" s="45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</row>
    <row r="308" spans="1:32" s="25" customFormat="1" ht="12.75" x14ac:dyDescent="0.2">
      <c r="A308" s="86"/>
      <c r="B308" s="86"/>
      <c r="C308" s="45" t="s">
        <v>270</v>
      </c>
      <c r="D308" s="44" t="s">
        <v>271</v>
      </c>
      <c r="E308" s="53" t="s">
        <v>50</v>
      </c>
      <c r="F308" s="85">
        <v>0.9</v>
      </c>
      <c r="G308" s="45"/>
      <c r="H308" s="26"/>
      <c r="I308" s="26"/>
      <c r="J308" s="26"/>
      <c r="K308" s="26"/>
      <c r="L308" s="26"/>
      <c r="M308" s="45"/>
      <c r="N308" s="45"/>
      <c r="O308" s="45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</row>
    <row r="309" spans="1:32" s="25" customFormat="1" ht="12.75" x14ac:dyDescent="0.2">
      <c r="A309" s="26"/>
      <c r="B309" s="26"/>
      <c r="C309" s="45"/>
      <c r="D309" s="44"/>
      <c r="E309" s="44"/>
      <c r="F309" s="102"/>
      <c r="G309" s="45"/>
      <c r="H309" s="26"/>
      <c r="I309" s="26"/>
      <c r="J309" s="26"/>
      <c r="K309" s="26"/>
      <c r="L309" s="26"/>
      <c r="M309" s="45"/>
      <c r="N309" s="45"/>
      <c r="O309" s="45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</row>
    <row r="310" spans="1:32" s="25" customFormat="1" ht="15.75" customHeight="1" x14ac:dyDescent="0.2">
      <c r="A310" s="86"/>
      <c r="B310" s="65" t="s">
        <v>272</v>
      </c>
      <c r="C310" s="65"/>
      <c r="D310" s="135"/>
      <c r="E310" s="135"/>
      <c r="F310" s="136"/>
      <c r="G310" s="78"/>
      <c r="H310" s="65"/>
      <c r="I310" s="65"/>
      <c r="J310" s="65"/>
      <c r="K310" s="65"/>
      <c r="L310" s="65"/>
      <c r="M310" s="78"/>
      <c r="N310" s="78"/>
      <c r="O310" s="78"/>
      <c r="P310" s="86"/>
      <c r="Q310" s="86"/>
      <c r="R310" s="86"/>
      <c r="S310" s="86"/>
      <c r="T310" s="86"/>
      <c r="U310" s="86"/>
      <c r="V310" s="86"/>
      <c r="W310" s="86"/>
      <c r="X310" s="86"/>
      <c r="Y310" s="86"/>
      <c r="Z310" s="86"/>
      <c r="AA310" s="86"/>
      <c r="AB310" s="86"/>
      <c r="AC310" s="86"/>
      <c r="AD310" s="86"/>
      <c r="AE310" s="86"/>
      <c r="AF310" s="86"/>
    </row>
    <row r="311" spans="1:32" ht="14.45" customHeight="1" x14ac:dyDescent="0.2">
      <c r="A311" s="26"/>
      <c r="B311" s="26"/>
      <c r="C311" s="26"/>
      <c r="D311" s="44"/>
      <c r="E311" s="44"/>
      <c r="F311" s="44"/>
      <c r="G311" s="44"/>
      <c r="H311" s="26"/>
      <c r="I311" s="26"/>
      <c r="J311" s="26"/>
      <c r="K311" s="26"/>
      <c r="L311" s="26"/>
      <c r="M311" s="45"/>
      <c r="N311" s="45"/>
      <c r="O311" s="45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</row>
    <row r="312" spans="1:32" ht="14.45" customHeight="1" x14ac:dyDescent="0.2">
      <c r="A312" s="26"/>
      <c r="B312" s="26"/>
      <c r="C312" s="26"/>
      <c r="D312" s="44"/>
      <c r="E312" s="44"/>
      <c r="F312" s="44"/>
      <c r="G312" s="44"/>
      <c r="H312" s="26"/>
      <c r="I312" s="26"/>
      <c r="J312" s="26"/>
      <c r="K312" s="26"/>
      <c r="L312" s="26"/>
      <c r="M312" s="45"/>
      <c r="N312" s="45"/>
      <c r="O312" s="45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</row>
    <row r="313" spans="1:32" ht="14.45" customHeight="1" x14ac:dyDescent="0.2">
      <c r="A313" s="26"/>
      <c r="B313" s="26"/>
      <c r="C313" s="26"/>
      <c r="D313" s="44"/>
      <c r="E313" s="44"/>
      <c r="F313" s="44"/>
      <c r="G313" s="44"/>
      <c r="H313" s="26"/>
      <c r="I313" s="26"/>
      <c r="J313" s="26"/>
      <c r="K313" s="26"/>
      <c r="L313" s="26"/>
      <c r="M313" s="45"/>
      <c r="N313" s="45"/>
      <c r="O313" s="45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</row>
    <row r="314" spans="1:32" ht="14.45" customHeight="1" x14ac:dyDescent="0.2">
      <c r="A314" s="26"/>
      <c r="B314" s="26"/>
      <c r="C314" s="26"/>
      <c r="D314" s="44"/>
      <c r="E314" s="44"/>
      <c r="F314" s="44"/>
      <c r="G314" s="44"/>
      <c r="H314" s="26"/>
      <c r="I314" s="26"/>
      <c r="J314" s="26"/>
      <c r="K314" s="26"/>
      <c r="L314" s="26"/>
      <c r="M314" s="45"/>
      <c r="N314" s="45"/>
      <c r="O314" s="45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</row>
    <row r="315" spans="1:32" ht="14.45" customHeight="1" x14ac:dyDescent="0.2">
      <c r="A315" s="26"/>
      <c r="B315" s="26"/>
      <c r="C315" s="26"/>
      <c r="D315" s="44"/>
      <c r="E315" s="44"/>
      <c r="F315" s="44"/>
      <c r="G315" s="44"/>
      <c r="H315" s="26"/>
      <c r="I315" s="26"/>
      <c r="J315" s="26"/>
      <c r="K315" s="26"/>
      <c r="L315" s="26"/>
      <c r="M315" s="45"/>
      <c r="N315" s="45"/>
      <c r="O315" s="45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</row>
    <row r="316" spans="1:32" ht="14.45" customHeight="1" x14ac:dyDescent="0.2">
      <c r="A316" s="26"/>
      <c r="B316" s="26"/>
      <c r="C316" s="26"/>
      <c r="D316" s="44"/>
      <c r="E316" s="44"/>
      <c r="F316" s="44"/>
      <c r="G316" s="44"/>
      <c r="H316" s="26"/>
      <c r="I316" s="26"/>
      <c r="J316" s="26"/>
      <c r="K316" s="26"/>
      <c r="L316" s="26"/>
      <c r="M316" s="45"/>
      <c r="N316" s="45"/>
      <c r="O316" s="45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</row>
    <row r="317" spans="1:32" ht="14.45" customHeight="1" x14ac:dyDescent="0.2">
      <c r="A317" s="26"/>
      <c r="B317" s="26"/>
      <c r="C317" s="26"/>
      <c r="D317" s="44"/>
      <c r="E317" s="44"/>
      <c r="F317" s="44"/>
      <c r="G317" s="44"/>
      <c r="H317" s="26"/>
      <c r="I317" s="26"/>
      <c r="J317" s="26"/>
      <c r="K317" s="26"/>
      <c r="L317" s="26"/>
      <c r="M317" s="45"/>
      <c r="N317" s="45"/>
      <c r="O317" s="45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</row>
    <row r="318" spans="1:32" ht="14.45" customHeight="1" x14ac:dyDescent="0.2">
      <c r="A318" s="26"/>
      <c r="B318" s="26"/>
      <c r="C318" s="26"/>
      <c r="D318" s="44"/>
      <c r="E318" s="44"/>
      <c r="F318" s="44"/>
      <c r="G318" s="44"/>
      <c r="H318" s="26"/>
      <c r="I318" s="26"/>
      <c r="J318" s="26"/>
      <c r="K318" s="26"/>
      <c r="L318" s="26"/>
      <c r="M318" s="45"/>
      <c r="N318" s="45"/>
      <c r="O318" s="45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</row>
    <row r="319" spans="1:32" ht="14.45" customHeight="1" x14ac:dyDescent="0.2">
      <c r="A319" s="26"/>
      <c r="B319" s="26"/>
      <c r="C319" s="26"/>
      <c r="D319" s="44"/>
      <c r="E319" s="44"/>
      <c r="F319" s="44"/>
      <c r="G319" s="44"/>
      <c r="H319" s="26"/>
      <c r="I319" s="26"/>
      <c r="J319" s="26"/>
      <c r="K319" s="26"/>
      <c r="L319" s="26"/>
      <c r="M319" s="45"/>
      <c r="N319" s="45"/>
      <c r="O319" s="45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</row>
    <row r="320" spans="1:32" ht="14.45" customHeight="1" x14ac:dyDescent="0.2">
      <c r="A320" s="26"/>
      <c r="B320" s="26"/>
      <c r="C320" s="26"/>
      <c r="D320" s="44"/>
      <c r="E320" s="44"/>
      <c r="F320" s="44"/>
      <c r="G320" s="44"/>
      <c r="H320" s="26"/>
      <c r="I320" s="26"/>
      <c r="J320" s="26"/>
      <c r="K320" s="26"/>
      <c r="L320" s="26"/>
      <c r="M320" s="45"/>
      <c r="N320" s="45"/>
      <c r="O320" s="45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</row>
    <row r="321" spans="1:32" ht="14.45" customHeight="1" x14ac:dyDescent="0.2">
      <c r="A321" s="26"/>
      <c r="B321" s="26"/>
      <c r="C321" s="26"/>
      <c r="D321" s="44"/>
      <c r="E321" s="44"/>
      <c r="F321" s="44"/>
      <c r="G321" s="44"/>
      <c r="H321" s="26"/>
      <c r="I321" s="26"/>
      <c r="J321" s="26"/>
      <c r="K321" s="26"/>
      <c r="L321" s="26"/>
      <c r="M321" s="45"/>
      <c r="N321" s="45"/>
      <c r="O321" s="45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</row>
    <row r="322" spans="1:32" ht="14.45" customHeight="1" x14ac:dyDescent="0.2">
      <c r="A322" s="26"/>
      <c r="B322" s="26"/>
      <c r="C322" s="26"/>
      <c r="D322" s="44"/>
      <c r="E322" s="44"/>
      <c r="F322" s="44"/>
      <c r="G322" s="44"/>
      <c r="H322" s="26"/>
      <c r="I322" s="26"/>
      <c r="J322" s="26"/>
      <c r="K322" s="26"/>
      <c r="L322" s="26"/>
      <c r="M322" s="45"/>
      <c r="N322" s="45"/>
      <c r="O322" s="45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</row>
    <row r="323" spans="1:32" ht="14.45" customHeight="1" x14ac:dyDescent="0.2">
      <c r="A323" s="26"/>
      <c r="B323" s="26"/>
      <c r="C323" s="26"/>
      <c r="D323" s="44"/>
      <c r="E323" s="44"/>
      <c r="F323" s="44"/>
      <c r="G323" s="44"/>
      <c r="H323" s="26"/>
      <c r="I323" s="26"/>
      <c r="J323" s="26"/>
      <c r="K323" s="26"/>
      <c r="L323" s="26"/>
      <c r="M323" s="45"/>
      <c r="N323" s="45"/>
      <c r="O323" s="45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</row>
    <row r="324" spans="1:32" ht="14.45" customHeight="1" x14ac:dyDescent="0.2">
      <c r="A324" s="26"/>
      <c r="B324" s="26"/>
      <c r="C324" s="26"/>
      <c r="D324" s="44"/>
      <c r="E324" s="44"/>
      <c r="F324" s="44"/>
      <c r="G324" s="44"/>
      <c r="H324" s="26"/>
      <c r="I324" s="26"/>
      <c r="J324" s="26"/>
      <c r="K324" s="26"/>
      <c r="L324" s="26"/>
      <c r="M324" s="45"/>
      <c r="N324" s="45"/>
      <c r="O324" s="45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</row>
    <row r="325" spans="1:32" ht="14.45" customHeight="1" x14ac:dyDescent="0.2">
      <c r="A325" s="26"/>
      <c r="B325" s="26"/>
      <c r="C325" s="26"/>
      <c r="D325" s="44"/>
      <c r="E325" s="44"/>
      <c r="F325" s="44"/>
      <c r="G325" s="44"/>
      <c r="H325" s="26"/>
      <c r="I325" s="26"/>
      <c r="J325" s="26"/>
      <c r="K325" s="26"/>
      <c r="L325" s="26"/>
      <c r="M325" s="45"/>
      <c r="N325" s="45"/>
      <c r="O325" s="45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</row>
    <row r="326" spans="1:32" ht="14.45" customHeight="1" x14ac:dyDescent="0.2">
      <c r="A326" s="26"/>
      <c r="B326" s="26"/>
      <c r="C326" s="26"/>
      <c r="D326" s="44"/>
      <c r="E326" s="44"/>
      <c r="F326" s="44"/>
      <c r="G326" s="44"/>
      <c r="H326" s="26"/>
      <c r="I326" s="26"/>
      <c r="J326" s="26"/>
      <c r="K326" s="26"/>
      <c r="L326" s="26"/>
      <c r="M326" s="45"/>
      <c r="N326" s="45"/>
      <c r="O326" s="45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</row>
    <row r="327" spans="1:32" ht="14.45" customHeight="1" x14ac:dyDescent="0.2">
      <c r="A327" s="26"/>
      <c r="B327" s="26"/>
      <c r="C327" s="26"/>
      <c r="D327" s="44"/>
      <c r="E327" s="44"/>
      <c r="F327" s="44"/>
      <c r="G327" s="44"/>
      <c r="H327" s="26"/>
      <c r="I327" s="26"/>
      <c r="J327" s="26"/>
      <c r="K327" s="26"/>
      <c r="L327" s="26"/>
      <c r="M327" s="45"/>
      <c r="N327" s="45"/>
      <c r="O327" s="45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</row>
    <row r="328" spans="1:32" ht="14.45" customHeight="1" x14ac:dyDescent="0.2">
      <c r="A328" s="26"/>
      <c r="B328" s="26"/>
      <c r="C328" s="26"/>
      <c r="D328" s="44"/>
      <c r="E328" s="44"/>
      <c r="F328" s="44"/>
      <c r="G328" s="44"/>
      <c r="H328" s="26"/>
      <c r="I328" s="26"/>
      <c r="J328" s="26"/>
      <c r="K328" s="26"/>
      <c r="L328" s="26"/>
      <c r="M328" s="45"/>
      <c r="N328" s="45"/>
      <c r="O328" s="45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</row>
    <row r="329" spans="1:32" ht="14.45" customHeight="1" x14ac:dyDescent="0.2">
      <c r="A329" s="26"/>
      <c r="B329" s="26"/>
      <c r="C329" s="26"/>
      <c r="D329" s="44"/>
      <c r="E329" s="44"/>
      <c r="F329" s="44"/>
      <c r="G329" s="44"/>
      <c r="H329" s="26"/>
      <c r="I329" s="26"/>
      <c r="J329" s="26"/>
      <c r="K329" s="26"/>
      <c r="L329" s="26"/>
      <c r="M329" s="45"/>
      <c r="N329" s="45"/>
      <c r="O329" s="45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</row>
    <row r="330" spans="1:32" ht="14.45" customHeight="1" x14ac:dyDescent="0.2">
      <c r="A330" s="26"/>
      <c r="B330" s="26"/>
      <c r="C330" s="26"/>
      <c r="D330" s="44"/>
      <c r="E330" s="44"/>
      <c r="F330" s="44"/>
      <c r="G330" s="44"/>
      <c r="H330" s="26"/>
      <c r="I330" s="26"/>
      <c r="J330" s="26"/>
      <c r="K330" s="26"/>
      <c r="L330" s="26"/>
      <c r="M330" s="45"/>
      <c r="N330" s="45"/>
      <c r="O330" s="45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</row>
    <row r="331" spans="1:32" ht="14.45" customHeight="1" x14ac:dyDescent="0.2">
      <c r="A331" s="26"/>
      <c r="B331" s="26"/>
      <c r="C331" s="26"/>
      <c r="D331" s="44"/>
      <c r="E331" s="44"/>
      <c r="F331" s="44"/>
      <c r="G331" s="44"/>
      <c r="H331" s="26"/>
      <c r="I331" s="26"/>
      <c r="J331" s="26"/>
      <c r="K331" s="26"/>
      <c r="L331" s="26"/>
      <c r="M331" s="45"/>
      <c r="N331" s="45"/>
      <c r="O331" s="45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</row>
    <row r="332" spans="1:32" ht="14.45" customHeight="1" x14ac:dyDescent="0.2">
      <c r="A332" s="26"/>
      <c r="B332" s="26"/>
      <c r="C332" s="26"/>
      <c r="D332" s="44"/>
      <c r="E332" s="44"/>
      <c r="F332" s="44"/>
      <c r="G332" s="44"/>
      <c r="H332" s="26"/>
      <c r="I332" s="26"/>
      <c r="J332" s="26"/>
      <c r="K332" s="26"/>
      <c r="L332" s="26"/>
      <c r="M332" s="45"/>
      <c r="N332" s="45"/>
      <c r="O332" s="45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</row>
    <row r="333" spans="1:32" ht="14.45" customHeight="1" x14ac:dyDescent="0.2">
      <c r="A333" s="26"/>
      <c r="B333" s="26"/>
      <c r="C333" s="26"/>
      <c r="D333" s="44"/>
      <c r="E333" s="44"/>
      <c r="F333" s="44"/>
      <c r="G333" s="44"/>
      <c r="H333" s="26"/>
      <c r="I333" s="26"/>
      <c r="J333" s="26"/>
      <c r="K333" s="26"/>
      <c r="L333" s="26"/>
      <c r="M333" s="45"/>
      <c r="N333" s="45"/>
      <c r="O333" s="45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</row>
    <row r="334" spans="1:32" ht="14.45" customHeight="1" x14ac:dyDescent="0.2">
      <c r="A334" s="26"/>
      <c r="B334" s="26"/>
      <c r="C334" s="26"/>
      <c r="D334" s="44"/>
      <c r="E334" s="44"/>
      <c r="F334" s="44"/>
      <c r="G334" s="44"/>
      <c r="H334" s="26"/>
      <c r="I334" s="26"/>
      <c r="J334" s="26"/>
      <c r="K334" s="26"/>
      <c r="L334" s="26"/>
      <c r="M334" s="45"/>
      <c r="N334" s="45"/>
      <c r="O334" s="45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</row>
    <row r="335" spans="1:32" ht="14.45" customHeight="1" x14ac:dyDescent="0.2">
      <c r="A335" s="26"/>
      <c r="B335" s="26"/>
      <c r="C335" s="26"/>
      <c r="D335" s="44"/>
      <c r="E335" s="44"/>
      <c r="F335" s="44"/>
      <c r="G335" s="44"/>
      <c r="H335" s="26"/>
      <c r="I335" s="26"/>
      <c r="J335" s="26"/>
      <c r="K335" s="26"/>
      <c r="L335" s="26"/>
      <c r="M335" s="45"/>
      <c r="N335" s="45"/>
      <c r="O335" s="45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</row>
    <row r="336" spans="1:32" ht="14.45" customHeight="1" x14ac:dyDescent="0.2">
      <c r="A336" s="26"/>
      <c r="B336" s="26"/>
      <c r="C336" s="26"/>
      <c r="D336" s="44"/>
      <c r="E336" s="44"/>
      <c r="F336" s="44"/>
      <c r="G336" s="44"/>
      <c r="H336" s="26"/>
      <c r="I336" s="26"/>
      <c r="J336" s="26"/>
      <c r="K336" s="26"/>
      <c r="L336" s="26"/>
      <c r="M336" s="45"/>
      <c r="N336" s="45"/>
      <c r="O336" s="45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</row>
    <row r="337" spans="1:32" ht="14.45" customHeight="1" x14ac:dyDescent="0.2">
      <c r="A337" s="26"/>
      <c r="B337" s="26"/>
      <c r="C337" s="26"/>
      <c r="D337" s="44"/>
      <c r="E337" s="44"/>
      <c r="F337" s="44"/>
      <c r="G337" s="44"/>
      <c r="H337" s="26"/>
      <c r="I337" s="26"/>
      <c r="J337" s="26"/>
      <c r="K337" s="26"/>
      <c r="L337" s="26"/>
      <c r="M337" s="45"/>
      <c r="N337" s="45"/>
      <c r="O337" s="45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</row>
    <row r="338" spans="1:32" ht="14.45" customHeight="1" x14ac:dyDescent="0.2">
      <c r="A338" s="26"/>
      <c r="B338" s="26"/>
      <c r="C338" s="26"/>
      <c r="D338" s="44"/>
      <c r="E338" s="44"/>
      <c r="F338" s="44"/>
      <c r="G338" s="44"/>
      <c r="H338" s="26"/>
      <c r="I338" s="26"/>
      <c r="J338" s="26"/>
      <c r="K338" s="26"/>
      <c r="L338" s="26"/>
      <c r="M338" s="45"/>
      <c r="N338" s="45"/>
      <c r="O338" s="45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</row>
    <row r="339" spans="1:32" ht="14.45" customHeight="1" x14ac:dyDescent="0.2">
      <c r="A339" s="26"/>
      <c r="B339" s="26"/>
      <c r="C339" s="26"/>
      <c r="D339" s="44"/>
      <c r="E339" s="44"/>
      <c r="F339" s="44"/>
      <c r="G339" s="44"/>
      <c r="H339" s="26"/>
      <c r="I339" s="26"/>
      <c r="J339" s="26"/>
      <c r="K339" s="26"/>
      <c r="L339" s="26"/>
      <c r="M339" s="45"/>
      <c r="N339" s="45"/>
      <c r="O339" s="45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</row>
    <row r="340" spans="1:32" ht="14.45" customHeight="1" x14ac:dyDescent="0.2">
      <c r="A340" s="26"/>
      <c r="B340" s="26"/>
      <c r="C340" s="26"/>
      <c r="D340" s="44"/>
      <c r="E340" s="44"/>
      <c r="F340" s="44"/>
      <c r="G340" s="44"/>
      <c r="H340" s="26"/>
      <c r="I340" s="26"/>
      <c r="J340" s="26"/>
      <c r="K340" s="26"/>
      <c r="L340" s="26"/>
      <c r="M340" s="45"/>
      <c r="N340" s="45"/>
      <c r="O340" s="45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</row>
    <row r="341" spans="1:32" ht="14.45" customHeight="1" x14ac:dyDescent="0.2">
      <c r="A341" s="26"/>
      <c r="B341" s="26"/>
      <c r="C341" s="26"/>
      <c r="D341" s="44"/>
      <c r="E341" s="44"/>
      <c r="F341" s="44"/>
      <c r="G341" s="44"/>
      <c r="H341" s="26"/>
      <c r="I341" s="26"/>
      <c r="J341" s="26"/>
      <c r="K341" s="26"/>
      <c r="L341" s="26"/>
      <c r="M341" s="45"/>
      <c r="N341" s="45"/>
      <c r="O341" s="45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</row>
    <row r="342" spans="1:32" ht="14.45" customHeight="1" x14ac:dyDescent="0.2">
      <c r="A342" s="26"/>
      <c r="B342" s="26"/>
      <c r="C342" s="26"/>
      <c r="D342" s="44"/>
      <c r="E342" s="44"/>
      <c r="F342" s="44"/>
      <c r="G342" s="44"/>
      <c r="H342" s="26"/>
      <c r="I342" s="26"/>
      <c r="J342" s="26"/>
      <c r="K342" s="26"/>
      <c r="L342" s="26"/>
      <c r="M342" s="45"/>
      <c r="N342" s="45"/>
      <c r="O342" s="45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</row>
    <row r="343" spans="1:32" ht="14.45" customHeight="1" x14ac:dyDescent="0.2">
      <c r="A343" s="26"/>
      <c r="B343" s="26"/>
      <c r="C343" s="26"/>
      <c r="D343" s="44"/>
      <c r="E343" s="44"/>
      <c r="F343" s="44"/>
      <c r="G343" s="44"/>
      <c r="H343" s="26"/>
      <c r="I343" s="26"/>
      <c r="J343" s="26"/>
      <c r="K343" s="26"/>
      <c r="L343" s="26"/>
      <c r="M343" s="45"/>
      <c r="N343" s="45"/>
      <c r="O343" s="45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</row>
    <row r="344" spans="1:32" ht="14.45" customHeight="1" x14ac:dyDescent="0.2">
      <c r="A344" s="26"/>
      <c r="B344" s="26"/>
      <c r="C344" s="26"/>
      <c r="D344" s="44"/>
      <c r="E344" s="44"/>
      <c r="F344" s="44"/>
      <c r="G344" s="44"/>
      <c r="H344" s="26"/>
      <c r="I344" s="26"/>
      <c r="J344" s="26"/>
      <c r="K344" s="26"/>
      <c r="L344" s="26"/>
      <c r="M344" s="45"/>
      <c r="N344" s="45"/>
      <c r="O344" s="45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</row>
    <row r="345" spans="1:32" ht="14.45" customHeight="1" x14ac:dyDescent="0.2">
      <c r="A345" s="26"/>
      <c r="B345" s="26"/>
      <c r="C345" s="26"/>
      <c r="D345" s="44"/>
      <c r="E345" s="44"/>
      <c r="F345" s="44"/>
      <c r="G345" s="44"/>
      <c r="H345" s="26"/>
      <c r="I345" s="26"/>
      <c r="J345" s="26"/>
      <c r="K345" s="26"/>
      <c r="L345" s="26"/>
      <c r="M345" s="45"/>
      <c r="N345" s="45"/>
      <c r="O345" s="45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</row>
    <row r="346" spans="1:32" ht="14.45" customHeight="1" x14ac:dyDescent="0.2">
      <c r="A346" s="26"/>
      <c r="B346" s="26"/>
      <c r="C346" s="26"/>
      <c r="D346" s="44"/>
      <c r="E346" s="44"/>
      <c r="F346" s="44"/>
      <c r="G346" s="44"/>
      <c r="H346" s="26"/>
      <c r="I346" s="26"/>
      <c r="J346" s="26"/>
      <c r="K346" s="26"/>
      <c r="L346" s="26"/>
      <c r="M346" s="45"/>
      <c r="N346" s="45"/>
      <c r="O346" s="45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</row>
    <row r="347" spans="1:32" ht="14.45" customHeight="1" x14ac:dyDescent="0.2">
      <c r="A347" s="26"/>
      <c r="B347" s="26"/>
      <c r="C347" s="26"/>
      <c r="D347" s="44"/>
      <c r="E347" s="44"/>
      <c r="F347" s="44"/>
      <c r="G347" s="44"/>
      <c r="H347" s="26"/>
      <c r="I347" s="26"/>
      <c r="J347" s="26"/>
      <c r="K347" s="26"/>
      <c r="L347" s="26"/>
      <c r="M347" s="45"/>
      <c r="N347" s="45"/>
      <c r="O347" s="45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</row>
    <row r="348" spans="1:32" ht="14.45" customHeight="1" x14ac:dyDescent="0.2">
      <c r="A348" s="26"/>
      <c r="B348" s="26"/>
      <c r="C348" s="26"/>
      <c r="D348" s="44"/>
      <c r="E348" s="44"/>
      <c r="F348" s="44"/>
      <c r="G348" s="44"/>
      <c r="H348" s="26"/>
      <c r="I348" s="26"/>
      <c r="J348" s="26"/>
      <c r="K348" s="26"/>
      <c r="L348" s="26"/>
      <c r="M348" s="45"/>
      <c r="N348" s="45"/>
      <c r="O348" s="45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</row>
    <row r="349" spans="1:32" ht="14.45" customHeight="1" x14ac:dyDescent="0.2">
      <c r="A349" s="26"/>
      <c r="B349" s="26"/>
      <c r="C349" s="26"/>
      <c r="D349" s="44"/>
      <c r="E349" s="44"/>
      <c r="F349" s="44"/>
      <c r="G349" s="44"/>
      <c r="H349" s="26"/>
      <c r="I349" s="26"/>
      <c r="J349" s="26"/>
      <c r="K349" s="26"/>
      <c r="L349" s="26"/>
      <c r="M349" s="45"/>
      <c r="N349" s="45"/>
      <c r="O349" s="45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</row>
    <row r="350" spans="1:32" ht="14.45" customHeight="1" x14ac:dyDescent="0.2">
      <c r="A350" s="26"/>
      <c r="B350" s="26"/>
      <c r="C350" s="26"/>
      <c r="D350" s="44"/>
      <c r="E350" s="44"/>
      <c r="F350" s="44"/>
      <c r="G350" s="44"/>
      <c r="H350" s="26"/>
      <c r="I350" s="26"/>
      <c r="J350" s="26"/>
      <c r="K350" s="26"/>
      <c r="L350" s="26"/>
      <c r="M350" s="45"/>
      <c r="N350" s="45"/>
      <c r="O350" s="45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</row>
    <row r="351" spans="1:32" ht="14.45" customHeight="1" x14ac:dyDescent="0.2">
      <c r="A351" s="26"/>
      <c r="B351" s="26"/>
      <c r="C351" s="26"/>
      <c r="D351" s="44"/>
      <c r="E351" s="44"/>
      <c r="F351" s="44"/>
      <c r="G351" s="44"/>
      <c r="H351" s="26"/>
      <c r="I351" s="26"/>
      <c r="J351" s="26"/>
      <c r="K351" s="26"/>
      <c r="L351" s="26"/>
      <c r="M351" s="45"/>
      <c r="N351" s="45"/>
      <c r="O351" s="45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</row>
    <row r="352" spans="1:32" ht="14.45" customHeight="1" x14ac:dyDescent="0.2">
      <c r="A352" s="26"/>
      <c r="B352" s="26"/>
      <c r="C352" s="26"/>
      <c r="D352" s="44"/>
      <c r="E352" s="44"/>
      <c r="F352" s="44"/>
      <c r="G352" s="44"/>
      <c r="H352" s="26"/>
      <c r="I352" s="26"/>
      <c r="J352" s="26"/>
      <c r="K352" s="26"/>
      <c r="L352" s="26"/>
      <c r="M352" s="45"/>
      <c r="N352" s="45"/>
      <c r="O352" s="45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</row>
    <row r="353" spans="1:32" ht="14.45" customHeight="1" x14ac:dyDescent="0.2">
      <c r="A353" s="26"/>
      <c r="B353" s="26"/>
      <c r="C353" s="26"/>
      <c r="D353" s="44"/>
      <c r="E353" s="44"/>
      <c r="F353" s="44"/>
      <c r="G353" s="44"/>
      <c r="H353" s="26"/>
      <c r="I353" s="26"/>
      <c r="J353" s="26"/>
      <c r="K353" s="26"/>
      <c r="L353" s="26"/>
      <c r="M353" s="45"/>
      <c r="N353" s="45"/>
      <c r="O353" s="45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</row>
    <row r="354" spans="1:32" ht="14.45" customHeight="1" x14ac:dyDescent="0.2">
      <c r="A354" s="26"/>
      <c r="B354" s="26"/>
      <c r="C354" s="26"/>
      <c r="D354" s="44"/>
      <c r="E354" s="44"/>
      <c r="F354" s="44"/>
      <c r="G354" s="44"/>
      <c r="H354" s="26"/>
      <c r="I354" s="26"/>
      <c r="J354" s="26"/>
      <c r="K354" s="26"/>
      <c r="L354" s="26"/>
      <c r="M354" s="45"/>
      <c r="N354" s="45"/>
      <c r="O354" s="45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</row>
    <row r="355" spans="1:32" ht="14.45" customHeight="1" x14ac:dyDescent="0.2">
      <c r="A355" s="26"/>
      <c r="B355" s="26"/>
      <c r="C355" s="26"/>
      <c r="D355" s="44"/>
      <c r="E355" s="44"/>
      <c r="F355" s="44"/>
      <c r="G355" s="44"/>
      <c r="H355" s="26"/>
      <c r="I355" s="26"/>
      <c r="J355" s="26"/>
      <c r="K355" s="26"/>
      <c r="L355" s="26"/>
      <c r="M355" s="45"/>
      <c r="N355" s="45"/>
      <c r="O355" s="45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</row>
    <row r="356" spans="1:32" ht="14.45" customHeight="1" x14ac:dyDescent="0.2">
      <c r="A356" s="26"/>
      <c r="B356" s="26"/>
      <c r="C356" s="26"/>
      <c r="D356" s="44"/>
      <c r="E356" s="44"/>
      <c r="F356" s="44"/>
      <c r="G356" s="44"/>
      <c r="H356" s="26"/>
      <c r="I356" s="26"/>
      <c r="J356" s="26"/>
      <c r="K356" s="26"/>
      <c r="L356" s="26"/>
      <c r="M356" s="45"/>
      <c r="N356" s="45"/>
      <c r="O356" s="45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</row>
    <row r="357" spans="1:32" ht="14.45" customHeight="1" x14ac:dyDescent="0.2">
      <c r="A357" s="26"/>
      <c r="B357" s="26"/>
      <c r="C357" s="26"/>
      <c r="D357" s="44"/>
      <c r="E357" s="44"/>
      <c r="F357" s="44"/>
      <c r="G357" s="44"/>
      <c r="H357" s="26"/>
      <c r="I357" s="26"/>
      <c r="J357" s="26"/>
      <c r="K357" s="26"/>
      <c r="L357" s="26"/>
      <c r="M357" s="45"/>
      <c r="N357" s="45"/>
      <c r="O357" s="45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</row>
    <row r="358" spans="1:32" ht="14.45" customHeight="1" x14ac:dyDescent="0.2">
      <c r="A358" s="26"/>
      <c r="B358" s="26"/>
      <c r="C358" s="26"/>
      <c r="D358" s="44"/>
      <c r="E358" s="44"/>
      <c r="F358" s="44"/>
      <c r="G358" s="44"/>
      <c r="H358" s="26"/>
      <c r="I358" s="26"/>
      <c r="J358" s="26"/>
      <c r="K358" s="26"/>
      <c r="L358" s="26"/>
      <c r="M358" s="45"/>
      <c r="N358" s="45"/>
      <c r="O358" s="45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</row>
    <row r="359" spans="1:32" ht="14.45" customHeight="1" x14ac:dyDescent="0.2">
      <c r="A359" s="26"/>
      <c r="B359" s="26"/>
      <c r="C359" s="26"/>
      <c r="D359" s="44"/>
      <c r="E359" s="44"/>
      <c r="F359" s="44"/>
      <c r="G359" s="44"/>
      <c r="H359" s="26"/>
      <c r="I359" s="26"/>
      <c r="J359" s="26"/>
      <c r="K359" s="26"/>
      <c r="L359" s="26"/>
      <c r="M359" s="45"/>
      <c r="N359" s="45"/>
      <c r="O359" s="45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</row>
    <row r="360" spans="1:32" ht="14.45" customHeight="1" x14ac:dyDescent="0.2">
      <c r="A360" s="26"/>
      <c r="B360" s="26"/>
      <c r="C360" s="26"/>
      <c r="D360" s="44"/>
      <c r="E360" s="44"/>
      <c r="F360" s="44"/>
      <c r="G360" s="44"/>
      <c r="H360" s="26"/>
      <c r="I360" s="26"/>
      <c r="J360" s="26"/>
      <c r="K360" s="26"/>
      <c r="L360" s="26"/>
      <c r="M360" s="45"/>
      <c r="N360" s="45"/>
      <c r="O360" s="45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</row>
    <row r="361" spans="1:32" ht="14.45" customHeight="1" x14ac:dyDescent="0.2">
      <c r="A361" s="26"/>
      <c r="B361" s="26"/>
      <c r="C361" s="26"/>
      <c r="D361" s="44"/>
      <c r="E361" s="44"/>
      <c r="F361" s="44"/>
      <c r="G361" s="44"/>
      <c r="H361" s="26"/>
      <c r="I361" s="26"/>
      <c r="J361" s="26"/>
      <c r="K361" s="26"/>
      <c r="L361" s="26"/>
      <c r="M361" s="45"/>
      <c r="N361" s="45"/>
      <c r="O361" s="45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</row>
    <row r="362" spans="1:32" ht="14.45" customHeight="1" x14ac:dyDescent="0.2">
      <c r="A362" s="26"/>
      <c r="B362" s="26"/>
      <c r="C362" s="26"/>
      <c r="D362" s="44"/>
      <c r="E362" s="44"/>
      <c r="F362" s="44"/>
      <c r="G362" s="44"/>
      <c r="H362" s="26"/>
      <c r="I362" s="26"/>
      <c r="J362" s="26"/>
      <c r="K362" s="26"/>
      <c r="L362" s="26"/>
      <c r="M362" s="45"/>
      <c r="N362" s="45"/>
      <c r="O362" s="45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</row>
    <row r="363" spans="1:32" ht="14.45" customHeight="1" x14ac:dyDescent="0.2">
      <c r="A363" s="26"/>
      <c r="B363" s="26"/>
      <c r="C363" s="26"/>
      <c r="D363" s="44"/>
      <c r="E363" s="44"/>
      <c r="F363" s="44"/>
      <c r="G363" s="44"/>
      <c r="H363" s="26"/>
      <c r="I363" s="26"/>
      <c r="J363" s="26"/>
      <c r="K363" s="26"/>
      <c r="L363" s="26"/>
      <c r="M363" s="45"/>
      <c r="N363" s="45"/>
      <c r="O363" s="45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</row>
    <row r="364" spans="1:32" ht="14.45" customHeight="1" x14ac:dyDescent="0.2">
      <c r="A364" s="26"/>
      <c r="B364" s="26"/>
      <c r="C364" s="26"/>
      <c r="D364" s="44"/>
      <c r="E364" s="44"/>
      <c r="F364" s="44"/>
      <c r="G364" s="44"/>
      <c r="H364" s="26"/>
      <c r="I364" s="26"/>
      <c r="J364" s="26"/>
      <c r="K364" s="26"/>
      <c r="L364" s="26"/>
      <c r="M364" s="45"/>
      <c r="N364" s="45"/>
      <c r="O364" s="45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</row>
    <row r="365" spans="1:32" ht="14.45" customHeight="1" x14ac:dyDescent="0.2">
      <c r="A365" s="26"/>
      <c r="B365" s="26"/>
      <c r="C365" s="26"/>
      <c r="D365" s="44"/>
      <c r="E365" s="44"/>
      <c r="F365" s="44"/>
      <c r="G365" s="44"/>
      <c r="H365" s="26"/>
      <c r="I365" s="26"/>
      <c r="J365" s="26"/>
      <c r="K365" s="26"/>
      <c r="L365" s="26"/>
      <c r="M365" s="45"/>
      <c r="N365" s="45"/>
      <c r="O365" s="45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</row>
    <row r="366" spans="1:32" ht="14.45" customHeight="1" x14ac:dyDescent="0.2">
      <c r="A366" s="26"/>
      <c r="B366" s="26"/>
      <c r="C366" s="26"/>
      <c r="D366" s="44"/>
      <c r="E366" s="44"/>
      <c r="F366" s="44"/>
      <c r="G366" s="44"/>
      <c r="H366" s="26"/>
      <c r="I366" s="26"/>
      <c r="J366" s="26"/>
      <c r="K366" s="26"/>
      <c r="L366" s="26"/>
      <c r="M366" s="45"/>
      <c r="N366" s="45"/>
      <c r="O366" s="45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</row>
    <row r="367" spans="1:32" ht="14.45" customHeight="1" x14ac:dyDescent="0.2">
      <c r="A367" s="26"/>
      <c r="B367" s="26"/>
      <c r="C367" s="26"/>
      <c r="D367" s="44"/>
      <c r="E367" s="44"/>
      <c r="F367" s="44"/>
      <c r="G367" s="44"/>
      <c r="H367" s="26"/>
      <c r="I367" s="26"/>
      <c r="J367" s="26"/>
      <c r="K367" s="26"/>
      <c r="L367" s="26"/>
      <c r="M367" s="45"/>
      <c r="N367" s="45"/>
      <c r="O367" s="45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</row>
    <row r="368" spans="1:32" ht="14.45" customHeight="1" x14ac:dyDescent="0.2">
      <c r="A368" s="26"/>
      <c r="B368" s="26"/>
      <c r="C368" s="26"/>
      <c r="D368" s="44"/>
      <c r="E368" s="44"/>
      <c r="F368" s="44"/>
      <c r="G368" s="44"/>
      <c r="H368" s="26"/>
      <c r="I368" s="26"/>
      <c r="J368" s="26"/>
      <c r="K368" s="26"/>
      <c r="L368" s="26"/>
      <c r="M368" s="45"/>
      <c r="N368" s="45"/>
      <c r="O368" s="45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</row>
    <row r="369" spans="1:32" ht="14.45" customHeight="1" x14ac:dyDescent="0.2">
      <c r="A369" s="26"/>
      <c r="B369" s="26"/>
      <c r="C369" s="26"/>
      <c r="D369" s="44"/>
      <c r="E369" s="44"/>
      <c r="F369" s="44"/>
      <c r="G369" s="44"/>
      <c r="H369" s="26"/>
      <c r="I369" s="26"/>
      <c r="J369" s="26"/>
      <c r="K369" s="26"/>
      <c r="L369" s="26"/>
      <c r="M369" s="45"/>
      <c r="N369" s="45"/>
      <c r="O369" s="45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</row>
    <row r="370" spans="1:32" ht="14.45" customHeight="1" x14ac:dyDescent="0.2">
      <c r="A370" s="26"/>
      <c r="B370" s="26"/>
      <c r="C370" s="26"/>
      <c r="D370" s="44"/>
      <c r="E370" s="44"/>
      <c r="F370" s="44"/>
      <c r="G370" s="44"/>
      <c r="H370" s="26"/>
      <c r="I370" s="26"/>
      <c r="J370" s="26"/>
      <c r="K370" s="26"/>
      <c r="L370" s="26"/>
      <c r="M370" s="45"/>
      <c r="N370" s="45"/>
      <c r="O370" s="45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</row>
    <row r="371" spans="1:32" ht="14.45" customHeight="1" x14ac:dyDescent="0.2">
      <c r="A371" s="26"/>
      <c r="B371" s="26"/>
      <c r="C371" s="26"/>
      <c r="D371" s="44"/>
      <c r="E371" s="44"/>
      <c r="F371" s="44"/>
      <c r="G371" s="44"/>
      <c r="H371" s="26"/>
      <c r="I371" s="26"/>
      <c r="J371" s="26"/>
      <c r="K371" s="26"/>
      <c r="L371" s="26"/>
      <c r="M371" s="45"/>
      <c r="N371" s="45"/>
      <c r="O371" s="45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</row>
    <row r="372" spans="1:32" ht="14.45" customHeight="1" x14ac:dyDescent="0.2">
      <c r="A372" s="26"/>
      <c r="B372" s="26"/>
      <c r="C372" s="26"/>
      <c r="D372" s="44"/>
      <c r="E372" s="44"/>
      <c r="F372" s="44"/>
      <c r="G372" s="44"/>
      <c r="H372" s="26"/>
      <c r="I372" s="26"/>
      <c r="J372" s="26"/>
      <c r="K372" s="26"/>
      <c r="L372" s="26"/>
      <c r="M372" s="45"/>
      <c r="N372" s="45"/>
      <c r="O372" s="45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</row>
    <row r="373" spans="1:32" ht="14.45" customHeight="1" x14ac:dyDescent="0.2">
      <c r="A373" s="26"/>
      <c r="B373" s="26"/>
      <c r="C373" s="26"/>
      <c r="D373" s="44"/>
      <c r="E373" s="44"/>
      <c r="F373" s="44"/>
      <c r="G373" s="44"/>
      <c r="H373" s="26"/>
      <c r="I373" s="26"/>
      <c r="J373" s="26"/>
      <c r="K373" s="26"/>
      <c r="L373" s="26"/>
      <c r="M373" s="45"/>
      <c r="N373" s="45"/>
      <c r="O373" s="45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</row>
    <row r="374" spans="1:32" ht="14.45" customHeight="1" x14ac:dyDescent="0.2">
      <c r="A374" s="26"/>
      <c r="B374" s="26"/>
      <c r="C374" s="26"/>
      <c r="D374" s="44"/>
      <c r="E374" s="44"/>
      <c r="F374" s="44"/>
      <c r="G374" s="44"/>
      <c r="H374" s="26"/>
      <c r="I374" s="26"/>
      <c r="J374" s="26"/>
      <c r="K374" s="26"/>
      <c r="L374" s="26"/>
      <c r="M374" s="45"/>
      <c r="N374" s="45"/>
      <c r="O374" s="45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</row>
    <row r="375" spans="1:32" ht="14.45" customHeight="1" x14ac:dyDescent="0.2">
      <c r="A375" s="26"/>
      <c r="B375" s="26"/>
      <c r="C375" s="26"/>
      <c r="D375" s="44"/>
      <c r="E375" s="44"/>
      <c r="F375" s="44"/>
      <c r="G375" s="44"/>
      <c r="H375" s="26"/>
      <c r="I375" s="26"/>
      <c r="J375" s="26"/>
      <c r="K375" s="26"/>
      <c r="L375" s="26"/>
      <c r="M375" s="45"/>
      <c r="N375" s="45"/>
      <c r="O375" s="45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</row>
    <row r="376" spans="1:32" ht="14.45" customHeight="1" x14ac:dyDescent="0.2">
      <c r="A376" s="26"/>
      <c r="B376" s="26"/>
      <c r="C376" s="26"/>
      <c r="D376" s="44"/>
      <c r="E376" s="44"/>
      <c r="F376" s="44"/>
      <c r="G376" s="44"/>
      <c r="H376" s="26"/>
      <c r="I376" s="26"/>
      <c r="J376" s="26"/>
      <c r="K376" s="26"/>
      <c r="L376" s="26"/>
      <c r="M376" s="45"/>
      <c r="N376" s="45"/>
      <c r="O376" s="45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</row>
    <row r="377" spans="1:32" ht="14.45" customHeight="1" x14ac:dyDescent="0.2">
      <c r="A377" s="26"/>
      <c r="B377" s="26"/>
      <c r="C377" s="26"/>
      <c r="D377" s="44"/>
      <c r="E377" s="44"/>
      <c r="F377" s="44"/>
      <c r="G377" s="44"/>
      <c r="H377" s="26"/>
      <c r="I377" s="26"/>
      <c r="J377" s="26"/>
      <c r="K377" s="26"/>
      <c r="L377" s="26"/>
      <c r="M377" s="45"/>
      <c r="N377" s="45"/>
      <c r="O377" s="45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</row>
    <row r="378" spans="1:32" ht="14.45" customHeight="1" x14ac:dyDescent="0.2">
      <c r="A378" s="26"/>
      <c r="B378" s="26"/>
      <c r="C378" s="26"/>
      <c r="D378" s="44"/>
      <c r="E378" s="44"/>
      <c r="F378" s="44"/>
      <c r="G378" s="44"/>
      <c r="H378" s="26"/>
      <c r="I378" s="26"/>
      <c r="J378" s="26"/>
      <c r="K378" s="26"/>
      <c r="L378" s="26"/>
      <c r="M378" s="45"/>
      <c r="N378" s="45"/>
      <c r="O378" s="45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</row>
    <row r="379" spans="1:32" ht="14.45" customHeight="1" x14ac:dyDescent="0.2">
      <c r="A379" s="26"/>
      <c r="B379" s="26"/>
      <c r="C379" s="26"/>
      <c r="D379" s="44"/>
      <c r="E379" s="44"/>
      <c r="F379" s="44"/>
      <c r="G379" s="44"/>
      <c r="H379" s="26"/>
      <c r="I379" s="26"/>
      <c r="J379" s="26"/>
      <c r="K379" s="26"/>
      <c r="L379" s="26"/>
      <c r="M379" s="45"/>
      <c r="N379" s="45"/>
      <c r="O379" s="45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</row>
    <row r="380" spans="1:32" ht="14.45" customHeight="1" x14ac:dyDescent="0.2">
      <c r="A380" s="26"/>
      <c r="B380" s="26"/>
      <c r="C380" s="26"/>
      <c r="D380" s="44"/>
      <c r="E380" s="44"/>
      <c r="F380" s="44"/>
      <c r="G380" s="44"/>
      <c r="H380" s="26"/>
      <c r="I380" s="26"/>
      <c r="J380" s="26"/>
      <c r="K380" s="26"/>
      <c r="L380" s="26"/>
      <c r="M380" s="45"/>
      <c r="N380" s="45"/>
      <c r="O380" s="45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</row>
    <row r="381" spans="1:32" ht="14.45" customHeight="1" x14ac:dyDescent="0.2">
      <c r="A381" s="26"/>
      <c r="B381" s="26"/>
      <c r="C381" s="26"/>
      <c r="D381" s="44"/>
      <c r="E381" s="44"/>
      <c r="F381" s="44"/>
      <c r="G381" s="44"/>
      <c r="H381" s="26"/>
      <c r="I381" s="26"/>
      <c r="J381" s="26"/>
      <c r="K381" s="26"/>
      <c r="L381" s="26"/>
      <c r="M381" s="45"/>
      <c r="N381" s="45"/>
      <c r="O381" s="45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</row>
    <row r="382" spans="1:32" ht="14.45" customHeight="1" x14ac:dyDescent="0.2">
      <c r="A382" s="26"/>
      <c r="B382" s="26"/>
      <c r="C382" s="26"/>
      <c r="D382" s="44"/>
      <c r="E382" s="44"/>
      <c r="F382" s="44"/>
      <c r="G382" s="44"/>
      <c r="H382" s="26"/>
      <c r="I382" s="26"/>
      <c r="J382" s="26"/>
      <c r="K382" s="26"/>
      <c r="L382" s="26"/>
      <c r="M382" s="45"/>
      <c r="N382" s="45"/>
      <c r="O382" s="45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</row>
    <row r="383" spans="1:32" ht="14.45" customHeight="1" x14ac:dyDescent="0.2">
      <c r="A383" s="26"/>
      <c r="B383" s="26"/>
      <c r="C383" s="26"/>
      <c r="D383" s="44"/>
      <c r="E383" s="44"/>
      <c r="F383" s="44"/>
      <c r="G383" s="44"/>
      <c r="H383" s="26"/>
      <c r="I383" s="26"/>
      <c r="J383" s="26"/>
      <c r="K383" s="26"/>
      <c r="L383" s="26"/>
      <c r="M383" s="45"/>
      <c r="N383" s="45"/>
      <c r="O383" s="45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</row>
    <row r="384" spans="1:32" ht="14.45" customHeight="1" x14ac:dyDescent="0.2">
      <c r="A384" s="26"/>
      <c r="B384" s="26"/>
      <c r="C384" s="26"/>
      <c r="D384" s="44"/>
      <c r="E384" s="44"/>
      <c r="F384" s="44"/>
      <c r="G384" s="44"/>
      <c r="H384" s="26"/>
      <c r="I384" s="26"/>
      <c r="J384" s="26"/>
      <c r="K384" s="26"/>
      <c r="L384" s="26"/>
      <c r="M384" s="45"/>
      <c r="N384" s="45"/>
      <c r="O384" s="45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</row>
    <row r="385" spans="1:32" ht="14.45" customHeight="1" x14ac:dyDescent="0.2">
      <c r="A385" s="26"/>
      <c r="B385" s="26"/>
      <c r="C385" s="26"/>
      <c r="D385" s="44"/>
      <c r="E385" s="44"/>
      <c r="F385" s="44"/>
      <c r="G385" s="44"/>
      <c r="H385" s="26"/>
      <c r="I385" s="26"/>
      <c r="J385" s="26"/>
      <c r="K385" s="26"/>
      <c r="L385" s="26"/>
      <c r="M385" s="45"/>
      <c r="N385" s="45"/>
      <c r="O385" s="45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</row>
    <row r="386" spans="1:32" ht="14.45" customHeight="1" x14ac:dyDescent="0.2">
      <c r="A386" s="26"/>
      <c r="B386" s="26"/>
      <c r="C386" s="26"/>
      <c r="D386" s="44"/>
      <c r="E386" s="44"/>
      <c r="F386" s="44"/>
      <c r="G386" s="44"/>
      <c r="H386" s="26"/>
      <c r="I386" s="26"/>
      <c r="J386" s="26"/>
      <c r="K386" s="26"/>
      <c r="L386" s="26"/>
      <c r="M386" s="45"/>
      <c r="N386" s="45"/>
      <c r="O386" s="45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</row>
    <row r="387" spans="1:32" ht="14.45" customHeight="1" x14ac:dyDescent="0.2">
      <c r="A387" s="26"/>
      <c r="B387" s="26"/>
      <c r="C387" s="26"/>
      <c r="D387" s="44"/>
      <c r="E387" s="44"/>
      <c r="F387" s="44"/>
      <c r="G387" s="44"/>
      <c r="H387" s="26"/>
      <c r="I387" s="26"/>
      <c r="J387" s="26"/>
      <c r="K387" s="26"/>
      <c r="L387" s="26"/>
      <c r="M387" s="45"/>
      <c r="N387" s="45"/>
      <c r="O387" s="45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</row>
    <row r="388" spans="1:32" ht="14.45" customHeight="1" x14ac:dyDescent="0.2">
      <c r="A388" s="26"/>
      <c r="B388" s="26"/>
      <c r="C388" s="26"/>
      <c r="D388" s="44"/>
      <c r="E388" s="44"/>
      <c r="F388" s="44"/>
      <c r="G388" s="44"/>
      <c r="H388" s="26"/>
      <c r="I388" s="26"/>
      <c r="J388" s="26"/>
      <c r="K388" s="26"/>
      <c r="L388" s="26"/>
      <c r="M388" s="45"/>
      <c r="N388" s="45"/>
      <c r="O388" s="45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</row>
    <row r="389" spans="1:32" ht="14.45" customHeight="1" x14ac:dyDescent="0.2">
      <c r="A389" s="26"/>
      <c r="B389" s="26"/>
      <c r="C389" s="26"/>
      <c r="D389" s="44"/>
      <c r="E389" s="44"/>
      <c r="F389" s="44"/>
      <c r="G389" s="44"/>
      <c r="H389" s="26"/>
      <c r="I389" s="26"/>
      <c r="J389" s="26"/>
      <c r="K389" s="26"/>
      <c r="L389" s="26"/>
      <c r="M389" s="45"/>
      <c r="N389" s="45"/>
      <c r="O389" s="45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</row>
    <row r="390" spans="1:32" ht="14.45" customHeight="1" x14ac:dyDescent="0.2">
      <c r="A390" s="26"/>
      <c r="B390" s="26"/>
      <c r="C390" s="26"/>
      <c r="D390" s="44"/>
      <c r="E390" s="44"/>
      <c r="F390" s="44"/>
      <c r="G390" s="44"/>
      <c r="H390" s="26"/>
      <c r="I390" s="26"/>
      <c r="J390" s="26"/>
      <c r="K390" s="26"/>
      <c r="L390" s="26"/>
      <c r="M390" s="45"/>
      <c r="N390" s="45"/>
      <c r="O390" s="45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</row>
    <row r="391" spans="1:32" ht="14.45" customHeight="1" x14ac:dyDescent="0.2">
      <c r="A391" s="26"/>
      <c r="B391" s="26"/>
      <c r="C391" s="26"/>
      <c r="D391" s="44"/>
      <c r="E391" s="44"/>
      <c r="F391" s="44"/>
      <c r="G391" s="44"/>
      <c r="H391" s="26"/>
      <c r="I391" s="26"/>
      <c r="J391" s="26"/>
      <c r="K391" s="26"/>
      <c r="L391" s="26"/>
      <c r="M391" s="45"/>
      <c r="N391" s="45"/>
      <c r="O391" s="45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</row>
    <row r="392" spans="1:32" ht="14.45" customHeight="1" x14ac:dyDescent="0.2">
      <c r="A392" s="26"/>
      <c r="B392" s="26"/>
      <c r="C392" s="26"/>
      <c r="D392" s="44"/>
      <c r="E392" s="44"/>
      <c r="F392" s="44"/>
      <c r="G392" s="44"/>
      <c r="H392" s="26"/>
      <c r="I392" s="26"/>
      <c r="J392" s="26"/>
      <c r="K392" s="26"/>
      <c r="L392" s="26"/>
      <c r="M392" s="45"/>
      <c r="N392" s="45"/>
      <c r="O392" s="45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</row>
    <row r="393" spans="1:32" ht="14.45" customHeight="1" x14ac:dyDescent="0.2">
      <c r="A393" s="26"/>
      <c r="B393" s="26"/>
      <c r="C393" s="26"/>
      <c r="D393" s="44"/>
      <c r="E393" s="44"/>
      <c r="F393" s="44"/>
      <c r="G393" s="44"/>
      <c r="H393" s="26"/>
      <c r="I393" s="26"/>
      <c r="J393" s="26"/>
      <c r="K393" s="26"/>
      <c r="L393" s="26"/>
      <c r="M393" s="45"/>
      <c r="N393" s="45"/>
      <c r="O393" s="45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</row>
    <row r="394" spans="1:32" ht="14.45" customHeight="1" x14ac:dyDescent="0.2">
      <c r="A394" s="26"/>
      <c r="B394" s="26"/>
      <c r="C394" s="26"/>
      <c r="D394" s="44"/>
      <c r="E394" s="44"/>
      <c r="F394" s="44"/>
      <c r="G394" s="44"/>
      <c r="H394" s="26"/>
      <c r="I394" s="26"/>
      <c r="J394" s="26"/>
      <c r="K394" s="26"/>
      <c r="L394" s="26"/>
      <c r="M394" s="45"/>
      <c r="N394" s="45"/>
      <c r="O394" s="45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</row>
    <row r="395" spans="1:32" ht="14.45" customHeight="1" x14ac:dyDescent="0.2">
      <c r="A395" s="26"/>
      <c r="B395" s="26"/>
      <c r="C395" s="26"/>
      <c r="D395" s="44"/>
      <c r="E395" s="44"/>
      <c r="F395" s="44"/>
      <c r="G395" s="44"/>
      <c r="H395" s="26"/>
      <c r="I395" s="26"/>
      <c r="J395" s="26"/>
      <c r="K395" s="26"/>
      <c r="L395" s="26"/>
      <c r="M395" s="45"/>
      <c r="N395" s="45"/>
      <c r="O395" s="45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</row>
    <row r="396" spans="1:32" ht="14.45" customHeight="1" x14ac:dyDescent="0.2">
      <c r="A396" s="26"/>
      <c r="B396" s="26"/>
      <c r="C396" s="26"/>
      <c r="D396" s="44"/>
      <c r="E396" s="44"/>
      <c r="F396" s="44"/>
      <c r="G396" s="44"/>
      <c r="H396" s="26"/>
      <c r="I396" s="26"/>
      <c r="J396" s="26"/>
      <c r="K396" s="26"/>
      <c r="L396" s="26"/>
      <c r="M396" s="45"/>
      <c r="N396" s="45"/>
      <c r="O396" s="45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</row>
    <row r="397" spans="1:32" ht="14.45" customHeight="1" x14ac:dyDescent="0.2">
      <c r="A397" s="26"/>
      <c r="B397" s="26"/>
      <c r="C397" s="26"/>
      <c r="D397" s="44"/>
      <c r="E397" s="44"/>
      <c r="F397" s="44"/>
      <c r="G397" s="44"/>
      <c r="H397" s="26"/>
      <c r="I397" s="26"/>
      <c r="J397" s="26"/>
      <c r="K397" s="26"/>
      <c r="L397" s="26"/>
      <c r="M397" s="45"/>
      <c r="N397" s="45"/>
      <c r="O397" s="45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</row>
    <row r="398" spans="1:32" ht="14.45" customHeight="1" x14ac:dyDescent="0.2">
      <c r="A398" s="26"/>
      <c r="B398" s="26"/>
      <c r="C398" s="26"/>
      <c r="D398" s="44"/>
      <c r="E398" s="44"/>
      <c r="F398" s="44"/>
      <c r="G398" s="44"/>
      <c r="H398" s="26"/>
      <c r="I398" s="26"/>
      <c r="J398" s="26"/>
      <c r="K398" s="26"/>
      <c r="L398" s="26"/>
      <c r="M398" s="45"/>
      <c r="N398" s="45"/>
      <c r="O398" s="45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</row>
    <row r="399" spans="1:32" ht="14.45" customHeight="1" x14ac:dyDescent="0.2">
      <c r="A399" s="26"/>
      <c r="B399" s="26"/>
      <c r="C399" s="26"/>
      <c r="D399" s="44"/>
      <c r="E399" s="44"/>
      <c r="F399" s="44"/>
      <c r="G399" s="44"/>
      <c r="H399" s="26"/>
      <c r="I399" s="26"/>
      <c r="J399" s="26"/>
      <c r="K399" s="26"/>
      <c r="L399" s="26"/>
      <c r="M399" s="45"/>
      <c r="N399" s="45"/>
      <c r="O399" s="45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</row>
    <row r="400" spans="1:32" ht="14.45" customHeight="1" x14ac:dyDescent="0.2">
      <c r="A400" s="26"/>
      <c r="B400" s="26"/>
      <c r="C400" s="26"/>
      <c r="D400" s="44"/>
      <c r="E400" s="44"/>
      <c r="F400" s="44"/>
      <c r="G400" s="44"/>
      <c r="H400" s="26"/>
      <c r="I400" s="26"/>
      <c r="J400" s="26"/>
      <c r="K400" s="26"/>
      <c r="L400" s="26"/>
      <c r="M400" s="45"/>
      <c r="N400" s="45"/>
      <c r="O400" s="45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</row>
    <row r="401" spans="1:32" ht="14.45" customHeight="1" x14ac:dyDescent="0.2">
      <c r="A401" s="26"/>
      <c r="B401" s="26"/>
      <c r="C401" s="26"/>
      <c r="D401" s="44"/>
      <c r="E401" s="44"/>
      <c r="F401" s="44"/>
      <c r="G401" s="44"/>
      <c r="H401" s="26"/>
      <c r="I401" s="26"/>
      <c r="J401" s="26"/>
      <c r="K401" s="26"/>
      <c r="L401" s="26"/>
      <c r="M401" s="45"/>
      <c r="N401" s="45"/>
      <c r="O401" s="45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</row>
    <row r="402" spans="1:32" ht="14.45" customHeight="1" x14ac:dyDescent="0.2">
      <c r="A402" s="26"/>
      <c r="B402" s="26"/>
      <c r="C402" s="26"/>
      <c r="D402" s="44"/>
      <c r="E402" s="44"/>
      <c r="F402" s="44"/>
      <c r="G402" s="44"/>
      <c r="H402" s="26"/>
      <c r="I402" s="26"/>
      <c r="J402" s="26"/>
      <c r="K402" s="26"/>
      <c r="L402" s="26"/>
      <c r="M402" s="45"/>
      <c r="N402" s="45"/>
      <c r="O402" s="45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</row>
    <row r="403" spans="1:32" ht="14.45" customHeight="1" x14ac:dyDescent="0.2">
      <c r="A403" s="26"/>
      <c r="B403" s="26"/>
      <c r="C403" s="26"/>
      <c r="D403" s="44"/>
      <c r="E403" s="44"/>
      <c r="F403" s="44"/>
      <c r="G403" s="44"/>
      <c r="H403" s="26"/>
      <c r="I403" s="26"/>
      <c r="J403" s="26"/>
      <c r="K403" s="26"/>
      <c r="L403" s="26"/>
      <c r="M403" s="45"/>
      <c r="N403" s="45"/>
      <c r="O403" s="45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</row>
    <row r="404" spans="1:32" ht="14.45" customHeight="1" x14ac:dyDescent="0.2">
      <c r="A404" s="26"/>
      <c r="B404" s="26"/>
      <c r="C404" s="26"/>
      <c r="D404" s="44"/>
      <c r="E404" s="44"/>
      <c r="F404" s="44"/>
      <c r="G404" s="44"/>
      <c r="H404" s="26"/>
      <c r="I404" s="26"/>
      <c r="J404" s="26"/>
      <c r="K404" s="26"/>
      <c r="L404" s="26"/>
      <c r="M404" s="45"/>
      <c r="N404" s="45"/>
      <c r="O404" s="45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</row>
    <row r="405" spans="1:32" ht="14.45" customHeight="1" x14ac:dyDescent="0.2">
      <c r="A405" s="26"/>
      <c r="B405" s="26"/>
      <c r="C405" s="26"/>
      <c r="D405" s="44"/>
      <c r="E405" s="44"/>
      <c r="F405" s="44"/>
      <c r="G405" s="44"/>
      <c r="H405" s="26"/>
      <c r="I405" s="26"/>
      <c r="J405" s="26"/>
      <c r="K405" s="26"/>
      <c r="L405" s="26"/>
      <c r="M405" s="45"/>
      <c r="N405" s="45"/>
      <c r="O405" s="45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</row>
    <row r="406" spans="1:32" ht="14.45" customHeight="1" x14ac:dyDescent="0.2">
      <c r="A406" s="26"/>
      <c r="B406" s="26"/>
      <c r="C406" s="26"/>
      <c r="D406" s="44"/>
      <c r="E406" s="44"/>
      <c r="F406" s="44"/>
      <c r="G406" s="44"/>
      <c r="H406" s="26"/>
      <c r="I406" s="26"/>
      <c r="J406" s="26"/>
      <c r="K406" s="26"/>
      <c r="L406" s="26"/>
      <c r="M406" s="45"/>
      <c r="N406" s="45"/>
      <c r="O406" s="45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</row>
    <row r="407" spans="1:32" ht="14.45" customHeight="1" x14ac:dyDescent="0.2">
      <c r="A407" s="26"/>
      <c r="B407" s="26"/>
      <c r="C407" s="26"/>
      <c r="D407" s="44"/>
      <c r="E407" s="44"/>
      <c r="F407" s="44"/>
      <c r="G407" s="44"/>
      <c r="H407" s="26"/>
      <c r="I407" s="26"/>
      <c r="J407" s="26"/>
      <c r="K407" s="26"/>
      <c r="L407" s="26"/>
      <c r="M407" s="45"/>
      <c r="N407" s="45"/>
      <c r="O407" s="45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</row>
    <row r="408" spans="1:32" ht="14.45" customHeight="1" x14ac:dyDescent="0.2">
      <c r="A408" s="26"/>
      <c r="B408" s="26"/>
      <c r="C408" s="26"/>
      <c r="D408" s="44"/>
      <c r="E408" s="44"/>
      <c r="F408" s="44"/>
      <c r="G408" s="44"/>
      <c r="H408" s="26"/>
      <c r="I408" s="26"/>
      <c r="J408" s="26"/>
      <c r="K408" s="26"/>
      <c r="L408" s="26"/>
      <c r="M408" s="45"/>
      <c r="N408" s="45"/>
      <c r="O408" s="45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</row>
    <row r="409" spans="1:32" ht="14.45" customHeight="1" x14ac:dyDescent="0.2">
      <c r="A409" s="26"/>
      <c r="B409" s="26"/>
      <c r="C409" s="26"/>
      <c r="D409" s="44"/>
      <c r="E409" s="44"/>
      <c r="F409" s="44"/>
      <c r="G409" s="44"/>
      <c r="H409" s="26"/>
      <c r="I409" s="26"/>
      <c r="J409" s="26"/>
      <c r="K409" s="26"/>
      <c r="L409" s="26"/>
      <c r="M409" s="45"/>
      <c r="N409" s="45"/>
      <c r="O409" s="45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</row>
    <row r="410" spans="1:32" ht="14.45" customHeight="1" x14ac:dyDescent="0.2">
      <c r="A410" s="26"/>
      <c r="B410" s="26"/>
      <c r="C410" s="26"/>
      <c r="D410" s="44"/>
      <c r="E410" s="44"/>
      <c r="F410" s="44"/>
      <c r="G410" s="44"/>
      <c r="H410" s="26"/>
      <c r="I410" s="26"/>
      <c r="J410" s="26"/>
      <c r="K410" s="26"/>
      <c r="L410" s="26"/>
      <c r="M410" s="45"/>
      <c r="N410" s="45"/>
      <c r="O410" s="45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</row>
    <row r="411" spans="1:32" ht="14.45" customHeight="1" x14ac:dyDescent="0.2">
      <c r="A411" s="26"/>
      <c r="B411" s="26"/>
      <c r="C411" s="26"/>
      <c r="D411" s="44"/>
      <c r="E411" s="44"/>
      <c r="F411" s="44"/>
      <c r="G411" s="44"/>
      <c r="H411" s="26"/>
      <c r="I411" s="26"/>
      <c r="J411" s="26"/>
      <c r="K411" s="26"/>
      <c r="L411" s="26"/>
      <c r="M411" s="45"/>
      <c r="N411" s="45"/>
      <c r="O411" s="45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</row>
    <row r="412" spans="1:32" ht="14.45" customHeight="1" x14ac:dyDescent="0.2">
      <c r="A412" s="26"/>
      <c r="B412" s="26"/>
      <c r="C412" s="26"/>
      <c r="D412" s="44"/>
      <c r="E412" s="44"/>
      <c r="F412" s="44"/>
      <c r="G412" s="44"/>
      <c r="H412" s="26"/>
      <c r="I412" s="26"/>
      <c r="J412" s="26"/>
      <c r="K412" s="26"/>
      <c r="L412" s="26"/>
      <c r="M412" s="45"/>
      <c r="N412" s="45"/>
      <c r="O412" s="45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</row>
    <row r="413" spans="1:32" ht="14.45" customHeight="1" x14ac:dyDescent="0.2">
      <c r="A413" s="26"/>
      <c r="B413" s="26"/>
      <c r="C413" s="26"/>
      <c r="D413" s="44"/>
      <c r="E413" s="44"/>
      <c r="F413" s="44"/>
      <c r="G413" s="44"/>
      <c r="H413" s="26"/>
      <c r="I413" s="26"/>
      <c r="J413" s="26"/>
      <c r="K413" s="26"/>
      <c r="L413" s="26"/>
      <c r="M413" s="45"/>
      <c r="N413" s="45"/>
      <c r="O413" s="45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</row>
    <row r="414" spans="1:32" ht="14.45" customHeight="1" x14ac:dyDescent="0.2">
      <c r="A414" s="26"/>
      <c r="B414" s="26"/>
      <c r="C414" s="26"/>
      <c r="D414" s="44"/>
      <c r="E414" s="44"/>
      <c r="F414" s="44"/>
      <c r="G414" s="44"/>
      <c r="H414" s="26"/>
      <c r="I414" s="26"/>
      <c r="J414" s="26"/>
      <c r="K414" s="26"/>
      <c r="L414" s="26"/>
      <c r="M414" s="45"/>
      <c r="N414" s="45"/>
      <c r="O414" s="45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</row>
    <row r="415" spans="1:32" ht="14.45" customHeight="1" x14ac:dyDescent="0.2">
      <c r="A415" s="26"/>
      <c r="B415" s="26"/>
      <c r="C415" s="26"/>
      <c r="D415" s="44"/>
      <c r="E415" s="44"/>
      <c r="F415" s="44"/>
      <c r="G415" s="44"/>
      <c r="H415" s="26"/>
      <c r="I415" s="26"/>
      <c r="J415" s="26"/>
      <c r="K415" s="26"/>
      <c r="L415" s="26"/>
      <c r="M415" s="45"/>
      <c r="N415" s="45"/>
      <c r="O415" s="45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</row>
    <row r="416" spans="1:32" ht="14.45" customHeight="1" x14ac:dyDescent="0.2">
      <c r="A416" s="26"/>
      <c r="B416" s="26"/>
      <c r="C416" s="26"/>
      <c r="D416" s="44"/>
      <c r="E416" s="44"/>
      <c r="F416" s="44"/>
      <c r="G416" s="44"/>
      <c r="H416" s="26"/>
      <c r="I416" s="26"/>
      <c r="J416" s="26"/>
      <c r="K416" s="26"/>
      <c r="L416" s="26"/>
      <c r="M416" s="45"/>
      <c r="N416" s="45"/>
      <c r="O416" s="45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</row>
    <row r="417" spans="1:32" ht="14.45" customHeight="1" x14ac:dyDescent="0.2">
      <c r="A417" s="26"/>
      <c r="B417" s="26"/>
      <c r="C417" s="26"/>
      <c r="D417" s="44"/>
      <c r="E417" s="44"/>
      <c r="F417" s="44"/>
      <c r="G417" s="44"/>
      <c r="H417" s="26"/>
      <c r="I417" s="26"/>
      <c r="J417" s="26"/>
      <c r="K417" s="26"/>
      <c r="L417" s="26"/>
      <c r="M417" s="45"/>
      <c r="N417" s="45"/>
      <c r="O417" s="45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</row>
    <row r="418" spans="1:32" ht="14.45" customHeight="1" x14ac:dyDescent="0.2">
      <c r="A418" s="26"/>
      <c r="B418" s="26"/>
      <c r="C418" s="26"/>
      <c r="D418" s="44"/>
      <c r="E418" s="44"/>
      <c r="F418" s="44"/>
      <c r="G418" s="44"/>
      <c r="H418" s="26"/>
      <c r="I418" s="26"/>
      <c r="J418" s="26"/>
      <c r="K418" s="26"/>
      <c r="L418" s="26"/>
      <c r="M418" s="45"/>
      <c r="N418" s="45"/>
      <c r="O418" s="45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</row>
    <row r="419" spans="1:32" ht="14.45" customHeight="1" x14ac:dyDescent="0.2">
      <c r="A419" s="26"/>
      <c r="B419" s="26"/>
      <c r="C419" s="26"/>
      <c r="D419" s="44"/>
      <c r="E419" s="44"/>
      <c r="F419" s="44"/>
      <c r="G419" s="44"/>
      <c r="H419" s="26"/>
      <c r="I419" s="26"/>
      <c r="J419" s="26"/>
      <c r="K419" s="26"/>
      <c r="L419" s="26"/>
      <c r="M419" s="45"/>
      <c r="N419" s="45"/>
      <c r="O419" s="45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</row>
    <row r="420" spans="1:32" ht="14.45" customHeight="1" x14ac:dyDescent="0.2">
      <c r="A420" s="26"/>
      <c r="B420" s="26"/>
      <c r="C420" s="26"/>
      <c r="D420" s="44"/>
      <c r="E420" s="44"/>
      <c r="F420" s="44"/>
      <c r="G420" s="44"/>
      <c r="H420" s="26"/>
      <c r="I420" s="26"/>
      <c r="J420" s="26"/>
      <c r="K420" s="26"/>
      <c r="L420" s="26"/>
      <c r="M420" s="45"/>
      <c r="N420" s="45"/>
      <c r="O420" s="45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</row>
    <row r="421" spans="1:32" ht="14.45" customHeight="1" x14ac:dyDescent="0.2">
      <c r="A421" s="26"/>
      <c r="B421" s="26"/>
      <c r="C421" s="26"/>
      <c r="D421" s="44"/>
      <c r="E421" s="44"/>
      <c r="F421" s="44"/>
      <c r="G421" s="44"/>
      <c r="H421" s="26"/>
      <c r="I421" s="26"/>
      <c r="J421" s="26"/>
      <c r="K421" s="26"/>
      <c r="L421" s="26"/>
      <c r="M421" s="45"/>
      <c r="N421" s="45"/>
      <c r="O421" s="45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</row>
    <row r="422" spans="1:32" ht="14.45" customHeight="1" x14ac:dyDescent="0.2">
      <c r="A422" s="26"/>
      <c r="B422" s="26"/>
      <c r="C422" s="26"/>
      <c r="D422" s="44"/>
      <c r="E422" s="44"/>
      <c r="F422" s="44"/>
      <c r="G422" s="44"/>
      <c r="H422" s="26"/>
      <c r="I422" s="26"/>
      <c r="J422" s="26"/>
      <c r="K422" s="26"/>
      <c r="L422" s="26"/>
      <c r="M422" s="45"/>
      <c r="N422" s="45"/>
      <c r="O422" s="45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</row>
    <row r="423" spans="1:32" ht="14.45" customHeight="1" x14ac:dyDescent="0.2">
      <c r="A423" s="26"/>
      <c r="B423" s="26"/>
      <c r="C423" s="26"/>
      <c r="D423" s="44"/>
      <c r="E423" s="44"/>
      <c r="F423" s="44"/>
      <c r="G423" s="44"/>
      <c r="H423" s="26"/>
      <c r="I423" s="26"/>
      <c r="J423" s="26"/>
      <c r="K423" s="26"/>
      <c r="L423" s="26"/>
      <c r="M423" s="45"/>
      <c r="N423" s="45"/>
      <c r="O423" s="45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</row>
    <row r="424" spans="1:32" ht="14.45" customHeight="1" x14ac:dyDescent="0.2">
      <c r="A424" s="26"/>
      <c r="B424" s="26"/>
      <c r="C424" s="26"/>
      <c r="D424" s="44"/>
      <c r="E424" s="44"/>
      <c r="F424" s="44"/>
      <c r="G424" s="44"/>
      <c r="H424" s="26"/>
      <c r="I424" s="26"/>
      <c r="J424" s="26"/>
      <c r="K424" s="26"/>
      <c r="L424" s="26"/>
      <c r="M424" s="45"/>
      <c r="N424" s="45"/>
      <c r="O424" s="45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</row>
    <row r="425" spans="1:32" ht="14.45" customHeight="1" x14ac:dyDescent="0.2">
      <c r="A425" s="26"/>
      <c r="B425" s="26"/>
      <c r="C425" s="26"/>
      <c r="D425" s="44"/>
      <c r="E425" s="44"/>
      <c r="F425" s="44"/>
      <c r="G425" s="44"/>
      <c r="H425" s="26"/>
      <c r="I425" s="26"/>
      <c r="J425" s="26"/>
      <c r="K425" s="26"/>
      <c r="L425" s="26"/>
      <c r="M425" s="45"/>
      <c r="N425" s="45"/>
      <c r="O425" s="45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</row>
    <row r="426" spans="1:32" ht="14.45" customHeight="1" x14ac:dyDescent="0.2">
      <c r="A426" s="26"/>
      <c r="B426" s="26"/>
      <c r="C426" s="26"/>
      <c r="D426" s="44"/>
      <c r="E426" s="44"/>
      <c r="F426" s="44"/>
      <c r="G426" s="44"/>
      <c r="H426" s="26"/>
      <c r="I426" s="26"/>
      <c r="J426" s="26"/>
      <c r="K426" s="26"/>
      <c r="L426" s="26"/>
      <c r="M426" s="45"/>
      <c r="N426" s="45"/>
      <c r="O426" s="45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</row>
    <row r="427" spans="1:32" ht="14.45" customHeight="1" x14ac:dyDescent="0.2">
      <c r="A427" s="26"/>
      <c r="B427" s="26"/>
      <c r="C427" s="26"/>
      <c r="D427" s="44"/>
      <c r="E427" s="44"/>
      <c r="F427" s="44"/>
      <c r="G427" s="44"/>
      <c r="H427" s="26"/>
      <c r="I427" s="26"/>
      <c r="J427" s="26"/>
      <c r="K427" s="26"/>
      <c r="L427" s="26"/>
      <c r="M427" s="45"/>
      <c r="N427" s="45"/>
      <c r="O427" s="45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</row>
    <row r="428" spans="1:32" ht="14.45" customHeight="1" x14ac:dyDescent="0.2">
      <c r="A428" s="26"/>
      <c r="B428" s="26"/>
      <c r="C428" s="26"/>
      <c r="D428" s="44"/>
      <c r="E428" s="44"/>
      <c r="F428" s="44"/>
      <c r="G428" s="44"/>
      <c r="H428" s="26"/>
      <c r="I428" s="26"/>
      <c r="J428" s="26"/>
      <c r="K428" s="26"/>
      <c r="L428" s="26"/>
      <c r="M428" s="45"/>
      <c r="N428" s="45"/>
      <c r="O428" s="45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</row>
    <row r="429" spans="1:32" ht="14.45" customHeight="1" x14ac:dyDescent="0.2">
      <c r="A429" s="26"/>
      <c r="B429" s="26"/>
      <c r="C429" s="26"/>
      <c r="D429" s="44"/>
      <c r="E429" s="44"/>
      <c r="F429" s="44"/>
      <c r="G429" s="44"/>
      <c r="H429" s="26"/>
      <c r="I429" s="26"/>
      <c r="J429" s="26"/>
      <c r="K429" s="26"/>
      <c r="L429" s="26"/>
      <c r="M429" s="45"/>
      <c r="N429" s="45"/>
      <c r="O429" s="45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</row>
    <row r="430" spans="1:32" ht="14.45" customHeight="1" x14ac:dyDescent="0.2">
      <c r="A430" s="26"/>
      <c r="B430" s="26"/>
      <c r="C430" s="26"/>
      <c r="D430" s="44"/>
      <c r="E430" s="44"/>
      <c r="F430" s="44"/>
      <c r="G430" s="44"/>
      <c r="H430" s="26"/>
      <c r="I430" s="26"/>
      <c r="J430" s="26"/>
      <c r="K430" s="26"/>
      <c r="L430" s="26"/>
      <c r="M430" s="45"/>
      <c r="N430" s="45"/>
      <c r="O430" s="45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</row>
    <row r="431" spans="1:32" ht="14.45" customHeight="1" x14ac:dyDescent="0.2">
      <c r="A431" s="26"/>
      <c r="B431" s="26"/>
      <c r="C431" s="26"/>
      <c r="D431" s="44"/>
      <c r="E431" s="44"/>
      <c r="F431" s="44"/>
      <c r="G431" s="44"/>
      <c r="H431" s="26"/>
      <c r="I431" s="26"/>
      <c r="J431" s="26"/>
      <c r="K431" s="26"/>
      <c r="L431" s="26"/>
      <c r="M431" s="45"/>
      <c r="N431" s="45"/>
      <c r="O431" s="45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</row>
    <row r="432" spans="1:32" ht="14.45" customHeight="1" x14ac:dyDescent="0.2">
      <c r="A432" s="26"/>
      <c r="B432" s="26"/>
      <c r="C432" s="26"/>
      <c r="D432" s="44"/>
      <c r="E432" s="44"/>
      <c r="F432" s="44"/>
      <c r="G432" s="44"/>
      <c r="H432" s="26"/>
      <c r="I432" s="26"/>
      <c r="J432" s="26"/>
      <c r="K432" s="26"/>
      <c r="L432" s="26"/>
      <c r="M432" s="45"/>
      <c r="N432" s="45"/>
      <c r="O432" s="45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</row>
    <row r="433" spans="1:32" ht="14.45" customHeight="1" x14ac:dyDescent="0.2">
      <c r="A433" s="26"/>
      <c r="B433" s="26"/>
      <c r="C433" s="26"/>
      <c r="D433" s="44"/>
      <c r="E433" s="44"/>
      <c r="F433" s="44"/>
      <c r="G433" s="44"/>
      <c r="H433" s="26"/>
      <c r="I433" s="26"/>
      <c r="J433" s="26"/>
      <c r="K433" s="26"/>
      <c r="L433" s="26"/>
      <c r="M433" s="45"/>
      <c r="N433" s="45"/>
      <c r="O433" s="45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</row>
    <row r="434" spans="1:32" ht="14.45" customHeight="1" x14ac:dyDescent="0.2">
      <c r="A434" s="26"/>
      <c r="B434" s="26"/>
      <c r="C434" s="26"/>
      <c r="D434" s="44"/>
      <c r="E434" s="44"/>
      <c r="F434" s="44"/>
      <c r="G434" s="44"/>
      <c r="H434" s="26"/>
      <c r="I434" s="26"/>
      <c r="J434" s="26"/>
      <c r="K434" s="26"/>
      <c r="L434" s="26"/>
      <c r="M434" s="45"/>
      <c r="N434" s="45"/>
      <c r="O434" s="45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</row>
    <row r="435" spans="1:32" ht="14.45" customHeight="1" x14ac:dyDescent="0.2">
      <c r="A435" s="26"/>
      <c r="B435" s="26"/>
      <c r="C435" s="26"/>
      <c r="D435" s="44"/>
      <c r="E435" s="44"/>
      <c r="F435" s="44"/>
      <c r="G435" s="44"/>
      <c r="H435" s="26"/>
      <c r="I435" s="26"/>
      <c r="J435" s="26"/>
      <c r="K435" s="26"/>
      <c r="L435" s="26"/>
      <c r="M435" s="45"/>
      <c r="N435" s="45"/>
      <c r="O435" s="45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</row>
    <row r="436" spans="1:32" ht="14.45" customHeight="1" x14ac:dyDescent="0.2">
      <c r="A436" s="26"/>
      <c r="B436" s="26"/>
      <c r="C436" s="26"/>
      <c r="D436" s="44"/>
      <c r="E436" s="44"/>
      <c r="F436" s="44"/>
      <c r="G436" s="44"/>
      <c r="H436" s="26"/>
      <c r="I436" s="26"/>
      <c r="J436" s="26"/>
      <c r="K436" s="26"/>
      <c r="L436" s="26"/>
      <c r="M436" s="45"/>
      <c r="N436" s="45"/>
      <c r="O436" s="45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</row>
    <row r="437" spans="1:32" ht="14.45" customHeight="1" x14ac:dyDescent="0.2">
      <c r="A437" s="26"/>
      <c r="B437" s="26"/>
      <c r="C437" s="26"/>
      <c r="D437" s="44"/>
      <c r="E437" s="44"/>
      <c r="F437" s="44"/>
      <c r="G437" s="44"/>
      <c r="H437" s="26"/>
      <c r="I437" s="26"/>
      <c r="J437" s="26"/>
      <c r="K437" s="26"/>
      <c r="L437" s="26"/>
      <c r="M437" s="45"/>
      <c r="N437" s="45"/>
      <c r="O437" s="45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</row>
    <row r="438" spans="1:32" ht="14.45" customHeight="1" x14ac:dyDescent="0.2">
      <c r="A438" s="26"/>
      <c r="B438" s="26"/>
      <c r="C438" s="26"/>
      <c r="D438" s="44"/>
      <c r="E438" s="44"/>
      <c r="F438" s="44"/>
      <c r="G438" s="44"/>
      <c r="H438" s="26"/>
      <c r="I438" s="26"/>
      <c r="J438" s="26"/>
      <c r="K438" s="26"/>
      <c r="L438" s="26"/>
      <c r="M438" s="45"/>
      <c r="N438" s="45"/>
      <c r="O438" s="45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</row>
    <row r="439" spans="1:32" ht="14.45" customHeight="1" x14ac:dyDescent="0.2">
      <c r="A439" s="26"/>
      <c r="B439" s="26"/>
      <c r="C439" s="26"/>
      <c r="D439" s="44"/>
      <c r="E439" s="44"/>
      <c r="F439" s="44"/>
      <c r="G439" s="44"/>
      <c r="H439" s="26"/>
      <c r="I439" s="26"/>
      <c r="J439" s="26"/>
      <c r="K439" s="26"/>
      <c r="L439" s="26"/>
      <c r="M439" s="45"/>
      <c r="N439" s="45"/>
      <c r="O439" s="45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</row>
    <row r="440" spans="1:32" ht="14.45" customHeight="1" x14ac:dyDescent="0.2">
      <c r="A440" s="26"/>
      <c r="B440" s="26"/>
      <c r="C440" s="26"/>
      <c r="D440" s="44"/>
      <c r="E440" s="44"/>
      <c r="F440" s="44"/>
      <c r="G440" s="44"/>
      <c r="H440" s="26"/>
      <c r="I440" s="26"/>
      <c r="J440" s="26"/>
      <c r="K440" s="26"/>
      <c r="L440" s="26"/>
      <c r="M440" s="45"/>
      <c r="N440" s="45"/>
      <c r="O440" s="45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</row>
    <row r="441" spans="1:32" ht="14.45" customHeight="1" x14ac:dyDescent="0.2">
      <c r="A441" s="26"/>
      <c r="B441" s="26"/>
      <c r="C441" s="26"/>
      <c r="D441" s="44"/>
      <c r="E441" s="44"/>
      <c r="F441" s="44"/>
      <c r="G441" s="44"/>
      <c r="H441" s="26"/>
      <c r="I441" s="26"/>
      <c r="J441" s="26"/>
      <c r="K441" s="26"/>
      <c r="L441" s="26"/>
      <c r="M441" s="45"/>
      <c r="N441" s="45"/>
      <c r="O441" s="45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</row>
    <row r="442" spans="1:32" ht="14.45" customHeight="1" x14ac:dyDescent="0.2">
      <c r="A442" s="26"/>
      <c r="B442" s="26"/>
      <c r="C442" s="26"/>
      <c r="D442" s="44"/>
      <c r="E442" s="44"/>
      <c r="F442" s="44"/>
      <c r="G442" s="44"/>
      <c r="H442" s="26"/>
      <c r="I442" s="26"/>
      <c r="J442" s="26"/>
      <c r="K442" s="26"/>
      <c r="L442" s="26"/>
      <c r="M442" s="45"/>
      <c r="N442" s="45"/>
      <c r="O442" s="45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</row>
    <row r="443" spans="1:32" ht="14.45" customHeight="1" x14ac:dyDescent="0.2">
      <c r="A443" s="26"/>
      <c r="B443" s="26"/>
      <c r="C443" s="26"/>
      <c r="D443" s="44"/>
      <c r="E443" s="44"/>
      <c r="F443" s="44"/>
      <c r="G443" s="44"/>
      <c r="H443" s="26"/>
      <c r="I443" s="26"/>
      <c r="J443" s="26"/>
      <c r="K443" s="26"/>
      <c r="L443" s="26"/>
      <c r="M443" s="45"/>
      <c r="N443" s="45"/>
      <c r="O443" s="45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</row>
    <row r="444" spans="1:32" ht="14.45" customHeight="1" x14ac:dyDescent="0.2">
      <c r="A444" s="26"/>
      <c r="B444" s="26"/>
      <c r="C444" s="26"/>
      <c r="D444" s="44"/>
      <c r="E444" s="44"/>
      <c r="F444" s="44"/>
      <c r="G444" s="44"/>
      <c r="H444" s="26"/>
      <c r="I444" s="26"/>
      <c r="J444" s="26"/>
      <c r="K444" s="26"/>
      <c r="L444" s="26"/>
      <c r="M444" s="45"/>
      <c r="N444" s="45"/>
      <c r="O444" s="45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</row>
    <row r="445" spans="1:32" ht="14.45" customHeight="1" x14ac:dyDescent="0.2">
      <c r="A445" s="26"/>
      <c r="B445" s="26"/>
      <c r="C445" s="26"/>
      <c r="D445" s="44"/>
      <c r="E445" s="44"/>
      <c r="F445" s="44"/>
      <c r="G445" s="44"/>
      <c r="H445" s="26"/>
      <c r="I445" s="26"/>
      <c r="J445" s="26"/>
      <c r="K445" s="26"/>
      <c r="L445" s="26"/>
      <c r="M445" s="45"/>
      <c r="N445" s="45"/>
      <c r="O445" s="45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</row>
    <row r="446" spans="1:32" ht="14.45" customHeight="1" x14ac:dyDescent="0.2">
      <c r="A446" s="26"/>
      <c r="B446" s="26"/>
      <c r="C446" s="26"/>
      <c r="D446" s="44"/>
      <c r="E446" s="44"/>
      <c r="F446" s="44"/>
      <c r="G446" s="44"/>
      <c r="H446" s="26"/>
      <c r="I446" s="26"/>
      <c r="J446" s="26"/>
      <c r="K446" s="26"/>
      <c r="L446" s="26"/>
      <c r="M446" s="45"/>
      <c r="N446" s="45"/>
      <c r="O446" s="45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</row>
    <row r="447" spans="1:32" ht="14.45" customHeight="1" x14ac:dyDescent="0.2">
      <c r="A447" s="26"/>
      <c r="B447" s="26"/>
      <c r="C447" s="26"/>
      <c r="D447" s="44"/>
      <c r="E447" s="44"/>
      <c r="F447" s="44"/>
      <c r="G447" s="44"/>
      <c r="H447" s="26"/>
      <c r="I447" s="26"/>
      <c r="J447" s="26"/>
      <c r="K447" s="26"/>
      <c r="L447" s="26"/>
      <c r="M447" s="45"/>
      <c r="N447" s="45"/>
      <c r="O447" s="45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</row>
    <row r="448" spans="1:32" ht="14.45" customHeight="1" x14ac:dyDescent="0.2">
      <c r="A448" s="26"/>
      <c r="B448" s="26"/>
      <c r="C448" s="26"/>
      <c r="D448" s="44"/>
      <c r="E448" s="44"/>
      <c r="F448" s="44"/>
      <c r="G448" s="44"/>
      <c r="H448" s="26"/>
      <c r="I448" s="26"/>
      <c r="J448" s="26"/>
      <c r="K448" s="26"/>
      <c r="L448" s="26"/>
      <c r="M448" s="45"/>
      <c r="N448" s="45"/>
      <c r="O448" s="45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</row>
    <row r="449" spans="1:32" ht="14.45" customHeight="1" x14ac:dyDescent="0.2">
      <c r="A449" s="26"/>
      <c r="B449" s="26"/>
      <c r="C449" s="26"/>
      <c r="D449" s="44"/>
      <c r="E449" s="44"/>
      <c r="F449" s="44"/>
      <c r="G449" s="44"/>
      <c r="H449" s="26"/>
      <c r="I449" s="26"/>
      <c r="J449" s="26"/>
      <c r="K449" s="26"/>
      <c r="L449" s="26"/>
      <c r="M449" s="45"/>
      <c r="N449" s="45"/>
      <c r="O449" s="45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</row>
    <row r="450" spans="1:32" ht="14.45" customHeight="1" x14ac:dyDescent="0.2">
      <c r="A450" s="26"/>
      <c r="B450" s="26"/>
      <c r="C450" s="26"/>
      <c r="D450" s="44"/>
      <c r="E450" s="44"/>
      <c r="F450" s="44"/>
      <c r="G450" s="44"/>
      <c r="H450" s="26"/>
      <c r="I450" s="26"/>
      <c r="J450" s="26"/>
      <c r="K450" s="26"/>
      <c r="L450" s="26"/>
      <c r="M450" s="45"/>
      <c r="N450" s="45"/>
      <c r="O450" s="45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</row>
    <row r="451" spans="1:32" ht="14.45" customHeight="1" x14ac:dyDescent="0.2">
      <c r="A451" s="26"/>
      <c r="B451" s="26"/>
      <c r="C451" s="26"/>
      <c r="D451" s="44"/>
      <c r="E451" s="44"/>
      <c r="F451" s="44"/>
      <c r="G451" s="44"/>
      <c r="H451" s="26"/>
      <c r="I451" s="26"/>
      <c r="J451" s="26"/>
      <c r="K451" s="26"/>
      <c r="L451" s="26"/>
      <c r="M451" s="45"/>
      <c r="N451" s="45"/>
      <c r="O451" s="45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</row>
    <row r="452" spans="1:32" ht="14.45" customHeight="1" x14ac:dyDescent="0.2">
      <c r="A452" s="26"/>
      <c r="B452" s="26"/>
      <c r="C452" s="26"/>
      <c r="D452" s="44"/>
      <c r="E452" s="44"/>
      <c r="F452" s="44"/>
      <c r="G452" s="44"/>
      <c r="H452" s="26"/>
      <c r="I452" s="26"/>
      <c r="J452" s="26"/>
      <c r="K452" s="26"/>
      <c r="L452" s="26"/>
      <c r="M452" s="45"/>
      <c r="N452" s="45"/>
      <c r="O452" s="45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</row>
    <row r="453" spans="1:32" ht="14.45" customHeight="1" x14ac:dyDescent="0.2">
      <c r="A453" s="26"/>
      <c r="B453" s="26"/>
      <c r="C453" s="26"/>
      <c r="D453" s="44"/>
      <c r="E453" s="44"/>
      <c r="F453" s="44"/>
      <c r="G453" s="44"/>
      <c r="H453" s="26"/>
      <c r="I453" s="26"/>
      <c r="J453" s="26"/>
      <c r="K453" s="26"/>
      <c r="L453" s="26"/>
      <c r="M453" s="45"/>
      <c r="N453" s="45"/>
      <c r="O453" s="45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</row>
    <row r="454" spans="1:32" ht="14.45" customHeight="1" x14ac:dyDescent="0.2">
      <c r="A454" s="26"/>
      <c r="B454" s="26"/>
      <c r="C454" s="26"/>
      <c r="D454" s="44"/>
      <c r="E454" s="44"/>
      <c r="F454" s="44"/>
      <c r="G454" s="44"/>
      <c r="H454" s="26"/>
      <c r="I454" s="26"/>
      <c r="J454" s="26"/>
      <c r="K454" s="26"/>
      <c r="L454" s="26"/>
      <c r="M454" s="45"/>
      <c r="N454" s="45"/>
      <c r="O454" s="45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</row>
    <row r="455" spans="1:32" ht="14.45" customHeight="1" x14ac:dyDescent="0.2">
      <c r="A455" s="26"/>
      <c r="B455" s="26"/>
      <c r="C455" s="26"/>
      <c r="D455" s="44"/>
      <c r="E455" s="44"/>
      <c r="F455" s="44"/>
      <c r="G455" s="44"/>
      <c r="H455" s="26"/>
      <c r="I455" s="26"/>
      <c r="J455" s="26"/>
      <c r="K455" s="26"/>
      <c r="L455" s="26"/>
      <c r="M455" s="45"/>
      <c r="N455" s="45"/>
      <c r="O455" s="45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</row>
    <row r="456" spans="1:32" ht="14.45" customHeight="1" x14ac:dyDescent="0.2">
      <c r="A456" s="26"/>
      <c r="B456" s="26"/>
      <c r="C456" s="26"/>
      <c r="D456" s="44"/>
      <c r="E456" s="44"/>
      <c r="F456" s="44"/>
      <c r="G456" s="44"/>
      <c r="H456" s="26"/>
      <c r="I456" s="26"/>
      <c r="J456" s="26"/>
      <c r="K456" s="26"/>
      <c r="L456" s="26"/>
      <c r="M456" s="45"/>
      <c r="N456" s="45"/>
      <c r="O456" s="45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</row>
    <row r="457" spans="1:32" ht="14.45" customHeight="1" x14ac:dyDescent="0.2">
      <c r="A457" s="26"/>
      <c r="B457" s="26"/>
      <c r="C457" s="26"/>
      <c r="D457" s="44"/>
      <c r="E457" s="44"/>
      <c r="F457" s="44"/>
      <c r="G457" s="44"/>
      <c r="H457" s="26"/>
      <c r="I457" s="26"/>
      <c r="J457" s="26"/>
      <c r="K457" s="26"/>
      <c r="L457" s="26"/>
      <c r="M457" s="45"/>
      <c r="N457" s="45"/>
      <c r="O457" s="45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</row>
    <row r="458" spans="1:32" ht="14.45" customHeight="1" x14ac:dyDescent="0.2">
      <c r="A458" s="26"/>
      <c r="B458" s="26"/>
      <c r="C458" s="26"/>
      <c r="D458" s="44"/>
      <c r="E458" s="44"/>
      <c r="F458" s="44"/>
      <c r="G458" s="44"/>
      <c r="H458" s="26"/>
      <c r="I458" s="26"/>
      <c r="J458" s="26"/>
      <c r="K458" s="26"/>
      <c r="L458" s="26"/>
      <c r="M458" s="45"/>
      <c r="N458" s="45"/>
      <c r="O458" s="45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</row>
    <row r="459" spans="1:32" ht="14.45" customHeight="1" x14ac:dyDescent="0.2">
      <c r="A459" s="26"/>
      <c r="B459" s="26"/>
      <c r="C459" s="26"/>
      <c r="D459" s="44"/>
      <c r="E459" s="44"/>
      <c r="F459" s="44"/>
      <c r="G459" s="44"/>
      <c r="H459" s="26"/>
      <c r="I459" s="26"/>
      <c r="J459" s="26"/>
      <c r="K459" s="26"/>
      <c r="L459" s="26"/>
      <c r="M459" s="45"/>
      <c r="N459" s="45"/>
      <c r="O459" s="45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</row>
    <row r="460" spans="1:32" ht="14.45" customHeight="1" x14ac:dyDescent="0.2">
      <c r="A460" s="26"/>
      <c r="B460" s="26"/>
      <c r="C460" s="26"/>
      <c r="D460" s="44"/>
      <c r="E460" s="44"/>
      <c r="F460" s="44"/>
      <c r="G460" s="44"/>
      <c r="H460" s="26"/>
      <c r="I460" s="26"/>
      <c r="J460" s="26"/>
      <c r="K460" s="26"/>
      <c r="L460" s="26"/>
      <c r="M460" s="45"/>
      <c r="N460" s="45"/>
      <c r="O460" s="45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</row>
    <row r="461" spans="1:32" ht="14.45" customHeight="1" x14ac:dyDescent="0.2">
      <c r="A461" s="26"/>
      <c r="B461" s="26"/>
      <c r="C461" s="26"/>
      <c r="D461" s="44"/>
      <c r="E461" s="44"/>
      <c r="F461" s="44"/>
      <c r="G461" s="44"/>
      <c r="H461" s="26"/>
      <c r="I461" s="26"/>
      <c r="J461" s="26"/>
      <c r="K461" s="26"/>
      <c r="L461" s="26"/>
      <c r="M461" s="45"/>
      <c r="N461" s="45"/>
      <c r="O461" s="45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</row>
    <row r="462" spans="1:32" ht="14.45" customHeight="1" x14ac:dyDescent="0.2">
      <c r="A462" s="26"/>
      <c r="B462" s="26"/>
      <c r="C462" s="26"/>
      <c r="D462" s="44"/>
      <c r="E462" s="44"/>
      <c r="F462" s="44"/>
      <c r="G462" s="44"/>
      <c r="H462" s="26"/>
      <c r="I462" s="26"/>
      <c r="J462" s="26"/>
      <c r="K462" s="26"/>
      <c r="L462" s="26"/>
      <c r="M462" s="45"/>
      <c r="N462" s="45"/>
      <c r="O462" s="45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</row>
    <row r="463" spans="1:32" ht="14.45" customHeight="1" x14ac:dyDescent="0.2">
      <c r="A463" s="26"/>
      <c r="B463" s="26"/>
      <c r="C463" s="26"/>
      <c r="D463" s="44"/>
      <c r="E463" s="44"/>
      <c r="F463" s="44"/>
      <c r="G463" s="44"/>
      <c r="H463" s="26"/>
      <c r="I463" s="26"/>
      <c r="J463" s="26"/>
      <c r="K463" s="26"/>
      <c r="L463" s="26"/>
      <c r="M463" s="45"/>
      <c r="N463" s="45"/>
      <c r="O463" s="45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</row>
    <row r="464" spans="1:32" ht="14.45" customHeight="1" x14ac:dyDescent="0.2">
      <c r="A464" s="26"/>
      <c r="B464" s="26"/>
      <c r="C464" s="26"/>
      <c r="D464" s="44"/>
      <c r="E464" s="44"/>
      <c r="F464" s="44"/>
      <c r="G464" s="44"/>
      <c r="H464" s="26"/>
      <c r="I464" s="26"/>
      <c r="J464" s="26"/>
      <c r="K464" s="26"/>
      <c r="L464" s="26"/>
      <c r="M464" s="45"/>
      <c r="N464" s="45"/>
      <c r="O464" s="45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</row>
    <row r="465" spans="1:32" ht="14.45" customHeight="1" x14ac:dyDescent="0.2">
      <c r="A465" s="26"/>
      <c r="B465" s="26"/>
      <c r="C465" s="26"/>
      <c r="D465" s="44"/>
      <c r="E465" s="44"/>
      <c r="F465" s="44"/>
      <c r="G465" s="44"/>
      <c r="H465" s="26"/>
      <c r="I465" s="26"/>
      <c r="J465" s="26"/>
      <c r="K465" s="26"/>
      <c r="L465" s="26"/>
      <c r="M465" s="45"/>
      <c r="N465" s="45"/>
      <c r="O465" s="45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</row>
    <row r="466" spans="1:32" ht="14.45" customHeight="1" x14ac:dyDescent="0.2">
      <c r="A466" s="26"/>
      <c r="B466" s="26"/>
      <c r="C466" s="26"/>
      <c r="D466" s="44"/>
      <c r="E466" s="44"/>
      <c r="F466" s="44"/>
      <c r="G466" s="44"/>
      <c r="H466" s="26"/>
      <c r="I466" s="26"/>
      <c r="J466" s="26"/>
      <c r="K466" s="26"/>
      <c r="L466" s="26"/>
      <c r="M466" s="45"/>
      <c r="N466" s="45"/>
      <c r="O466" s="45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</row>
    <row r="467" spans="1:32" ht="14.45" customHeight="1" x14ac:dyDescent="0.2">
      <c r="A467" s="26"/>
      <c r="B467" s="26"/>
      <c r="C467" s="26"/>
      <c r="D467" s="44"/>
      <c r="E467" s="44"/>
      <c r="F467" s="44"/>
      <c r="G467" s="44"/>
      <c r="H467" s="26"/>
      <c r="I467" s="26"/>
      <c r="J467" s="26"/>
      <c r="K467" s="26"/>
      <c r="L467" s="26"/>
      <c r="M467" s="45"/>
      <c r="N467" s="45"/>
      <c r="O467" s="45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</row>
    <row r="468" spans="1:32" ht="14.45" customHeight="1" x14ac:dyDescent="0.2">
      <c r="A468" s="26"/>
      <c r="B468" s="26"/>
      <c r="C468" s="26"/>
      <c r="D468" s="44"/>
      <c r="E468" s="44"/>
      <c r="F468" s="44"/>
      <c r="G468" s="44"/>
      <c r="H468" s="26"/>
      <c r="I468" s="26"/>
      <c r="J468" s="26"/>
      <c r="K468" s="26"/>
      <c r="L468" s="26"/>
      <c r="M468" s="45"/>
      <c r="N468" s="45"/>
      <c r="O468" s="45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</row>
    <row r="469" spans="1:32" ht="14.45" customHeight="1" x14ac:dyDescent="0.2">
      <c r="A469" s="26"/>
      <c r="B469" s="26"/>
      <c r="C469" s="26"/>
      <c r="D469" s="44"/>
      <c r="E469" s="44"/>
      <c r="F469" s="44"/>
      <c r="G469" s="44"/>
      <c r="H469" s="26"/>
      <c r="I469" s="26"/>
      <c r="J469" s="26"/>
      <c r="K469" s="26"/>
      <c r="L469" s="26"/>
      <c r="M469" s="45"/>
      <c r="N469" s="45"/>
      <c r="O469" s="45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</row>
    <row r="470" spans="1:32" ht="14.45" customHeight="1" x14ac:dyDescent="0.2">
      <c r="A470" s="26"/>
      <c r="B470" s="26"/>
      <c r="C470" s="26"/>
      <c r="D470" s="44"/>
      <c r="E470" s="44"/>
      <c r="F470" s="44"/>
      <c r="G470" s="44"/>
      <c r="H470" s="26"/>
      <c r="I470" s="26"/>
      <c r="J470" s="26"/>
      <c r="K470" s="26"/>
      <c r="L470" s="26"/>
      <c r="M470" s="45"/>
      <c r="N470" s="45"/>
      <c r="O470" s="45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</row>
    <row r="471" spans="1:32" ht="14.45" customHeight="1" x14ac:dyDescent="0.2">
      <c r="A471" s="26"/>
      <c r="B471" s="26"/>
      <c r="C471" s="26"/>
      <c r="D471" s="44"/>
      <c r="E471" s="44"/>
      <c r="F471" s="44"/>
      <c r="G471" s="44"/>
      <c r="H471" s="26"/>
      <c r="I471" s="26"/>
      <c r="J471" s="26"/>
      <c r="K471" s="26"/>
      <c r="L471" s="26"/>
      <c r="M471" s="45"/>
      <c r="N471" s="45"/>
      <c r="O471" s="45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</row>
    <row r="472" spans="1:32" ht="14.45" customHeight="1" x14ac:dyDescent="0.2">
      <c r="A472" s="26"/>
      <c r="B472" s="26"/>
      <c r="C472" s="26"/>
      <c r="D472" s="44"/>
      <c r="E472" s="44"/>
      <c r="F472" s="44"/>
      <c r="G472" s="44"/>
      <c r="H472" s="26"/>
      <c r="I472" s="26"/>
      <c r="J472" s="26"/>
      <c r="K472" s="26"/>
      <c r="L472" s="26"/>
      <c r="M472" s="45"/>
      <c r="N472" s="45"/>
      <c r="O472" s="45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</row>
    <row r="473" spans="1:32" ht="14.45" customHeight="1" x14ac:dyDescent="0.2">
      <c r="A473" s="26"/>
      <c r="B473" s="26"/>
      <c r="C473" s="26"/>
      <c r="D473" s="44"/>
      <c r="E473" s="44"/>
      <c r="F473" s="44"/>
      <c r="G473" s="44"/>
      <c r="H473" s="26"/>
      <c r="I473" s="26"/>
      <c r="J473" s="26"/>
      <c r="K473" s="26"/>
      <c r="L473" s="26"/>
      <c r="M473" s="45"/>
      <c r="N473" s="45"/>
      <c r="O473" s="45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</row>
    <row r="474" spans="1:32" ht="14.45" customHeight="1" x14ac:dyDescent="0.2">
      <c r="A474" s="26"/>
      <c r="B474" s="26"/>
      <c r="C474" s="26"/>
      <c r="D474" s="44"/>
      <c r="E474" s="44"/>
      <c r="F474" s="44"/>
      <c r="G474" s="44"/>
      <c r="H474" s="26"/>
      <c r="I474" s="26"/>
      <c r="J474" s="26"/>
      <c r="K474" s="26"/>
      <c r="L474" s="26"/>
      <c r="M474" s="45"/>
      <c r="N474" s="45"/>
      <c r="O474" s="45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</row>
    <row r="475" spans="1:32" ht="14.45" customHeight="1" x14ac:dyDescent="0.2">
      <c r="A475" s="26"/>
      <c r="B475" s="26"/>
      <c r="C475" s="26"/>
      <c r="D475" s="44"/>
      <c r="E475" s="44"/>
      <c r="F475" s="44"/>
      <c r="G475" s="44"/>
      <c r="H475" s="26"/>
      <c r="I475" s="26"/>
      <c r="J475" s="26"/>
      <c r="K475" s="26"/>
      <c r="L475" s="26"/>
      <c r="M475" s="45"/>
      <c r="N475" s="45"/>
      <c r="O475" s="45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</row>
    <row r="476" spans="1:32" ht="14.45" customHeight="1" x14ac:dyDescent="0.2">
      <c r="A476" s="26"/>
      <c r="B476" s="26"/>
      <c r="C476" s="26"/>
      <c r="D476" s="44"/>
      <c r="E476" s="44"/>
      <c r="F476" s="44"/>
      <c r="G476" s="44"/>
      <c r="H476" s="26"/>
      <c r="I476" s="26"/>
      <c r="J476" s="26"/>
      <c r="K476" s="26"/>
      <c r="L476" s="26"/>
      <c r="M476" s="45"/>
      <c r="N476" s="45"/>
      <c r="O476" s="45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</row>
    <row r="477" spans="1:32" ht="14.45" customHeight="1" x14ac:dyDescent="0.2">
      <c r="A477" s="26"/>
      <c r="B477" s="26"/>
      <c r="C477" s="26"/>
      <c r="D477" s="44"/>
      <c r="E477" s="44"/>
      <c r="F477" s="44"/>
      <c r="G477" s="44"/>
      <c r="H477" s="26"/>
      <c r="I477" s="26"/>
      <c r="J477" s="26"/>
      <c r="K477" s="26"/>
      <c r="L477" s="26"/>
      <c r="M477" s="45"/>
      <c r="N477" s="45"/>
      <c r="O477" s="45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</row>
    <row r="478" spans="1:32" ht="14.45" customHeight="1" x14ac:dyDescent="0.2">
      <c r="A478" s="26"/>
      <c r="B478" s="26"/>
      <c r="C478" s="26"/>
      <c r="D478" s="44"/>
      <c r="E478" s="44"/>
      <c r="F478" s="44"/>
      <c r="G478" s="44"/>
      <c r="H478" s="26"/>
      <c r="I478" s="26"/>
      <c r="J478" s="26"/>
      <c r="K478" s="26"/>
      <c r="L478" s="26"/>
      <c r="M478" s="45"/>
      <c r="N478" s="45"/>
      <c r="O478" s="45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</row>
    <row r="479" spans="1:32" ht="14.45" customHeight="1" x14ac:dyDescent="0.2">
      <c r="A479" s="26"/>
      <c r="B479" s="26"/>
      <c r="C479" s="26"/>
      <c r="D479" s="44"/>
      <c r="E479" s="44"/>
      <c r="F479" s="44"/>
      <c r="G479" s="44"/>
      <c r="H479" s="26"/>
      <c r="I479" s="26"/>
      <c r="J479" s="26"/>
      <c r="K479" s="26"/>
      <c r="L479" s="26"/>
      <c r="M479" s="45"/>
      <c r="N479" s="45"/>
      <c r="O479" s="45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</row>
    <row r="480" spans="1:32" ht="14.45" customHeight="1" x14ac:dyDescent="0.2">
      <c r="A480" s="26"/>
      <c r="B480" s="26"/>
      <c r="C480" s="26"/>
      <c r="D480" s="44"/>
      <c r="E480" s="44"/>
      <c r="F480" s="44"/>
      <c r="G480" s="44"/>
      <c r="H480" s="26"/>
      <c r="I480" s="26"/>
      <c r="J480" s="26"/>
      <c r="K480" s="26"/>
      <c r="L480" s="26"/>
      <c r="M480" s="45"/>
      <c r="N480" s="45"/>
      <c r="O480" s="45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</row>
    <row r="481" spans="1:32" ht="14.45" customHeight="1" x14ac:dyDescent="0.2">
      <c r="A481" s="26"/>
      <c r="B481" s="26"/>
      <c r="C481" s="26"/>
      <c r="D481" s="44"/>
      <c r="E481" s="44"/>
      <c r="F481" s="44"/>
      <c r="G481" s="44"/>
      <c r="H481" s="26"/>
      <c r="I481" s="26"/>
      <c r="J481" s="26"/>
      <c r="K481" s="26"/>
      <c r="L481" s="26"/>
      <c r="M481" s="45"/>
      <c r="N481" s="45"/>
      <c r="O481" s="45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</row>
    <row r="482" spans="1:32" ht="14.45" customHeight="1" x14ac:dyDescent="0.2">
      <c r="A482" s="26"/>
      <c r="B482" s="26"/>
      <c r="C482" s="26"/>
      <c r="D482" s="44"/>
      <c r="E482" s="44"/>
      <c r="F482" s="44"/>
      <c r="G482" s="44"/>
      <c r="H482" s="26"/>
      <c r="I482" s="26"/>
      <c r="J482" s="26"/>
      <c r="K482" s="26"/>
      <c r="L482" s="26"/>
      <c r="M482" s="45"/>
      <c r="N482" s="45"/>
      <c r="O482" s="45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</row>
    <row r="483" spans="1:32" ht="14.45" customHeight="1" x14ac:dyDescent="0.2">
      <c r="A483" s="26"/>
      <c r="B483" s="26"/>
      <c r="C483" s="26"/>
      <c r="D483" s="44"/>
      <c r="E483" s="44"/>
      <c r="F483" s="44"/>
      <c r="G483" s="44"/>
      <c r="H483" s="26"/>
      <c r="I483" s="26"/>
      <c r="J483" s="26"/>
      <c r="K483" s="26"/>
      <c r="L483" s="26"/>
      <c r="M483" s="45"/>
      <c r="N483" s="45"/>
      <c r="O483" s="45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</row>
    <row r="484" spans="1:32" ht="14.45" customHeight="1" x14ac:dyDescent="0.2">
      <c r="A484" s="26"/>
      <c r="B484" s="26"/>
      <c r="C484" s="26"/>
      <c r="D484" s="44"/>
      <c r="E484" s="44"/>
      <c r="F484" s="44"/>
      <c r="G484" s="44"/>
      <c r="H484" s="26"/>
      <c r="I484" s="26"/>
      <c r="J484" s="26"/>
      <c r="K484" s="26"/>
      <c r="L484" s="26"/>
      <c r="M484" s="45"/>
      <c r="N484" s="45"/>
      <c r="O484" s="45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</row>
    <row r="485" spans="1:32" ht="14.45" customHeight="1" x14ac:dyDescent="0.2">
      <c r="A485" s="26"/>
      <c r="B485" s="26"/>
      <c r="C485" s="26"/>
      <c r="D485" s="44"/>
      <c r="E485" s="44"/>
      <c r="F485" s="44"/>
      <c r="G485" s="44"/>
      <c r="H485" s="26"/>
      <c r="I485" s="26"/>
      <c r="J485" s="26"/>
      <c r="K485" s="26"/>
      <c r="L485" s="26"/>
      <c r="M485" s="45"/>
      <c r="N485" s="45"/>
      <c r="O485" s="45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</row>
    <row r="486" spans="1:32" ht="14.45" customHeight="1" x14ac:dyDescent="0.2">
      <c r="A486" s="26"/>
      <c r="B486" s="26"/>
      <c r="C486" s="26"/>
      <c r="D486" s="44"/>
      <c r="E486" s="44"/>
      <c r="F486" s="44"/>
      <c r="G486" s="44"/>
      <c r="H486" s="26"/>
      <c r="I486" s="26"/>
      <c r="J486" s="26"/>
      <c r="K486" s="26"/>
      <c r="L486" s="26"/>
      <c r="M486" s="45"/>
      <c r="N486" s="45"/>
      <c r="O486" s="45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</row>
    <row r="487" spans="1:32" ht="14.45" customHeight="1" x14ac:dyDescent="0.2">
      <c r="A487" s="26"/>
      <c r="B487" s="26"/>
      <c r="C487" s="26"/>
      <c r="D487" s="44"/>
      <c r="E487" s="44"/>
      <c r="F487" s="44"/>
      <c r="G487" s="44"/>
      <c r="H487" s="26"/>
      <c r="I487" s="26"/>
      <c r="J487" s="26"/>
      <c r="K487" s="26"/>
      <c r="L487" s="26"/>
      <c r="M487" s="45"/>
      <c r="N487" s="45"/>
      <c r="O487" s="45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</row>
    <row r="488" spans="1:32" ht="14.45" customHeight="1" x14ac:dyDescent="0.2">
      <c r="A488" s="26"/>
      <c r="B488" s="26"/>
      <c r="C488" s="26"/>
      <c r="D488" s="44"/>
      <c r="E488" s="44"/>
      <c r="F488" s="44"/>
      <c r="G488" s="44"/>
      <c r="H488" s="26"/>
      <c r="I488" s="26"/>
      <c r="J488" s="26"/>
      <c r="K488" s="26"/>
      <c r="L488" s="26"/>
      <c r="M488" s="45"/>
      <c r="N488" s="45"/>
      <c r="O488" s="45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</row>
    <row r="489" spans="1:32" ht="14.45" customHeight="1" x14ac:dyDescent="0.2">
      <c r="A489" s="26"/>
      <c r="B489" s="26"/>
      <c r="C489" s="26"/>
      <c r="D489" s="44"/>
      <c r="E489" s="44"/>
      <c r="F489" s="44"/>
      <c r="G489" s="44"/>
      <c r="H489" s="26"/>
      <c r="I489" s="26"/>
      <c r="J489" s="26"/>
      <c r="K489" s="26"/>
      <c r="L489" s="26"/>
      <c r="M489" s="45"/>
      <c r="N489" s="45"/>
      <c r="O489" s="45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</row>
    <row r="490" spans="1:32" ht="14.45" customHeight="1" x14ac:dyDescent="0.2">
      <c r="A490" s="26"/>
      <c r="B490" s="26"/>
      <c r="C490" s="26"/>
      <c r="D490" s="44"/>
      <c r="E490" s="44"/>
      <c r="F490" s="44"/>
      <c r="G490" s="44"/>
      <c r="H490" s="26"/>
      <c r="I490" s="26"/>
      <c r="J490" s="26"/>
      <c r="K490" s="26"/>
      <c r="L490" s="26"/>
      <c r="M490" s="45"/>
      <c r="N490" s="45"/>
      <c r="O490" s="45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</row>
    <row r="491" spans="1:32" ht="14.45" customHeight="1" x14ac:dyDescent="0.2">
      <c r="A491" s="26"/>
      <c r="B491" s="26"/>
      <c r="C491" s="26"/>
      <c r="D491" s="44"/>
      <c r="E491" s="44"/>
      <c r="F491" s="44"/>
      <c r="G491" s="44"/>
      <c r="H491" s="26"/>
      <c r="I491" s="26"/>
      <c r="J491" s="26"/>
      <c r="K491" s="26"/>
      <c r="L491" s="26"/>
      <c r="M491" s="45"/>
      <c r="N491" s="45"/>
      <c r="O491" s="45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</row>
    <row r="492" spans="1:32" ht="14.45" customHeight="1" x14ac:dyDescent="0.2">
      <c r="A492" s="26"/>
      <c r="B492" s="26"/>
      <c r="C492" s="26"/>
      <c r="D492" s="44"/>
      <c r="E492" s="44"/>
      <c r="F492" s="44"/>
      <c r="G492" s="44"/>
      <c r="H492" s="26"/>
      <c r="I492" s="26"/>
      <c r="J492" s="26"/>
      <c r="K492" s="26"/>
      <c r="L492" s="26"/>
      <c r="M492" s="45"/>
      <c r="N492" s="45"/>
      <c r="O492" s="45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</row>
    <row r="493" spans="1:32" ht="14.45" customHeight="1" x14ac:dyDescent="0.2">
      <c r="A493" s="26"/>
      <c r="B493" s="26"/>
      <c r="C493" s="26"/>
      <c r="D493" s="44"/>
      <c r="E493" s="44"/>
      <c r="F493" s="44"/>
      <c r="G493" s="44"/>
      <c r="H493" s="26"/>
      <c r="I493" s="26"/>
      <c r="J493" s="26"/>
      <c r="K493" s="26"/>
      <c r="L493" s="26"/>
      <c r="M493" s="45"/>
      <c r="N493" s="45"/>
      <c r="O493" s="45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</row>
    <row r="494" spans="1:32" ht="14.45" customHeight="1" x14ac:dyDescent="0.2">
      <c r="A494" s="26"/>
      <c r="B494" s="26"/>
      <c r="C494" s="26"/>
      <c r="D494" s="44"/>
      <c r="E494" s="44"/>
      <c r="F494" s="44"/>
      <c r="G494" s="44"/>
      <c r="H494" s="26"/>
      <c r="I494" s="26"/>
      <c r="J494" s="26"/>
      <c r="K494" s="26"/>
      <c r="L494" s="26"/>
      <c r="M494" s="45"/>
      <c r="N494" s="45"/>
      <c r="O494" s="45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</row>
    <row r="495" spans="1:32" ht="14.45" customHeight="1" x14ac:dyDescent="0.2">
      <c r="A495" s="26"/>
      <c r="B495" s="26"/>
      <c r="C495" s="26"/>
      <c r="D495" s="44"/>
      <c r="E495" s="44"/>
      <c r="F495" s="44"/>
      <c r="G495" s="44"/>
      <c r="H495" s="26"/>
      <c r="I495" s="26"/>
      <c r="J495" s="26"/>
      <c r="K495" s="26"/>
      <c r="L495" s="26"/>
      <c r="M495" s="45"/>
      <c r="N495" s="45"/>
      <c r="O495" s="45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</row>
    <row r="496" spans="1:32" ht="14.45" customHeight="1" x14ac:dyDescent="0.2">
      <c r="A496" s="26"/>
      <c r="B496" s="26"/>
      <c r="C496" s="26"/>
      <c r="D496" s="44"/>
      <c r="E496" s="44"/>
      <c r="F496" s="44"/>
      <c r="G496" s="44"/>
      <c r="H496" s="26"/>
      <c r="I496" s="26"/>
      <c r="J496" s="26"/>
      <c r="K496" s="26"/>
      <c r="L496" s="26"/>
      <c r="M496" s="45"/>
      <c r="N496" s="45"/>
      <c r="O496" s="45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</row>
    <row r="497" spans="1:32" ht="14.45" customHeight="1" x14ac:dyDescent="0.2">
      <c r="A497" s="26"/>
      <c r="B497" s="26"/>
      <c r="C497" s="26"/>
      <c r="D497" s="44"/>
      <c r="E497" s="44"/>
      <c r="F497" s="44"/>
      <c r="G497" s="44"/>
      <c r="H497" s="26"/>
      <c r="I497" s="26"/>
      <c r="J497" s="26"/>
      <c r="K497" s="26"/>
      <c r="L497" s="26"/>
      <c r="M497" s="45"/>
      <c r="N497" s="45"/>
      <c r="O497" s="45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</row>
    <row r="498" spans="1:32" ht="14.45" customHeight="1" x14ac:dyDescent="0.2">
      <c r="A498" s="26"/>
      <c r="B498" s="26"/>
      <c r="C498" s="26"/>
      <c r="D498" s="44"/>
      <c r="E498" s="44"/>
      <c r="F498" s="44"/>
      <c r="G498" s="44"/>
      <c r="H498" s="26"/>
      <c r="I498" s="26"/>
      <c r="J498" s="26"/>
      <c r="K498" s="26"/>
      <c r="L498" s="26"/>
      <c r="M498" s="45"/>
      <c r="N498" s="45"/>
      <c r="O498" s="45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</row>
    <row r="499" spans="1:32" ht="14.45" customHeight="1" x14ac:dyDescent="0.2">
      <c r="A499" s="26"/>
      <c r="B499" s="26"/>
      <c r="C499" s="26"/>
      <c r="D499" s="44"/>
      <c r="E499" s="44"/>
      <c r="F499" s="44"/>
      <c r="G499" s="44"/>
      <c r="H499" s="26"/>
      <c r="I499" s="26"/>
      <c r="J499" s="26"/>
      <c r="K499" s="26"/>
      <c r="L499" s="26"/>
      <c r="M499" s="45"/>
      <c r="N499" s="45"/>
      <c r="O499" s="45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</row>
    <row r="500" spans="1:32" ht="14.45" customHeight="1" x14ac:dyDescent="0.2">
      <c r="A500" s="26"/>
      <c r="B500" s="26"/>
      <c r="C500" s="26"/>
      <c r="D500" s="44"/>
      <c r="E500" s="44"/>
      <c r="F500" s="44"/>
      <c r="G500" s="44"/>
      <c r="H500" s="26"/>
      <c r="I500" s="26"/>
      <c r="J500" s="26"/>
      <c r="K500" s="26"/>
      <c r="L500" s="26"/>
      <c r="M500" s="45"/>
      <c r="N500" s="45"/>
      <c r="O500" s="45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</row>
    <row r="501" spans="1:32" ht="14.45" customHeight="1" x14ac:dyDescent="0.2">
      <c r="A501" s="26"/>
      <c r="B501" s="26"/>
      <c r="C501" s="26"/>
      <c r="D501" s="44"/>
      <c r="E501" s="44"/>
      <c r="F501" s="44"/>
      <c r="G501" s="44"/>
      <c r="H501" s="26"/>
      <c r="I501" s="26"/>
      <c r="J501" s="26"/>
      <c r="K501" s="26"/>
      <c r="L501" s="26"/>
      <c r="M501" s="45"/>
      <c r="N501" s="45"/>
      <c r="O501" s="45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</row>
    <row r="502" spans="1:32" ht="14.45" customHeight="1" x14ac:dyDescent="0.2">
      <c r="A502" s="26"/>
      <c r="B502" s="26"/>
      <c r="C502" s="26"/>
      <c r="D502" s="44"/>
      <c r="E502" s="44"/>
      <c r="F502" s="44"/>
      <c r="G502" s="44"/>
      <c r="H502" s="26"/>
      <c r="I502" s="26"/>
      <c r="J502" s="26"/>
      <c r="K502" s="26"/>
      <c r="L502" s="26"/>
      <c r="M502" s="45"/>
      <c r="N502" s="45"/>
      <c r="O502" s="45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</row>
    <row r="503" spans="1:32" ht="14.45" customHeight="1" x14ac:dyDescent="0.2">
      <c r="A503" s="26"/>
      <c r="B503" s="26"/>
      <c r="C503" s="26"/>
      <c r="D503" s="44"/>
      <c r="E503" s="44"/>
      <c r="F503" s="44"/>
      <c r="G503" s="44"/>
      <c r="H503" s="26"/>
      <c r="I503" s="26"/>
      <c r="J503" s="26"/>
      <c r="K503" s="26"/>
      <c r="L503" s="26"/>
      <c r="M503" s="45"/>
      <c r="N503" s="45"/>
      <c r="O503" s="45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</row>
    <row r="504" spans="1:32" ht="14.45" customHeight="1" x14ac:dyDescent="0.2">
      <c r="A504" s="26"/>
      <c r="B504" s="26"/>
      <c r="C504" s="26"/>
      <c r="D504" s="44"/>
      <c r="E504" s="44"/>
      <c r="F504" s="44"/>
      <c r="G504" s="44"/>
      <c r="H504" s="26"/>
      <c r="I504" s="26"/>
      <c r="J504" s="26"/>
      <c r="K504" s="26"/>
      <c r="L504" s="26"/>
      <c r="M504" s="45"/>
      <c r="N504" s="45"/>
      <c r="O504" s="45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</row>
    <row r="505" spans="1:32" ht="14.45" customHeight="1" x14ac:dyDescent="0.2">
      <c r="A505" s="26"/>
      <c r="B505" s="26"/>
      <c r="C505" s="26"/>
      <c r="D505" s="44"/>
      <c r="E505" s="44"/>
      <c r="F505" s="44"/>
      <c r="G505" s="44"/>
      <c r="H505" s="26"/>
      <c r="I505" s="26"/>
      <c r="J505" s="26"/>
      <c r="K505" s="26"/>
      <c r="L505" s="26"/>
      <c r="M505" s="45"/>
      <c r="N505" s="45"/>
      <c r="O505" s="45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</row>
    <row r="506" spans="1:32" ht="14.45" customHeight="1" x14ac:dyDescent="0.2">
      <c r="A506" s="26"/>
      <c r="B506" s="26"/>
      <c r="C506" s="26"/>
      <c r="D506" s="44"/>
      <c r="E506" s="44"/>
      <c r="F506" s="44"/>
      <c r="G506" s="44"/>
      <c r="H506" s="26"/>
      <c r="I506" s="26"/>
      <c r="J506" s="26"/>
      <c r="K506" s="26"/>
      <c r="L506" s="26"/>
      <c r="M506" s="45"/>
      <c r="N506" s="45"/>
      <c r="O506" s="45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</row>
    <row r="507" spans="1:32" ht="14.45" customHeight="1" x14ac:dyDescent="0.2">
      <c r="A507" s="26"/>
      <c r="B507" s="26"/>
      <c r="C507" s="26"/>
      <c r="D507" s="44"/>
      <c r="E507" s="44"/>
      <c r="F507" s="44"/>
      <c r="G507" s="44"/>
      <c r="H507" s="26"/>
      <c r="I507" s="26"/>
      <c r="J507" s="26"/>
      <c r="K507" s="26"/>
      <c r="L507" s="26"/>
      <c r="M507" s="45"/>
      <c r="N507" s="45"/>
      <c r="O507" s="45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</row>
    <row r="508" spans="1:32" ht="14.45" customHeight="1" x14ac:dyDescent="0.2">
      <c r="A508" s="26"/>
      <c r="B508" s="26"/>
      <c r="C508" s="26"/>
      <c r="D508" s="44"/>
      <c r="E508" s="44"/>
      <c r="F508" s="44"/>
      <c r="G508" s="44"/>
      <c r="H508" s="26"/>
      <c r="I508" s="26"/>
      <c r="J508" s="26"/>
      <c r="K508" s="26"/>
      <c r="L508" s="26"/>
      <c r="M508" s="45"/>
      <c r="N508" s="45"/>
      <c r="O508" s="45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</row>
    <row r="509" spans="1:32" ht="14.45" customHeight="1" x14ac:dyDescent="0.2">
      <c r="A509" s="26"/>
      <c r="B509" s="26"/>
      <c r="C509" s="26"/>
      <c r="D509" s="44"/>
      <c r="E509" s="44"/>
      <c r="F509" s="44"/>
      <c r="G509" s="44"/>
      <c r="H509" s="26"/>
      <c r="I509" s="26"/>
      <c r="J509" s="26"/>
      <c r="K509" s="26"/>
      <c r="L509" s="26"/>
      <c r="M509" s="45"/>
      <c r="N509" s="45"/>
      <c r="O509" s="45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</row>
    <row r="510" spans="1:32" ht="14.45" customHeight="1" x14ac:dyDescent="0.2">
      <c r="A510" s="26"/>
      <c r="B510" s="26"/>
      <c r="C510" s="26"/>
      <c r="D510" s="44"/>
      <c r="E510" s="44"/>
      <c r="F510" s="44"/>
      <c r="G510" s="44"/>
      <c r="H510" s="26"/>
      <c r="I510" s="26"/>
      <c r="J510" s="26"/>
      <c r="K510" s="26"/>
      <c r="L510" s="26"/>
      <c r="M510" s="45"/>
      <c r="N510" s="45"/>
      <c r="O510" s="45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</row>
    <row r="511" spans="1:32" ht="15.75" customHeight="1" x14ac:dyDescent="0.2">
      <c r="A511" s="26"/>
      <c r="B511" s="26"/>
      <c r="C511" s="26"/>
      <c r="D511" s="38"/>
      <c r="E511" s="44"/>
      <c r="F511" s="44"/>
      <c r="G511" s="44"/>
      <c r="H511" s="26"/>
      <c r="I511" s="26"/>
      <c r="J511" s="26"/>
      <c r="K511" s="26"/>
      <c r="L511" s="26"/>
      <c r="M511" s="45"/>
      <c r="N511" s="45"/>
      <c r="O511" s="45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</row>
    <row r="512" spans="1:32" ht="15.75" customHeight="1" x14ac:dyDescent="0.2">
      <c r="A512" s="26"/>
      <c r="B512" s="26"/>
      <c r="C512" s="26"/>
      <c r="D512" s="38"/>
      <c r="E512" s="44"/>
      <c r="F512" s="44"/>
      <c r="G512" s="44"/>
      <c r="H512" s="26"/>
      <c r="I512" s="26"/>
      <c r="J512" s="26"/>
      <c r="K512" s="26"/>
      <c r="L512" s="26"/>
      <c r="M512" s="45"/>
      <c r="N512" s="45"/>
      <c r="O512" s="45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</row>
    <row r="513" spans="1:32" ht="15.75" customHeight="1" x14ac:dyDescent="0.2">
      <c r="A513" s="26"/>
      <c r="B513" s="26"/>
      <c r="C513" s="26"/>
      <c r="D513" s="38"/>
      <c r="E513" s="44"/>
      <c r="F513" s="44"/>
      <c r="G513" s="44"/>
      <c r="H513" s="26"/>
      <c r="I513" s="26"/>
      <c r="J513" s="26"/>
      <c r="K513" s="26"/>
      <c r="L513" s="26"/>
      <c r="M513" s="45"/>
      <c r="N513" s="45"/>
      <c r="O513" s="45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</row>
    <row r="514" spans="1:32" ht="15.75" customHeight="1" x14ac:dyDescent="0.2">
      <c r="A514" s="26"/>
      <c r="B514" s="26"/>
      <c r="C514" s="26"/>
      <c r="D514" s="38"/>
      <c r="E514" s="44"/>
      <c r="F514" s="44"/>
      <c r="G514" s="44"/>
      <c r="H514" s="26"/>
      <c r="I514" s="26"/>
      <c r="J514" s="26"/>
      <c r="K514" s="26"/>
      <c r="L514" s="26"/>
      <c r="M514" s="45"/>
      <c r="N514" s="45"/>
      <c r="O514" s="45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</row>
    <row r="515" spans="1:32" ht="15.75" customHeight="1" x14ac:dyDescent="0.2">
      <c r="A515" s="26"/>
      <c r="B515" s="26"/>
      <c r="C515" s="26"/>
      <c r="D515" s="38"/>
      <c r="E515" s="44"/>
      <c r="F515" s="44"/>
      <c r="G515" s="44"/>
      <c r="H515" s="26"/>
      <c r="I515" s="26"/>
      <c r="J515" s="26"/>
      <c r="K515" s="26"/>
      <c r="L515" s="26"/>
      <c r="M515" s="45"/>
      <c r="N515" s="45"/>
      <c r="O515" s="45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</row>
    <row r="516" spans="1:32" ht="15.75" customHeight="1" x14ac:dyDescent="0.2">
      <c r="A516" s="26"/>
      <c r="B516" s="26"/>
      <c r="C516" s="26"/>
      <c r="D516" s="38"/>
      <c r="E516" s="44"/>
      <c r="F516" s="44"/>
      <c r="G516" s="44"/>
      <c r="H516" s="26"/>
      <c r="I516" s="26"/>
      <c r="J516" s="26"/>
      <c r="K516" s="26"/>
      <c r="L516" s="26"/>
      <c r="M516" s="45"/>
      <c r="N516" s="45"/>
      <c r="O516" s="45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</row>
    <row r="517" spans="1:32" ht="15.75" customHeight="1" x14ac:dyDescent="0.2">
      <c r="A517" s="26"/>
      <c r="B517" s="26"/>
      <c r="C517" s="26"/>
      <c r="D517" s="38"/>
      <c r="E517" s="44"/>
      <c r="F517" s="44"/>
      <c r="G517" s="44"/>
      <c r="H517" s="26"/>
      <c r="I517" s="26"/>
      <c r="J517" s="26"/>
      <c r="K517" s="26"/>
      <c r="L517" s="26"/>
      <c r="M517" s="45"/>
      <c r="N517" s="45"/>
      <c r="O517" s="45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</row>
    <row r="518" spans="1:32" ht="15.75" customHeight="1" x14ac:dyDescent="0.2">
      <c r="A518" s="26"/>
      <c r="B518" s="26"/>
      <c r="C518" s="26"/>
      <c r="D518" s="38"/>
      <c r="E518" s="44"/>
      <c r="F518" s="44"/>
      <c r="G518" s="44"/>
      <c r="H518" s="26"/>
      <c r="I518" s="26"/>
      <c r="J518" s="26"/>
      <c r="K518" s="26"/>
      <c r="L518" s="26"/>
      <c r="M518" s="45"/>
      <c r="N518" s="45"/>
      <c r="O518" s="45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</row>
    <row r="519" spans="1:32" ht="15.75" customHeight="1" x14ac:dyDescent="0.2">
      <c r="A519" s="26"/>
      <c r="B519" s="26"/>
      <c r="C519" s="26"/>
      <c r="D519" s="38"/>
      <c r="E519" s="44"/>
      <c r="F519" s="44"/>
      <c r="G519" s="44"/>
      <c r="H519" s="26"/>
      <c r="I519" s="26"/>
      <c r="J519" s="26"/>
      <c r="K519" s="26"/>
      <c r="L519" s="26"/>
      <c r="M519" s="45"/>
      <c r="N519" s="45"/>
      <c r="O519" s="45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</row>
    <row r="520" spans="1:32" ht="15.75" customHeight="1" x14ac:dyDescent="0.2">
      <c r="A520" s="26"/>
      <c r="B520" s="26"/>
      <c r="C520" s="26"/>
      <c r="D520" s="38"/>
      <c r="E520" s="44"/>
      <c r="F520" s="44"/>
      <c r="G520" s="44"/>
      <c r="H520" s="26"/>
      <c r="I520" s="26"/>
      <c r="J520" s="26"/>
      <c r="K520" s="26"/>
      <c r="L520" s="26"/>
      <c r="M520" s="45"/>
      <c r="N520" s="45"/>
      <c r="O520" s="45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</row>
    <row r="521" spans="1:32" ht="15.75" customHeight="1" x14ac:dyDescent="0.2">
      <c r="A521" s="26"/>
      <c r="B521" s="26"/>
      <c r="C521" s="26"/>
      <c r="D521" s="38"/>
      <c r="E521" s="44"/>
      <c r="F521" s="44"/>
      <c r="G521" s="44"/>
      <c r="H521" s="26"/>
      <c r="I521" s="26"/>
      <c r="J521" s="26"/>
      <c r="K521" s="26"/>
      <c r="L521" s="26"/>
      <c r="M521" s="45"/>
      <c r="N521" s="45"/>
      <c r="O521" s="45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</row>
    <row r="522" spans="1:32" ht="15.75" customHeight="1" x14ac:dyDescent="0.2">
      <c r="A522" s="26"/>
      <c r="B522" s="26"/>
      <c r="C522" s="26"/>
      <c r="D522" s="38"/>
      <c r="E522" s="44"/>
      <c r="F522" s="44"/>
      <c r="G522" s="44"/>
      <c r="H522" s="26"/>
      <c r="I522" s="26"/>
      <c r="J522" s="26"/>
      <c r="K522" s="26"/>
      <c r="L522" s="26"/>
      <c r="M522" s="45"/>
      <c r="N522" s="45"/>
      <c r="O522" s="45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</row>
    <row r="523" spans="1:32" ht="15.75" customHeight="1" x14ac:dyDescent="0.2">
      <c r="A523" s="26"/>
      <c r="B523" s="26"/>
      <c r="C523" s="26"/>
      <c r="D523" s="38"/>
      <c r="E523" s="44"/>
      <c r="F523" s="44"/>
      <c r="G523" s="44"/>
      <c r="H523" s="26"/>
      <c r="I523" s="26"/>
      <c r="J523" s="26"/>
      <c r="K523" s="26"/>
      <c r="L523" s="26"/>
      <c r="M523" s="45"/>
      <c r="N523" s="45"/>
      <c r="O523" s="45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</row>
    <row r="524" spans="1:32" ht="15.75" customHeight="1" x14ac:dyDescent="0.2">
      <c r="A524" s="26"/>
      <c r="B524" s="26"/>
      <c r="C524" s="26"/>
      <c r="D524" s="38"/>
      <c r="E524" s="44"/>
      <c r="F524" s="44"/>
      <c r="G524" s="44"/>
      <c r="H524" s="26"/>
      <c r="I524" s="26"/>
      <c r="J524" s="26"/>
      <c r="K524" s="26"/>
      <c r="L524" s="26"/>
      <c r="M524" s="45"/>
      <c r="N524" s="45"/>
      <c r="O524" s="45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</row>
    <row r="525" spans="1:32" ht="15.75" customHeight="1" x14ac:dyDescent="0.2">
      <c r="A525" s="26"/>
      <c r="B525" s="26"/>
      <c r="C525" s="26"/>
      <c r="D525" s="38"/>
      <c r="E525" s="44"/>
      <c r="F525" s="44"/>
      <c r="G525" s="44"/>
      <c r="H525" s="26"/>
      <c r="I525" s="26"/>
      <c r="J525" s="26"/>
      <c r="K525" s="26"/>
      <c r="L525" s="26"/>
      <c r="M525" s="45"/>
      <c r="N525" s="45"/>
      <c r="O525" s="45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</row>
    <row r="526" spans="1:32" ht="15.75" customHeight="1" x14ac:dyDescent="0.2">
      <c r="A526" s="26"/>
      <c r="B526" s="26"/>
      <c r="C526" s="26"/>
      <c r="D526" s="38"/>
      <c r="E526" s="44"/>
      <c r="F526" s="44"/>
      <c r="G526" s="44"/>
      <c r="H526" s="26"/>
      <c r="I526" s="26"/>
      <c r="J526" s="26"/>
      <c r="K526" s="26"/>
      <c r="L526" s="26"/>
      <c r="M526" s="45"/>
      <c r="N526" s="45"/>
      <c r="O526" s="45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</row>
    <row r="527" spans="1:32" ht="15.75" customHeight="1" x14ac:dyDescent="0.2">
      <c r="A527" s="26"/>
      <c r="B527" s="26"/>
      <c r="C527" s="26"/>
      <c r="D527" s="38"/>
      <c r="E527" s="44"/>
      <c r="F527" s="44"/>
      <c r="G527" s="44"/>
      <c r="H527" s="26"/>
      <c r="I527" s="26"/>
      <c r="J527" s="26"/>
      <c r="K527" s="26"/>
      <c r="L527" s="26"/>
      <c r="M527" s="45"/>
      <c r="N527" s="45"/>
      <c r="O527" s="45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</row>
    <row r="528" spans="1:32" ht="15.75" customHeight="1" x14ac:dyDescent="0.2">
      <c r="A528" s="26"/>
      <c r="B528" s="26"/>
      <c r="C528" s="26"/>
      <c r="D528" s="38"/>
      <c r="E528" s="44"/>
      <c r="F528" s="44"/>
      <c r="G528" s="44"/>
      <c r="H528" s="26"/>
      <c r="I528" s="26"/>
      <c r="J528" s="26"/>
      <c r="K528" s="26"/>
      <c r="L528" s="26"/>
      <c r="M528" s="45"/>
      <c r="N528" s="45"/>
      <c r="O528" s="45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</row>
    <row r="529" spans="1:32" ht="15.75" customHeight="1" x14ac:dyDescent="0.2">
      <c r="A529" s="26"/>
      <c r="B529" s="26"/>
      <c r="C529" s="26"/>
      <c r="D529" s="38"/>
      <c r="E529" s="44"/>
      <c r="F529" s="44"/>
      <c r="G529" s="44"/>
      <c r="H529" s="26"/>
      <c r="I529" s="26"/>
      <c r="J529" s="26"/>
      <c r="K529" s="26"/>
      <c r="L529" s="26"/>
      <c r="M529" s="45"/>
      <c r="N529" s="45"/>
      <c r="O529" s="45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</row>
    <row r="530" spans="1:32" ht="15.75" customHeight="1" x14ac:dyDescent="0.2">
      <c r="A530" s="26"/>
      <c r="B530" s="26"/>
      <c r="C530" s="26"/>
      <c r="D530" s="38"/>
      <c r="E530" s="44"/>
      <c r="F530" s="44"/>
      <c r="G530" s="44"/>
      <c r="H530" s="26"/>
      <c r="I530" s="26"/>
      <c r="J530" s="26"/>
      <c r="K530" s="26"/>
      <c r="L530" s="26"/>
      <c r="M530" s="45"/>
      <c r="N530" s="45"/>
      <c r="O530" s="45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</row>
    <row r="531" spans="1:32" ht="15.75" customHeight="1" x14ac:dyDescent="0.2">
      <c r="A531" s="26"/>
      <c r="B531" s="26"/>
      <c r="C531" s="26"/>
      <c r="D531" s="38"/>
      <c r="E531" s="44"/>
      <c r="F531" s="44"/>
      <c r="G531" s="44"/>
      <c r="H531" s="26"/>
      <c r="I531" s="26"/>
      <c r="J531" s="26"/>
      <c r="K531" s="26"/>
      <c r="L531" s="26"/>
      <c r="M531" s="45"/>
      <c r="N531" s="45"/>
      <c r="O531" s="45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</row>
    <row r="532" spans="1:32" ht="15.75" customHeight="1" x14ac:dyDescent="0.2">
      <c r="A532" s="26"/>
      <c r="B532" s="26"/>
      <c r="C532" s="26"/>
      <c r="D532" s="38"/>
      <c r="E532" s="44"/>
      <c r="F532" s="44"/>
      <c r="G532" s="44"/>
      <c r="H532" s="26"/>
      <c r="I532" s="26"/>
      <c r="J532" s="26"/>
      <c r="K532" s="26"/>
      <c r="L532" s="26"/>
      <c r="M532" s="45"/>
      <c r="N532" s="45"/>
      <c r="O532" s="45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</row>
    <row r="533" spans="1:32" ht="15.75" customHeight="1" x14ac:dyDescent="0.2">
      <c r="A533" s="26"/>
      <c r="B533" s="26"/>
      <c r="C533" s="26"/>
      <c r="D533" s="38"/>
      <c r="E533" s="44"/>
      <c r="F533" s="44"/>
      <c r="G533" s="44"/>
      <c r="H533" s="26"/>
      <c r="I533" s="26"/>
      <c r="J533" s="26"/>
      <c r="K533" s="26"/>
      <c r="L533" s="26"/>
      <c r="M533" s="45"/>
      <c r="N533" s="45"/>
      <c r="O533" s="45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</row>
    <row r="534" spans="1:32" ht="15.75" customHeight="1" x14ac:dyDescent="0.2">
      <c r="A534" s="26"/>
      <c r="B534" s="26"/>
      <c r="C534" s="26"/>
      <c r="D534" s="38"/>
      <c r="E534" s="44"/>
      <c r="F534" s="44"/>
      <c r="G534" s="44"/>
      <c r="H534" s="26"/>
      <c r="I534" s="26"/>
      <c r="J534" s="26"/>
      <c r="K534" s="26"/>
      <c r="L534" s="26"/>
      <c r="M534" s="45"/>
      <c r="N534" s="45"/>
      <c r="O534" s="45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</row>
    <row r="535" spans="1:32" ht="15.75" customHeight="1" x14ac:dyDescent="0.2">
      <c r="A535" s="26"/>
      <c r="B535" s="26"/>
      <c r="C535" s="26"/>
      <c r="D535" s="38"/>
      <c r="E535" s="44"/>
      <c r="F535" s="44"/>
      <c r="G535" s="44"/>
      <c r="H535" s="26"/>
      <c r="I535" s="26"/>
      <c r="J535" s="26"/>
      <c r="K535" s="26"/>
      <c r="L535" s="26"/>
      <c r="M535" s="45"/>
      <c r="N535" s="45"/>
      <c r="O535" s="45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</row>
    <row r="536" spans="1:32" ht="15.75" customHeight="1" x14ac:dyDescent="0.2">
      <c r="A536" s="26"/>
      <c r="B536" s="26"/>
      <c r="C536" s="26"/>
      <c r="D536" s="38"/>
      <c r="E536" s="44"/>
      <c r="F536" s="44"/>
      <c r="G536" s="44"/>
      <c r="H536" s="26"/>
      <c r="I536" s="26"/>
      <c r="J536" s="26"/>
      <c r="K536" s="26"/>
      <c r="L536" s="26"/>
      <c r="M536" s="45"/>
      <c r="N536" s="45"/>
      <c r="O536" s="45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</row>
    <row r="537" spans="1:32" ht="15.75" customHeight="1" x14ac:dyDescent="0.2">
      <c r="A537" s="26"/>
      <c r="B537" s="26"/>
      <c r="C537" s="26"/>
      <c r="D537" s="38"/>
      <c r="E537" s="44"/>
      <c r="F537" s="44"/>
      <c r="G537" s="44"/>
      <c r="H537" s="26"/>
      <c r="I537" s="26"/>
      <c r="J537" s="26"/>
      <c r="K537" s="26"/>
      <c r="L537" s="26"/>
      <c r="M537" s="45"/>
      <c r="N537" s="45"/>
      <c r="O537" s="45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</row>
    <row r="538" spans="1:32" ht="15.75" customHeight="1" x14ac:dyDescent="0.2">
      <c r="A538" s="26"/>
      <c r="B538" s="26"/>
      <c r="C538" s="26"/>
      <c r="D538" s="38"/>
      <c r="E538" s="44"/>
      <c r="F538" s="44"/>
      <c r="G538" s="44"/>
      <c r="H538" s="26"/>
      <c r="I538" s="26"/>
      <c r="J538" s="26"/>
      <c r="K538" s="26"/>
      <c r="L538" s="26"/>
      <c r="M538" s="45"/>
      <c r="N538" s="45"/>
      <c r="O538" s="45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</row>
    <row r="539" spans="1:32" ht="15.75" customHeight="1" x14ac:dyDescent="0.2">
      <c r="A539" s="26"/>
      <c r="B539" s="26"/>
      <c r="C539" s="26"/>
      <c r="D539" s="38"/>
      <c r="E539" s="44"/>
      <c r="F539" s="44"/>
      <c r="G539" s="44"/>
      <c r="H539" s="26"/>
      <c r="I539" s="26"/>
      <c r="J539" s="26"/>
      <c r="K539" s="26"/>
      <c r="L539" s="26"/>
      <c r="M539" s="45"/>
      <c r="N539" s="45"/>
      <c r="O539" s="45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</row>
    <row r="540" spans="1:32" ht="15.75" customHeight="1" x14ac:dyDescent="0.2">
      <c r="A540" s="26"/>
      <c r="B540" s="26"/>
      <c r="C540" s="26"/>
      <c r="D540" s="38"/>
      <c r="E540" s="44"/>
      <c r="F540" s="44"/>
      <c r="G540" s="44"/>
      <c r="H540" s="26"/>
      <c r="I540" s="26"/>
      <c r="J540" s="26"/>
      <c r="K540" s="26"/>
      <c r="L540" s="26"/>
      <c r="M540" s="45"/>
      <c r="N540" s="45"/>
      <c r="O540" s="45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</row>
    <row r="541" spans="1:32" ht="15.75" customHeight="1" x14ac:dyDescent="0.2">
      <c r="A541" s="26"/>
      <c r="B541" s="26"/>
      <c r="C541" s="26"/>
      <c r="D541" s="38"/>
      <c r="E541" s="44"/>
      <c r="F541" s="44"/>
      <c r="G541" s="44"/>
      <c r="H541" s="26"/>
      <c r="I541" s="26"/>
      <c r="J541" s="26"/>
      <c r="K541" s="26"/>
      <c r="L541" s="26"/>
      <c r="M541" s="45"/>
      <c r="N541" s="45"/>
      <c r="O541" s="45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</row>
    <row r="542" spans="1:32" ht="15.75" customHeight="1" x14ac:dyDescent="0.2">
      <c r="A542" s="26"/>
      <c r="B542" s="26"/>
      <c r="C542" s="26"/>
      <c r="D542" s="38"/>
      <c r="E542" s="44"/>
      <c r="F542" s="44"/>
      <c r="G542" s="44"/>
      <c r="H542" s="26"/>
      <c r="I542" s="26"/>
      <c r="J542" s="26"/>
      <c r="K542" s="26"/>
      <c r="L542" s="26"/>
      <c r="M542" s="45"/>
      <c r="N542" s="45"/>
      <c r="O542" s="45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</row>
    <row r="543" spans="1:32" ht="15.75" customHeight="1" x14ac:dyDescent="0.2">
      <c r="A543" s="26"/>
      <c r="B543" s="26"/>
      <c r="C543" s="26"/>
      <c r="D543" s="38"/>
      <c r="E543" s="44"/>
      <c r="F543" s="44"/>
      <c r="G543" s="44"/>
      <c r="H543" s="26"/>
      <c r="I543" s="26"/>
      <c r="J543" s="26"/>
      <c r="K543" s="26"/>
      <c r="L543" s="26"/>
      <c r="M543" s="45"/>
      <c r="N543" s="45"/>
      <c r="O543" s="45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</row>
    <row r="544" spans="1:32" ht="15.75" customHeight="1" x14ac:dyDescent="0.2">
      <c r="A544" s="26"/>
      <c r="B544" s="26"/>
      <c r="C544" s="26"/>
      <c r="D544" s="38"/>
      <c r="E544" s="44"/>
      <c r="F544" s="44"/>
      <c r="G544" s="44"/>
      <c r="H544" s="26"/>
      <c r="I544" s="26"/>
      <c r="J544" s="26"/>
      <c r="K544" s="26"/>
      <c r="L544" s="26"/>
      <c r="M544" s="45"/>
      <c r="N544" s="45"/>
      <c r="O544" s="45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</row>
    <row r="545" spans="1:32" ht="15.75" customHeight="1" x14ac:dyDescent="0.2">
      <c r="A545" s="26"/>
      <c r="B545" s="26"/>
      <c r="C545" s="26"/>
      <c r="D545" s="38"/>
      <c r="E545" s="44"/>
      <c r="F545" s="44"/>
      <c r="G545" s="44"/>
      <c r="H545" s="26"/>
      <c r="I545" s="26"/>
      <c r="J545" s="26"/>
      <c r="K545" s="26"/>
      <c r="L545" s="26"/>
      <c r="M545" s="45"/>
      <c r="N545" s="45"/>
      <c r="O545" s="45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</row>
    <row r="546" spans="1:32" ht="15.75" customHeight="1" x14ac:dyDescent="0.2">
      <c r="A546" s="26"/>
      <c r="B546" s="26"/>
      <c r="C546" s="26"/>
      <c r="D546" s="38"/>
      <c r="E546" s="44"/>
      <c r="F546" s="44"/>
      <c r="G546" s="44"/>
      <c r="H546" s="26"/>
      <c r="I546" s="26"/>
      <c r="J546" s="26"/>
      <c r="K546" s="26"/>
      <c r="L546" s="26"/>
      <c r="M546" s="45"/>
      <c r="N546" s="45"/>
      <c r="O546" s="45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</row>
    <row r="547" spans="1:32" ht="15.75" customHeight="1" x14ac:dyDescent="0.2">
      <c r="A547" s="26"/>
      <c r="B547" s="26"/>
      <c r="C547" s="26"/>
      <c r="D547" s="38"/>
      <c r="E547" s="44"/>
      <c r="F547" s="44"/>
      <c r="G547" s="44"/>
      <c r="H547" s="26"/>
      <c r="I547" s="26"/>
      <c r="J547" s="26"/>
      <c r="K547" s="26"/>
      <c r="L547" s="26"/>
      <c r="M547" s="45"/>
      <c r="N547" s="45"/>
      <c r="O547" s="45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</row>
    <row r="548" spans="1:32" ht="15.75" customHeight="1" x14ac:dyDescent="0.2">
      <c r="A548" s="26"/>
      <c r="B548" s="26"/>
      <c r="C548" s="26"/>
      <c r="D548" s="38"/>
      <c r="E548" s="44"/>
      <c r="F548" s="44"/>
      <c r="G548" s="44"/>
      <c r="H548" s="26"/>
      <c r="I548" s="26"/>
      <c r="J548" s="26"/>
      <c r="K548" s="26"/>
      <c r="L548" s="26"/>
      <c r="M548" s="45"/>
      <c r="N548" s="45"/>
      <c r="O548" s="45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</row>
    <row r="549" spans="1:32" ht="15.75" customHeight="1" x14ac:dyDescent="0.2">
      <c r="A549" s="26"/>
      <c r="B549" s="26"/>
      <c r="C549" s="26"/>
      <c r="D549" s="38"/>
      <c r="E549" s="44"/>
      <c r="F549" s="44"/>
      <c r="G549" s="44"/>
      <c r="H549" s="26"/>
      <c r="I549" s="26"/>
      <c r="J549" s="26"/>
      <c r="K549" s="26"/>
      <c r="L549" s="26"/>
      <c r="M549" s="45"/>
      <c r="N549" s="45"/>
      <c r="O549" s="45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</row>
    <row r="550" spans="1:32" ht="15.75" customHeight="1" x14ac:dyDescent="0.2">
      <c r="A550" s="26"/>
      <c r="B550" s="26"/>
      <c r="C550" s="26"/>
      <c r="D550" s="38"/>
      <c r="E550" s="44"/>
      <c r="F550" s="44"/>
      <c r="G550" s="44"/>
      <c r="H550" s="26"/>
      <c r="I550" s="26"/>
      <c r="J550" s="26"/>
      <c r="K550" s="26"/>
      <c r="L550" s="26"/>
      <c r="M550" s="45"/>
      <c r="N550" s="45"/>
      <c r="O550" s="45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</row>
    <row r="551" spans="1:32" ht="15.75" customHeight="1" x14ac:dyDescent="0.2">
      <c r="A551" s="26"/>
      <c r="B551" s="26"/>
      <c r="C551" s="26"/>
      <c r="D551" s="38"/>
      <c r="E551" s="44"/>
      <c r="F551" s="44"/>
      <c r="G551" s="44"/>
      <c r="H551" s="26"/>
      <c r="I551" s="26"/>
      <c r="J551" s="26"/>
      <c r="K551" s="26"/>
      <c r="L551" s="26"/>
      <c r="M551" s="45"/>
      <c r="N551" s="45"/>
      <c r="O551" s="45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</row>
    <row r="552" spans="1:32" ht="15.75" customHeight="1" x14ac:dyDescent="0.2">
      <c r="A552" s="26"/>
      <c r="B552" s="26"/>
      <c r="C552" s="26"/>
      <c r="D552" s="38"/>
      <c r="E552" s="44"/>
      <c r="F552" s="44"/>
      <c r="G552" s="44"/>
      <c r="H552" s="26"/>
      <c r="I552" s="26"/>
      <c r="J552" s="26"/>
      <c r="K552" s="26"/>
      <c r="L552" s="26"/>
      <c r="M552" s="45"/>
      <c r="N552" s="45"/>
      <c r="O552" s="45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</row>
    <row r="553" spans="1:32" ht="15.75" customHeight="1" x14ac:dyDescent="0.2">
      <c r="A553" s="26"/>
      <c r="B553" s="26"/>
      <c r="C553" s="26"/>
      <c r="D553" s="38"/>
      <c r="E553" s="44"/>
      <c r="F553" s="44"/>
      <c r="G553" s="44"/>
      <c r="H553" s="26"/>
      <c r="I553" s="26"/>
      <c r="J553" s="26"/>
      <c r="K553" s="26"/>
      <c r="L553" s="26"/>
      <c r="M553" s="45"/>
      <c r="N553" s="45"/>
      <c r="O553" s="45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</row>
    <row r="554" spans="1:32" ht="15.75" customHeight="1" x14ac:dyDescent="0.2">
      <c r="A554" s="26"/>
      <c r="B554" s="26"/>
      <c r="C554" s="26"/>
      <c r="D554" s="38"/>
      <c r="E554" s="44"/>
      <c r="F554" s="44"/>
      <c r="G554" s="44"/>
      <c r="H554" s="26"/>
      <c r="I554" s="26"/>
      <c r="J554" s="26"/>
      <c r="K554" s="26"/>
      <c r="L554" s="26"/>
      <c r="M554" s="45"/>
      <c r="N554" s="45"/>
      <c r="O554" s="45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</row>
    <row r="555" spans="1:32" ht="15.75" customHeight="1" x14ac:dyDescent="0.2">
      <c r="A555" s="26"/>
      <c r="B555" s="26"/>
      <c r="C555" s="26"/>
      <c r="D555" s="38"/>
      <c r="E555" s="44"/>
      <c r="F555" s="44"/>
      <c r="G555" s="44"/>
      <c r="H555" s="26"/>
      <c r="I555" s="26"/>
      <c r="J555" s="26"/>
      <c r="K555" s="26"/>
      <c r="L555" s="26"/>
      <c r="M555" s="45"/>
      <c r="N555" s="45"/>
      <c r="O555" s="45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</row>
    <row r="556" spans="1:32" ht="15.75" customHeight="1" x14ac:dyDescent="0.2">
      <c r="A556" s="26"/>
      <c r="B556" s="26"/>
      <c r="C556" s="26"/>
      <c r="D556" s="38"/>
      <c r="E556" s="44"/>
      <c r="F556" s="44"/>
      <c r="G556" s="44"/>
      <c r="H556" s="26"/>
      <c r="I556" s="26"/>
      <c r="J556" s="26"/>
      <c r="K556" s="26"/>
      <c r="L556" s="26"/>
      <c r="M556" s="45"/>
      <c r="N556" s="45"/>
      <c r="O556" s="45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</row>
    <row r="557" spans="1:32" ht="15.75" customHeight="1" x14ac:dyDescent="0.2">
      <c r="A557" s="26"/>
      <c r="B557" s="26"/>
      <c r="C557" s="26"/>
      <c r="D557" s="38"/>
      <c r="E557" s="44"/>
      <c r="F557" s="44"/>
      <c r="G557" s="44"/>
      <c r="H557" s="26"/>
      <c r="I557" s="26"/>
      <c r="J557" s="26"/>
      <c r="K557" s="26"/>
      <c r="L557" s="26"/>
      <c r="M557" s="45"/>
      <c r="N557" s="45"/>
      <c r="O557" s="45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</row>
    <row r="558" spans="1:32" ht="15.75" customHeight="1" x14ac:dyDescent="0.2">
      <c r="A558" s="26"/>
      <c r="B558" s="26"/>
      <c r="C558" s="26"/>
      <c r="D558" s="38"/>
      <c r="E558" s="44"/>
      <c r="F558" s="44"/>
      <c r="G558" s="44"/>
      <c r="H558" s="26"/>
      <c r="I558" s="26"/>
      <c r="J558" s="26"/>
      <c r="K558" s="26"/>
      <c r="L558" s="26"/>
      <c r="M558" s="45"/>
      <c r="N558" s="45"/>
      <c r="O558" s="45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</row>
    <row r="559" spans="1:32" ht="15.75" customHeight="1" x14ac:dyDescent="0.2">
      <c r="A559" s="26"/>
      <c r="B559" s="26"/>
      <c r="C559" s="26"/>
      <c r="D559" s="38"/>
      <c r="E559" s="44"/>
      <c r="F559" s="44"/>
      <c r="G559" s="44"/>
      <c r="H559" s="26"/>
      <c r="I559" s="26"/>
      <c r="J559" s="26"/>
      <c r="K559" s="26"/>
      <c r="L559" s="26"/>
      <c r="M559" s="45"/>
      <c r="N559" s="45"/>
      <c r="O559" s="45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</row>
    <row r="560" spans="1:32" ht="15.75" customHeight="1" x14ac:dyDescent="0.2">
      <c r="A560" s="26"/>
      <c r="B560" s="26"/>
      <c r="C560" s="26"/>
      <c r="D560" s="38"/>
      <c r="E560" s="44"/>
      <c r="F560" s="44"/>
      <c r="G560" s="44"/>
      <c r="H560" s="26"/>
      <c r="I560" s="26"/>
      <c r="J560" s="26"/>
      <c r="K560" s="26"/>
      <c r="L560" s="26"/>
      <c r="M560" s="45"/>
      <c r="N560" s="45"/>
      <c r="O560" s="45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</row>
    <row r="561" spans="1:32" ht="15.75" customHeight="1" x14ac:dyDescent="0.2">
      <c r="A561" s="26"/>
      <c r="B561" s="26"/>
      <c r="C561" s="26"/>
      <c r="D561" s="38"/>
      <c r="E561" s="44"/>
      <c r="F561" s="44"/>
      <c r="G561" s="44"/>
      <c r="H561" s="26"/>
      <c r="I561" s="26"/>
      <c r="J561" s="26"/>
      <c r="K561" s="26"/>
      <c r="L561" s="26"/>
      <c r="M561" s="45"/>
      <c r="N561" s="45"/>
      <c r="O561" s="45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</row>
    <row r="562" spans="1:32" ht="15.75" customHeight="1" x14ac:dyDescent="0.2">
      <c r="A562" s="26"/>
      <c r="B562" s="26"/>
      <c r="C562" s="26"/>
      <c r="D562" s="38"/>
      <c r="E562" s="44"/>
      <c r="F562" s="44"/>
      <c r="G562" s="44"/>
      <c r="H562" s="26"/>
      <c r="I562" s="26"/>
      <c r="J562" s="26"/>
      <c r="K562" s="26"/>
      <c r="L562" s="26"/>
      <c r="M562" s="45"/>
      <c r="N562" s="45"/>
      <c r="O562" s="45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</row>
    <row r="563" spans="1:32" ht="15.75" customHeight="1" x14ac:dyDescent="0.2">
      <c r="A563" s="26"/>
      <c r="B563" s="26"/>
      <c r="C563" s="26"/>
      <c r="D563" s="38"/>
      <c r="E563" s="44"/>
      <c r="F563" s="44"/>
      <c r="G563" s="44"/>
      <c r="H563" s="26"/>
      <c r="I563" s="26"/>
      <c r="J563" s="26"/>
      <c r="K563" s="26"/>
      <c r="L563" s="26"/>
      <c r="M563" s="45"/>
      <c r="N563" s="45"/>
      <c r="O563" s="45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</row>
    <row r="564" spans="1:32" ht="15.75" customHeight="1" x14ac:dyDescent="0.2">
      <c r="A564" s="26"/>
      <c r="B564" s="26"/>
      <c r="C564" s="26"/>
      <c r="D564" s="38"/>
      <c r="E564" s="44"/>
      <c r="F564" s="44"/>
      <c r="G564" s="44"/>
      <c r="H564" s="26"/>
      <c r="I564" s="26"/>
      <c r="J564" s="26"/>
      <c r="K564" s="26"/>
      <c r="L564" s="26"/>
      <c r="M564" s="45"/>
      <c r="N564" s="45"/>
      <c r="O564" s="45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</row>
    <row r="565" spans="1:32" ht="15.75" customHeight="1" x14ac:dyDescent="0.2">
      <c r="A565" s="26"/>
      <c r="B565" s="26"/>
      <c r="C565" s="26"/>
      <c r="D565" s="38"/>
      <c r="E565" s="44"/>
      <c r="F565" s="44"/>
      <c r="G565" s="44"/>
      <c r="H565" s="26"/>
      <c r="I565" s="26"/>
      <c r="J565" s="26"/>
      <c r="K565" s="26"/>
      <c r="L565" s="26"/>
      <c r="M565" s="45"/>
      <c r="N565" s="45"/>
      <c r="O565" s="45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</row>
    <row r="566" spans="1:32" ht="15.75" customHeight="1" x14ac:dyDescent="0.2">
      <c r="A566" s="26"/>
      <c r="B566" s="26"/>
      <c r="C566" s="26"/>
      <c r="D566" s="38"/>
      <c r="E566" s="44"/>
      <c r="F566" s="44"/>
      <c r="G566" s="44"/>
      <c r="H566" s="26"/>
      <c r="I566" s="26"/>
      <c r="J566" s="26"/>
      <c r="K566" s="26"/>
      <c r="L566" s="26"/>
      <c r="M566" s="45"/>
      <c r="N566" s="45"/>
      <c r="O566" s="45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</row>
    <row r="567" spans="1:32" ht="15.75" customHeight="1" x14ac:dyDescent="0.2">
      <c r="A567" s="26"/>
      <c r="B567" s="26"/>
      <c r="C567" s="26"/>
      <c r="D567" s="38"/>
      <c r="E567" s="44"/>
      <c r="F567" s="44"/>
      <c r="G567" s="44"/>
      <c r="H567" s="26"/>
      <c r="I567" s="26"/>
      <c r="J567" s="26"/>
      <c r="K567" s="26"/>
      <c r="L567" s="26"/>
      <c r="M567" s="45"/>
      <c r="N567" s="45"/>
      <c r="O567" s="45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</row>
    <row r="568" spans="1:32" ht="15.75" customHeight="1" x14ac:dyDescent="0.2">
      <c r="A568" s="26"/>
      <c r="B568" s="26"/>
      <c r="C568" s="26"/>
      <c r="D568" s="38"/>
      <c r="E568" s="44"/>
      <c r="F568" s="44"/>
      <c r="G568" s="44"/>
      <c r="H568" s="26"/>
      <c r="I568" s="26"/>
      <c r="J568" s="26"/>
      <c r="K568" s="26"/>
      <c r="L568" s="26"/>
      <c r="M568" s="45"/>
      <c r="N568" s="45"/>
      <c r="O568" s="45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</row>
    <row r="569" spans="1:32" ht="15.75" customHeight="1" x14ac:dyDescent="0.2">
      <c r="A569" s="26"/>
      <c r="B569" s="26"/>
      <c r="C569" s="26"/>
      <c r="D569" s="38"/>
      <c r="E569" s="44"/>
      <c r="F569" s="44"/>
      <c r="G569" s="44"/>
      <c r="H569" s="26"/>
      <c r="I569" s="26"/>
      <c r="J569" s="26"/>
      <c r="K569" s="26"/>
      <c r="L569" s="26"/>
      <c r="M569" s="45"/>
      <c r="N569" s="45"/>
      <c r="O569" s="45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</row>
    <row r="570" spans="1:32" ht="15.75" customHeight="1" x14ac:dyDescent="0.2">
      <c r="A570" s="26"/>
      <c r="B570" s="26"/>
      <c r="C570" s="26"/>
      <c r="D570" s="38"/>
      <c r="E570" s="44"/>
      <c r="F570" s="44"/>
      <c r="G570" s="44"/>
      <c r="H570" s="26"/>
      <c r="I570" s="26"/>
      <c r="J570" s="26"/>
      <c r="K570" s="26"/>
      <c r="L570" s="26"/>
      <c r="M570" s="45"/>
      <c r="N570" s="45"/>
      <c r="O570" s="45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</row>
    <row r="571" spans="1:32" ht="15.75" customHeight="1" x14ac:dyDescent="0.2">
      <c r="A571" s="26"/>
      <c r="B571" s="26"/>
      <c r="C571" s="26"/>
      <c r="D571" s="38"/>
      <c r="E571" s="44"/>
      <c r="F571" s="44"/>
      <c r="G571" s="44"/>
      <c r="H571" s="26"/>
      <c r="I571" s="26"/>
      <c r="J571" s="26"/>
      <c r="K571" s="26"/>
      <c r="L571" s="26"/>
      <c r="M571" s="45"/>
      <c r="N571" s="45"/>
      <c r="O571" s="45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</row>
    <row r="572" spans="1:32" ht="15.75" customHeight="1" x14ac:dyDescent="0.2">
      <c r="A572" s="26"/>
      <c r="B572" s="26"/>
      <c r="C572" s="26"/>
      <c r="D572" s="38"/>
      <c r="E572" s="44"/>
      <c r="F572" s="44"/>
      <c r="G572" s="44"/>
      <c r="H572" s="26"/>
      <c r="I572" s="26"/>
      <c r="J572" s="26"/>
      <c r="K572" s="26"/>
      <c r="L572" s="26"/>
      <c r="M572" s="45"/>
      <c r="N572" s="45"/>
      <c r="O572" s="45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</row>
    <row r="573" spans="1:32" ht="15.75" customHeight="1" x14ac:dyDescent="0.2">
      <c r="A573" s="26"/>
      <c r="B573" s="26"/>
      <c r="C573" s="26"/>
      <c r="D573" s="38"/>
      <c r="E573" s="44"/>
      <c r="F573" s="44"/>
      <c r="G573" s="44"/>
      <c r="H573" s="26"/>
      <c r="I573" s="26"/>
      <c r="J573" s="26"/>
      <c r="K573" s="26"/>
      <c r="L573" s="26"/>
      <c r="M573" s="45"/>
      <c r="N573" s="45"/>
      <c r="O573" s="45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</row>
    <row r="574" spans="1:32" ht="15.75" customHeight="1" x14ac:dyDescent="0.2">
      <c r="A574" s="26"/>
      <c r="B574" s="26"/>
      <c r="C574" s="26"/>
      <c r="D574" s="38"/>
      <c r="E574" s="44"/>
      <c r="F574" s="44"/>
      <c r="G574" s="44"/>
      <c r="H574" s="26"/>
      <c r="I574" s="26"/>
      <c r="J574" s="26"/>
      <c r="K574" s="26"/>
      <c r="L574" s="26"/>
      <c r="M574" s="45"/>
      <c r="N574" s="45"/>
      <c r="O574" s="45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</row>
    <row r="575" spans="1:32" ht="15.75" customHeight="1" x14ac:dyDescent="0.2">
      <c r="A575" s="26"/>
      <c r="B575" s="26"/>
      <c r="C575" s="26"/>
      <c r="D575" s="38"/>
      <c r="E575" s="44"/>
      <c r="F575" s="44"/>
      <c r="G575" s="44"/>
      <c r="H575" s="26"/>
      <c r="I575" s="26"/>
      <c r="J575" s="26"/>
      <c r="K575" s="26"/>
      <c r="L575" s="26"/>
      <c r="M575" s="45"/>
      <c r="N575" s="45"/>
      <c r="O575" s="45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</row>
    <row r="576" spans="1:32" ht="15.75" customHeight="1" x14ac:dyDescent="0.2">
      <c r="A576" s="26"/>
      <c r="B576" s="26"/>
      <c r="C576" s="26"/>
      <c r="D576" s="38"/>
      <c r="E576" s="44"/>
      <c r="F576" s="44"/>
      <c r="G576" s="44"/>
      <c r="H576" s="26"/>
      <c r="I576" s="26"/>
      <c r="J576" s="26"/>
      <c r="K576" s="26"/>
      <c r="L576" s="26"/>
      <c r="M576" s="45"/>
      <c r="N576" s="45"/>
      <c r="O576" s="45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</row>
    <row r="577" spans="1:32" ht="15.75" customHeight="1" x14ac:dyDescent="0.2">
      <c r="A577" s="26"/>
      <c r="B577" s="26"/>
      <c r="C577" s="26"/>
      <c r="D577" s="38"/>
      <c r="E577" s="44"/>
      <c r="F577" s="44"/>
      <c r="G577" s="44"/>
      <c r="H577" s="26"/>
      <c r="I577" s="26"/>
      <c r="J577" s="26"/>
      <c r="K577" s="26"/>
      <c r="L577" s="26"/>
      <c r="M577" s="45"/>
      <c r="N577" s="45"/>
      <c r="O577" s="45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</row>
    <row r="578" spans="1:32" ht="15.75" customHeight="1" x14ac:dyDescent="0.2">
      <c r="A578" s="26"/>
      <c r="B578" s="26"/>
      <c r="C578" s="26"/>
      <c r="D578" s="38"/>
      <c r="E578" s="44"/>
      <c r="F578" s="44"/>
      <c r="G578" s="44"/>
      <c r="H578" s="26"/>
      <c r="I578" s="26"/>
      <c r="J578" s="26"/>
      <c r="K578" s="26"/>
      <c r="L578" s="26"/>
      <c r="M578" s="45"/>
      <c r="N578" s="45"/>
      <c r="O578" s="45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</row>
    <row r="579" spans="1:32" ht="15.75" customHeight="1" x14ac:dyDescent="0.2">
      <c r="A579" s="26"/>
      <c r="B579" s="26"/>
      <c r="C579" s="26"/>
      <c r="D579" s="38"/>
      <c r="E579" s="44"/>
      <c r="F579" s="44"/>
      <c r="G579" s="44"/>
      <c r="H579" s="26"/>
      <c r="I579" s="26"/>
      <c r="J579" s="26"/>
      <c r="K579" s="26"/>
      <c r="L579" s="26"/>
      <c r="M579" s="45"/>
      <c r="N579" s="45"/>
      <c r="O579" s="45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</row>
    <row r="580" spans="1:32" ht="15.75" customHeight="1" x14ac:dyDescent="0.2">
      <c r="A580" s="26"/>
      <c r="B580" s="26"/>
      <c r="C580" s="26"/>
      <c r="D580" s="38"/>
      <c r="E580" s="44"/>
      <c r="F580" s="44"/>
      <c r="G580" s="44"/>
      <c r="H580" s="26"/>
      <c r="I580" s="26"/>
      <c r="J580" s="26"/>
      <c r="K580" s="26"/>
      <c r="L580" s="26"/>
      <c r="M580" s="45"/>
      <c r="N580" s="45"/>
      <c r="O580" s="45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</row>
    <row r="581" spans="1:32" ht="15.75" customHeight="1" x14ac:dyDescent="0.2">
      <c r="A581" s="26"/>
      <c r="B581" s="26"/>
      <c r="C581" s="26"/>
      <c r="D581" s="38"/>
      <c r="E581" s="44"/>
      <c r="F581" s="44"/>
      <c r="G581" s="44"/>
      <c r="H581" s="26"/>
      <c r="I581" s="26"/>
      <c r="J581" s="26"/>
      <c r="K581" s="26"/>
      <c r="L581" s="26"/>
      <c r="M581" s="45"/>
      <c r="N581" s="45"/>
      <c r="O581" s="45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</row>
    <row r="582" spans="1:32" ht="15.75" customHeight="1" x14ac:dyDescent="0.2">
      <c r="A582" s="26"/>
      <c r="B582" s="26"/>
      <c r="C582" s="26"/>
      <c r="D582" s="38"/>
      <c r="E582" s="44"/>
      <c r="F582" s="44"/>
      <c r="G582" s="44"/>
      <c r="H582" s="26"/>
      <c r="I582" s="26"/>
      <c r="J582" s="26"/>
      <c r="K582" s="26"/>
      <c r="L582" s="26"/>
      <c r="M582" s="45"/>
      <c r="N582" s="45"/>
      <c r="O582" s="45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</row>
    <row r="583" spans="1:32" ht="15.75" customHeight="1" x14ac:dyDescent="0.2">
      <c r="A583" s="26"/>
      <c r="B583" s="26"/>
      <c r="C583" s="26"/>
      <c r="D583" s="38"/>
      <c r="E583" s="44"/>
      <c r="F583" s="44"/>
      <c r="G583" s="44"/>
      <c r="H583" s="26"/>
      <c r="I583" s="26"/>
      <c r="J583" s="26"/>
      <c r="K583" s="26"/>
      <c r="L583" s="26"/>
      <c r="M583" s="45"/>
      <c r="N583" s="45"/>
      <c r="O583" s="45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</row>
    <row r="584" spans="1:32" ht="15.75" customHeight="1" x14ac:dyDescent="0.2">
      <c r="A584" s="26"/>
      <c r="B584" s="26"/>
      <c r="C584" s="26"/>
      <c r="D584" s="38"/>
      <c r="E584" s="44"/>
      <c r="F584" s="44"/>
      <c r="G584" s="44"/>
      <c r="H584" s="26"/>
      <c r="I584" s="26"/>
      <c r="J584" s="26"/>
      <c r="K584" s="26"/>
      <c r="L584" s="26"/>
      <c r="M584" s="45"/>
      <c r="N584" s="45"/>
      <c r="O584" s="45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</row>
    <row r="585" spans="1:32" ht="15.75" customHeight="1" x14ac:dyDescent="0.2">
      <c r="A585" s="26"/>
      <c r="B585" s="26"/>
      <c r="C585" s="26"/>
      <c r="D585" s="38"/>
      <c r="E585" s="44"/>
      <c r="F585" s="44"/>
      <c r="G585" s="44"/>
      <c r="H585" s="26"/>
      <c r="I585" s="26"/>
      <c r="J585" s="26"/>
      <c r="K585" s="26"/>
      <c r="L585" s="26"/>
      <c r="M585" s="45"/>
      <c r="N585" s="45"/>
      <c r="O585" s="45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</row>
    <row r="586" spans="1:32" ht="15.75" customHeight="1" x14ac:dyDescent="0.2">
      <c r="A586" s="26"/>
      <c r="B586" s="26"/>
      <c r="C586" s="26"/>
      <c r="D586" s="38"/>
      <c r="E586" s="44"/>
      <c r="F586" s="44"/>
      <c r="G586" s="44"/>
      <c r="H586" s="26"/>
      <c r="I586" s="26"/>
      <c r="J586" s="26"/>
      <c r="K586" s="26"/>
      <c r="L586" s="26"/>
      <c r="M586" s="45"/>
      <c r="N586" s="45"/>
      <c r="O586" s="45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</row>
    <row r="587" spans="1:32" ht="15.75" customHeight="1" x14ac:dyDescent="0.2">
      <c r="A587" s="26"/>
      <c r="B587" s="26"/>
      <c r="C587" s="26"/>
      <c r="D587" s="38"/>
      <c r="E587" s="44"/>
      <c r="F587" s="44"/>
      <c r="G587" s="44"/>
      <c r="H587" s="26"/>
      <c r="I587" s="26"/>
      <c r="J587" s="26"/>
      <c r="K587" s="26"/>
      <c r="L587" s="26"/>
      <c r="M587" s="45"/>
      <c r="N587" s="45"/>
      <c r="O587" s="45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</row>
    <row r="588" spans="1:32" ht="15.75" customHeight="1" x14ac:dyDescent="0.2">
      <c r="A588" s="26"/>
      <c r="B588" s="26"/>
      <c r="C588" s="26"/>
      <c r="D588" s="38"/>
      <c r="E588" s="44"/>
      <c r="F588" s="44"/>
      <c r="G588" s="44"/>
      <c r="H588" s="26"/>
      <c r="I588" s="26"/>
      <c r="J588" s="26"/>
      <c r="K588" s="26"/>
      <c r="L588" s="26"/>
      <c r="M588" s="45"/>
      <c r="N588" s="45"/>
      <c r="O588" s="45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</row>
    <row r="589" spans="1:32" ht="15.75" customHeight="1" x14ac:dyDescent="0.2">
      <c r="A589" s="26"/>
      <c r="B589" s="26"/>
      <c r="C589" s="26"/>
      <c r="D589" s="38"/>
      <c r="E589" s="44"/>
      <c r="F589" s="44"/>
      <c r="G589" s="44"/>
      <c r="H589" s="26"/>
      <c r="I589" s="26"/>
      <c r="J589" s="26"/>
      <c r="K589" s="26"/>
      <c r="L589" s="26"/>
      <c r="M589" s="45"/>
      <c r="N589" s="45"/>
      <c r="O589" s="45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</row>
    <row r="590" spans="1:32" ht="15.75" customHeight="1" x14ac:dyDescent="0.2">
      <c r="A590" s="26"/>
      <c r="B590" s="26"/>
      <c r="C590" s="26"/>
      <c r="D590" s="38"/>
      <c r="E590" s="44"/>
      <c r="F590" s="44"/>
      <c r="G590" s="44"/>
      <c r="H590" s="26"/>
      <c r="I590" s="26"/>
      <c r="J590" s="26"/>
      <c r="K590" s="26"/>
      <c r="L590" s="26"/>
      <c r="M590" s="45"/>
      <c r="N590" s="45"/>
      <c r="O590" s="45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</row>
    <row r="591" spans="1:32" ht="15.75" customHeight="1" x14ac:dyDescent="0.2">
      <c r="A591" s="26"/>
      <c r="B591" s="26"/>
      <c r="C591" s="26"/>
      <c r="D591" s="38"/>
      <c r="E591" s="44"/>
      <c r="F591" s="44"/>
      <c r="G591" s="44"/>
      <c r="H591" s="26"/>
      <c r="I591" s="26"/>
      <c r="J591" s="26"/>
      <c r="K591" s="26"/>
      <c r="L591" s="26"/>
      <c r="M591" s="45"/>
      <c r="N591" s="45"/>
      <c r="O591" s="45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</row>
    <row r="592" spans="1:32" ht="15.75" customHeight="1" x14ac:dyDescent="0.2">
      <c r="A592" s="26"/>
      <c r="B592" s="26"/>
      <c r="C592" s="26"/>
      <c r="D592" s="38"/>
      <c r="E592" s="44"/>
      <c r="F592" s="44"/>
      <c r="G592" s="44"/>
      <c r="H592" s="26"/>
      <c r="I592" s="26"/>
      <c r="J592" s="26"/>
      <c r="K592" s="26"/>
      <c r="L592" s="26"/>
      <c r="M592" s="45"/>
      <c r="N592" s="45"/>
      <c r="O592" s="45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</row>
    <row r="593" spans="1:32" ht="15.75" customHeight="1" x14ac:dyDescent="0.2">
      <c r="A593" s="26"/>
      <c r="B593" s="26"/>
      <c r="C593" s="26"/>
      <c r="D593" s="38"/>
      <c r="E593" s="44"/>
      <c r="F593" s="44"/>
      <c r="G593" s="44"/>
      <c r="H593" s="26"/>
      <c r="I593" s="26"/>
      <c r="J593" s="26"/>
      <c r="K593" s="26"/>
      <c r="L593" s="26"/>
      <c r="M593" s="45"/>
      <c r="N593" s="45"/>
      <c r="O593" s="45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</row>
    <row r="594" spans="1:32" ht="15.75" customHeight="1" x14ac:dyDescent="0.2">
      <c r="A594" s="26"/>
      <c r="B594" s="26"/>
      <c r="C594" s="26"/>
      <c r="D594" s="38"/>
      <c r="E594" s="44"/>
      <c r="F594" s="44"/>
      <c r="G594" s="44"/>
      <c r="H594" s="26"/>
      <c r="I594" s="26"/>
      <c r="J594" s="26"/>
      <c r="K594" s="26"/>
      <c r="L594" s="26"/>
      <c r="M594" s="45"/>
      <c r="N594" s="45"/>
      <c r="O594" s="45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</row>
    <row r="595" spans="1:32" ht="15.75" customHeight="1" x14ac:dyDescent="0.2">
      <c r="A595" s="26"/>
      <c r="B595" s="26"/>
      <c r="C595" s="26"/>
      <c r="D595" s="38"/>
      <c r="E595" s="44"/>
      <c r="F595" s="44"/>
      <c r="G595" s="44"/>
      <c r="H595" s="26"/>
      <c r="I595" s="26"/>
      <c r="J595" s="26"/>
      <c r="K595" s="26"/>
      <c r="L595" s="26"/>
      <c r="M595" s="45"/>
      <c r="N595" s="45"/>
      <c r="O595" s="45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</row>
    <row r="596" spans="1:32" ht="15.75" customHeight="1" x14ac:dyDescent="0.2">
      <c r="A596" s="26"/>
      <c r="B596" s="26"/>
      <c r="C596" s="26"/>
      <c r="D596" s="38"/>
      <c r="E596" s="44"/>
      <c r="F596" s="44"/>
      <c r="G596" s="44"/>
      <c r="H596" s="26"/>
      <c r="I596" s="26"/>
      <c r="J596" s="26"/>
      <c r="K596" s="26"/>
      <c r="L596" s="26"/>
      <c r="M596" s="45"/>
      <c r="N596" s="45"/>
      <c r="O596" s="45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</row>
    <row r="597" spans="1:32" ht="15.75" customHeight="1" x14ac:dyDescent="0.2">
      <c r="A597" s="26"/>
      <c r="B597" s="26"/>
      <c r="C597" s="26"/>
      <c r="D597" s="38"/>
      <c r="E597" s="44"/>
      <c r="F597" s="44"/>
      <c r="G597" s="44"/>
      <c r="H597" s="26"/>
      <c r="I597" s="26"/>
      <c r="J597" s="26"/>
      <c r="K597" s="26"/>
      <c r="L597" s="26"/>
      <c r="M597" s="45"/>
      <c r="N597" s="45"/>
      <c r="O597" s="45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</row>
    <row r="598" spans="1:32" ht="15.75" customHeight="1" x14ac:dyDescent="0.2">
      <c r="A598" s="26"/>
      <c r="B598" s="26"/>
      <c r="C598" s="26"/>
      <c r="D598" s="38"/>
      <c r="E598" s="44"/>
      <c r="F598" s="44"/>
      <c r="G598" s="44"/>
      <c r="H598" s="26"/>
      <c r="I598" s="26"/>
      <c r="J598" s="26"/>
      <c r="K598" s="26"/>
      <c r="L598" s="26"/>
      <c r="M598" s="45"/>
      <c r="N598" s="45"/>
      <c r="O598" s="45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</row>
    <row r="599" spans="1:32" ht="15.75" customHeight="1" x14ac:dyDescent="0.2">
      <c r="A599" s="26"/>
      <c r="B599" s="26"/>
      <c r="C599" s="26"/>
      <c r="D599" s="38"/>
      <c r="E599" s="44"/>
      <c r="F599" s="44"/>
      <c r="G599" s="44"/>
      <c r="H599" s="26"/>
      <c r="I599" s="26"/>
      <c r="J599" s="26"/>
      <c r="K599" s="26"/>
      <c r="L599" s="26"/>
      <c r="M599" s="45"/>
      <c r="N599" s="45"/>
      <c r="O599" s="45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</row>
    <row r="600" spans="1:32" ht="15.75" customHeight="1" x14ac:dyDescent="0.2">
      <c r="A600" s="26"/>
      <c r="B600" s="26"/>
      <c r="C600" s="26"/>
      <c r="D600" s="38"/>
      <c r="E600" s="44"/>
      <c r="F600" s="44"/>
      <c r="G600" s="44"/>
      <c r="H600" s="26"/>
      <c r="I600" s="26"/>
      <c r="J600" s="26"/>
      <c r="K600" s="26"/>
      <c r="L600" s="26"/>
      <c r="M600" s="45"/>
      <c r="N600" s="45"/>
      <c r="O600" s="45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</row>
    <row r="601" spans="1:32" ht="15.75" customHeight="1" x14ac:dyDescent="0.2">
      <c r="A601" s="26"/>
      <c r="B601" s="26"/>
      <c r="C601" s="26"/>
      <c r="D601" s="38"/>
      <c r="E601" s="44"/>
      <c r="F601" s="44"/>
      <c r="G601" s="44"/>
      <c r="H601" s="26"/>
      <c r="I601" s="26"/>
      <c r="J601" s="26"/>
      <c r="K601" s="26"/>
      <c r="L601" s="26"/>
      <c r="M601" s="45"/>
      <c r="N601" s="45"/>
      <c r="O601" s="45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</row>
    <row r="602" spans="1:32" ht="15.75" customHeight="1" x14ac:dyDescent="0.2">
      <c r="A602" s="26"/>
      <c r="B602" s="26"/>
      <c r="C602" s="26"/>
      <c r="D602" s="38"/>
      <c r="E602" s="44"/>
      <c r="F602" s="44"/>
      <c r="G602" s="44"/>
      <c r="H602" s="26"/>
      <c r="I602" s="26"/>
      <c r="J602" s="26"/>
      <c r="K602" s="26"/>
      <c r="L602" s="26"/>
      <c r="M602" s="45"/>
      <c r="N602" s="45"/>
      <c r="O602" s="45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</row>
    <row r="603" spans="1:32" ht="15.75" customHeight="1" x14ac:dyDescent="0.2">
      <c r="A603" s="26"/>
      <c r="B603" s="26"/>
      <c r="C603" s="26"/>
      <c r="D603" s="38"/>
      <c r="E603" s="44"/>
      <c r="F603" s="44"/>
      <c r="G603" s="44"/>
      <c r="H603" s="26"/>
      <c r="I603" s="26"/>
      <c r="J603" s="26"/>
      <c r="K603" s="26"/>
      <c r="L603" s="26"/>
      <c r="M603" s="45"/>
      <c r="N603" s="45"/>
      <c r="O603" s="45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</row>
    <row r="604" spans="1:32" ht="15.75" customHeight="1" x14ac:dyDescent="0.2">
      <c r="A604" s="26"/>
      <c r="B604" s="26"/>
      <c r="C604" s="26"/>
      <c r="D604" s="38"/>
      <c r="E604" s="44"/>
      <c r="F604" s="44"/>
      <c r="G604" s="44"/>
      <c r="H604" s="26"/>
      <c r="I604" s="26"/>
      <c r="J604" s="26"/>
      <c r="K604" s="26"/>
      <c r="L604" s="26"/>
      <c r="M604" s="45"/>
      <c r="N604" s="45"/>
      <c r="O604" s="45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</row>
    <row r="605" spans="1:32" ht="15.75" customHeight="1" x14ac:dyDescent="0.2">
      <c r="A605" s="26"/>
      <c r="B605" s="26"/>
      <c r="C605" s="26"/>
      <c r="D605" s="38"/>
      <c r="E605" s="44"/>
      <c r="F605" s="44"/>
      <c r="G605" s="44"/>
      <c r="H605" s="26"/>
      <c r="I605" s="26"/>
      <c r="J605" s="26"/>
      <c r="K605" s="26"/>
      <c r="L605" s="26"/>
      <c r="M605" s="45"/>
      <c r="N605" s="45"/>
      <c r="O605" s="45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</row>
    <row r="606" spans="1:32" ht="15.75" customHeight="1" x14ac:dyDescent="0.2">
      <c r="A606" s="26"/>
      <c r="B606" s="26"/>
      <c r="C606" s="26"/>
      <c r="D606" s="38"/>
      <c r="E606" s="44"/>
      <c r="F606" s="44"/>
      <c r="G606" s="44"/>
      <c r="H606" s="26"/>
      <c r="I606" s="26"/>
      <c r="J606" s="26"/>
      <c r="K606" s="26"/>
      <c r="L606" s="26"/>
      <c r="M606" s="45"/>
      <c r="N606" s="45"/>
      <c r="O606" s="45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</row>
    <row r="607" spans="1:32" ht="15.75" customHeight="1" x14ac:dyDescent="0.2">
      <c r="A607" s="26"/>
      <c r="B607" s="26"/>
      <c r="C607" s="26"/>
      <c r="D607" s="38"/>
      <c r="E607" s="44"/>
      <c r="F607" s="44"/>
      <c r="G607" s="44"/>
      <c r="H607" s="26"/>
      <c r="I607" s="26"/>
      <c r="J607" s="26"/>
      <c r="K607" s="26"/>
      <c r="L607" s="26"/>
      <c r="M607" s="45"/>
      <c r="N607" s="45"/>
      <c r="O607" s="45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</row>
    <row r="608" spans="1:32" ht="15.75" customHeight="1" x14ac:dyDescent="0.2">
      <c r="A608" s="26"/>
      <c r="B608" s="26"/>
      <c r="C608" s="26"/>
      <c r="D608" s="38"/>
      <c r="E608" s="44"/>
      <c r="F608" s="44"/>
      <c r="G608" s="44"/>
      <c r="H608" s="26"/>
      <c r="I608" s="26"/>
      <c r="J608" s="26"/>
      <c r="K608" s="26"/>
      <c r="L608" s="26"/>
      <c r="M608" s="45"/>
      <c r="N608" s="45"/>
      <c r="O608" s="45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</row>
    <row r="609" spans="1:32" ht="15.75" customHeight="1" x14ac:dyDescent="0.2">
      <c r="A609" s="26"/>
      <c r="B609" s="26"/>
      <c r="C609" s="26"/>
      <c r="D609" s="38"/>
      <c r="E609" s="44"/>
      <c r="F609" s="44"/>
      <c r="G609" s="44"/>
      <c r="H609" s="26"/>
      <c r="I609" s="26"/>
      <c r="J609" s="26"/>
      <c r="K609" s="26"/>
      <c r="L609" s="26"/>
      <c r="M609" s="45"/>
      <c r="N609" s="45"/>
      <c r="O609" s="45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</row>
    <row r="610" spans="1:32" ht="15.75" customHeight="1" x14ac:dyDescent="0.2">
      <c r="A610" s="26"/>
      <c r="B610" s="26"/>
      <c r="C610" s="26"/>
      <c r="D610" s="38"/>
      <c r="E610" s="44"/>
      <c r="F610" s="44"/>
      <c r="G610" s="44"/>
      <c r="H610" s="26"/>
      <c r="I610" s="26"/>
      <c r="J610" s="26"/>
      <c r="K610" s="26"/>
      <c r="L610" s="26"/>
      <c r="M610" s="45"/>
      <c r="N610" s="45"/>
      <c r="O610" s="45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</row>
    <row r="611" spans="1:32" ht="15.75" customHeight="1" x14ac:dyDescent="0.2">
      <c r="A611" s="26"/>
      <c r="B611" s="26"/>
      <c r="C611" s="26"/>
      <c r="D611" s="38"/>
      <c r="E611" s="44"/>
      <c r="F611" s="44"/>
      <c r="G611" s="44"/>
      <c r="H611" s="26"/>
      <c r="I611" s="26"/>
      <c r="J611" s="26"/>
      <c r="K611" s="26"/>
      <c r="L611" s="26"/>
      <c r="M611" s="45"/>
      <c r="N611" s="45"/>
      <c r="O611" s="45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</row>
    <row r="612" spans="1:32" ht="15.75" customHeight="1" x14ac:dyDescent="0.2">
      <c r="A612" s="26"/>
      <c r="B612" s="26"/>
      <c r="C612" s="26"/>
      <c r="D612" s="38"/>
      <c r="E612" s="44"/>
      <c r="F612" s="44"/>
      <c r="G612" s="44"/>
      <c r="H612" s="26"/>
      <c r="I612" s="26"/>
      <c r="J612" s="26"/>
      <c r="K612" s="26"/>
      <c r="L612" s="26"/>
      <c r="M612" s="45"/>
      <c r="N612" s="45"/>
      <c r="O612" s="45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</row>
    <row r="613" spans="1:32" ht="15.75" customHeight="1" x14ac:dyDescent="0.2">
      <c r="A613" s="26"/>
      <c r="B613" s="26"/>
      <c r="C613" s="26"/>
      <c r="D613" s="38"/>
      <c r="E613" s="44"/>
      <c r="F613" s="44"/>
      <c r="G613" s="44"/>
      <c r="H613" s="26"/>
      <c r="I613" s="26"/>
      <c r="J613" s="26"/>
      <c r="K613" s="26"/>
      <c r="L613" s="26"/>
      <c r="M613" s="45"/>
      <c r="N613" s="45"/>
      <c r="O613" s="45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</row>
    <row r="614" spans="1:32" ht="15.75" customHeight="1" x14ac:dyDescent="0.2">
      <c r="A614" s="26"/>
      <c r="B614" s="26"/>
      <c r="C614" s="26"/>
      <c r="D614" s="38"/>
      <c r="E614" s="44"/>
      <c r="F614" s="44"/>
      <c r="G614" s="44"/>
      <c r="H614" s="26"/>
      <c r="I614" s="26"/>
      <c r="J614" s="26"/>
      <c r="K614" s="26"/>
      <c r="L614" s="26"/>
      <c r="M614" s="45"/>
      <c r="N614" s="45"/>
      <c r="O614" s="45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</row>
    <row r="615" spans="1:32" ht="15.75" customHeight="1" x14ac:dyDescent="0.2">
      <c r="A615" s="26"/>
      <c r="B615" s="26"/>
      <c r="C615" s="26"/>
      <c r="D615" s="38"/>
      <c r="E615" s="44"/>
      <c r="F615" s="44"/>
      <c r="G615" s="44"/>
      <c r="H615" s="26"/>
      <c r="I615" s="26"/>
      <c r="J615" s="26"/>
      <c r="K615" s="26"/>
      <c r="L615" s="26"/>
      <c r="M615" s="45"/>
      <c r="N615" s="45"/>
      <c r="O615" s="45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</row>
    <row r="616" spans="1:32" ht="15.75" customHeight="1" x14ac:dyDescent="0.2">
      <c r="A616" s="26"/>
      <c r="B616" s="26"/>
      <c r="C616" s="26"/>
      <c r="D616" s="38"/>
      <c r="E616" s="44"/>
      <c r="F616" s="44"/>
      <c r="G616" s="44"/>
      <c r="H616" s="26"/>
      <c r="I616" s="26"/>
      <c r="J616" s="26"/>
      <c r="K616" s="26"/>
      <c r="L616" s="26"/>
      <c r="M616" s="45"/>
      <c r="N616" s="45"/>
      <c r="O616" s="45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</row>
    <row r="617" spans="1:32" ht="15.75" customHeight="1" x14ac:dyDescent="0.2">
      <c r="A617" s="26"/>
      <c r="B617" s="26"/>
      <c r="C617" s="26"/>
      <c r="D617" s="38"/>
      <c r="E617" s="44"/>
      <c r="F617" s="44"/>
      <c r="G617" s="44"/>
      <c r="H617" s="26"/>
      <c r="I617" s="26"/>
      <c r="J617" s="26"/>
      <c r="K617" s="26"/>
      <c r="L617" s="26"/>
      <c r="M617" s="45"/>
      <c r="N617" s="45"/>
      <c r="O617" s="45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</row>
    <row r="618" spans="1:32" ht="15.75" customHeight="1" x14ac:dyDescent="0.2">
      <c r="A618" s="26"/>
      <c r="B618" s="26"/>
      <c r="C618" s="26"/>
      <c r="D618" s="38"/>
      <c r="E618" s="44"/>
      <c r="F618" s="44"/>
      <c r="G618" s="44"/>
      <c r="H618" s="26"/>
      <c r="I618" s="26"/>
      <c r="J618" s="26"/>
      <c r="K618" s="26"/>
      <c r="L618" s="26"/>
      <c r="M618" s="45"/>
      <c r="N618" s="45"/>
      <c r="O618" s="45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</row>
    <row r="619" spans="1:32" ht="15.75" customHeight="1" x14ac:dyDescent="0.2">
      <c r="A619" s="26"/>
      <c r="B619" s="26"/>
      <c r="C619" s="26"/>
      <c r="D619" s="38"/>
      <c r="E619" s="44"/>
      <c r="F619" s="44"/>
      <c r="G619" s="44"/>
      <c r="H619" s="26"/>
      <c r="I619" s="26"/>
      <c r="J619" s="26"/>
      <c r="K619" s="26"/>
      <c r="L619" s="26"/>
      <c r="M619" s="45"/>
      <c r="N619" s="45"/>
      <c r="O619" s="45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</row>
    <row r="620" spans="1:32" ht="15.75" customHeight="1" x14ac:dyDescent="0.2">
      <c r="A620" s="26"/>
      <c r="B620" s="26"/>
      <c r="C620" s="26"/>
      <c r="D620" s="38"/>
      <c r="E620" s="44"/>
      <c r="F620" s="44"/>
      <c r="G620" s="44"/>
      <c r="H620" s="26"/>
      <c r="I620" s="26"/>
      <c r="J620" s="26"/>
      <c r="K620" s="26"/>
      <c r="L620" s="26"/>
      <c r="M620" s="45"/>
      <c r="N620" s="45"/>
      <c r="O620" s="45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</row>
    <row r="621" spans="1:32" ht="15.75" customHeight="1" x14ac:dyDescent="0.2">
      <c r="A621" s="26"/>
      <c r="B621" s="26"/>
      <c r="C621" s="26"/>
      <c r="D621" s="38"/>
      <c r="E621" s="44"/>
      <c r="F621" s="44"/>
      <c r="G621" s="44"/>
      <c r="H621" s="26"/>
      <c r="I621" s="26"/>
      <c r="J621" s="26"/>
      <c r="K621" s="26"/>
      <c r="L621" s="26"/>
      <c r="M621" s="45"/>
      <c r="N621" s="45"/>
      <c r="O621" s="45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</row>
    <row r="622" spans="1:32" ht="15.75" customHeight="1" x14ac:dyDescent="0.2">
      <c r="A622" s="26"/>
      <c r="B622" s="26"/>
      <c r="C622" s="26"/>
      <c r="D622" s="38"/>
      <c r="E622" s="44"/>
      <c r="F622" s="44"/>
      <c r="G622" s="44"/>
      <c r="H622" s="26"/>
      <c r="I622" s="26"/>
      <c r="J622" s="26"/>
      <c r="K622" s="26"/>
      <c r="L622" s="26"/>
      <c r="M622" s="45"/>
      <c r="N622" s="45"/>
      <c r="O622" s="45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</row>
    <row r="623" spans="1:32" ht="15.75" customHeight="1" x14ac:dyDescent="0.2">
      <c r="A623" s="26"/>
      <c r="B623" s="26"/>
      <c r="C623" s="26"/>
      <c r="D623" s="38"/>
      <c r="E623" s="44"/>
      <c r="F623" s="44"/>
      <c r="G623" s="44"/>
      <c r="H623" s="26"/>
      <c r="I623" s="26"/>
      <c r="J623" s="26"/>
      <c r="K623" s="26"/>
      <c r="L623" s="26"/>
      <c r="M623" s="45"/>
      <c r="N623" s="45"/>
      <c r="O623" s="45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</row>
    <row r="624" spans="1:32" ht="15.75" customHeight="1" x14ac:dyDescent="0.2">
      <c r="A624" s="26"/>
      <c r="B624" s="26"/>
      <c r="C624" s="26"/>
      <c r="D624" s="38"/>
      <c r="E624" s="44"/>
      <c r="F624" s="44"/>
      <c r="G624" s="44"/>
      <c r="H624" s="26"/>
      <c r="I624" s="26"/>
      <c r="J624" s="26"/>
      <c r="K624" s="26"/>
      <c r="L624" s="26"/>
      <c r="M624" s="45"/>
      <c r="N624" s="45"/>
      <c r="O624" s="45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</row>
    <row r="625" spans="1:32" ht="15.75" customHeight="1" x14ac:dyDescent="0.2">
      <c r="A625" s="26"/>
      <c r="B625" s="26"/>
      <c r="C625" s="26"/>
      <c r="D625" s="38"/>
      <c r="E625" s="44"/>
      <c r="F625" s="44"/>
      <c r="G625" s="44"/>
      <c r="H625" s="26"/>
      <c r="I625" s="26"/>
      <c r="J625" s="26"/>
      <c r="K625" s="26"/>
      <c r="L625" s="26"/>
      <c r="M625" s="45"/>
      <c r="N625" s="45"/>
      <c r="O625" s="45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</row>
    <row r="626" spans="1:32" ht="15.75" customHeight="1" x14ac:dyDescent="0.2">
      <c r="A626" s="26"/>
      <c r="B626" s="26"/>
      <c r="C626" s="26"/>
      <c r="D626" s="38"/>
      <c r="E626" s="44"/>
      <c r="F626" s="44"/>
      <c r="G626" s="44"/>
      <c r="H626" s="26"/>
      <c r="I626" s="26"/>
      <c r="J626" s="26"/>
      <c r="K626" s="26"/>
      <c r="L626" s="26"/>
      <c r="M626" s="45"/>
      <c r="N626" s="45"/>
      <c r="O626" s="45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</row>
    <row r="627" spans="1:32" ht="15.75" customHeight="1" x14ac:dyDescent="0.2">
      <c r="A627" s="26"/>
      <c r="B627" s="26"/>
      <c r="C627" s="26"/>
      <c r="D627" s="38"/>
      <c r="E627" s="44"/>
      <c r="F627" s="44"/>
      <c r="G627" s="44"/>
      <c r="H627" s="26"/>
      <c r="I627" s="26"/>
      <c r="J627" s="26"/>
      <c r="K627" s="26"/>
      <c r="L627" s="26"/>
      <c r="M627" s="45"/>
      <c r="N627" s="45"/>
      <c r="O627" s="45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</row>
    <row r="628" spans="1:32" ht="15.75" customHeight="1" x14ac:dyDescent="0.2">
      <c r="A628" s="26"/>
      <c r="B628" s="26"/>
      <c r="C628" s="26"/>
      <c r="D628" s="38"/>
      <c r="E628" s="44"/>
      <c r="F628" s="44"/>
      <c r="G628" s="44"/>
      <c r="H628" s="26"/>
      <c r="I628" s="26"/>
      <c r="J628" s="26"/>
      <c r="K628" s="26"/>
      <c r="L628" s="26"/>
      <c r="M628" s="45"/>
      <c r="N628" s="45"/>
      <c r="O628" s="45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</row>
    <row r="629" spans="1:32" ht="15.75" customHeight="1" x14ac:dyDescent="0.2">
      <c r="A629" s="26"/>
      <c r="B629" s="26"/>
      <c r="C629" s="26"/>
      <c r="D629" s="38"/>
      <c r="E629" s="44"/>
      <c r="F629" s="44"/>
      <c r="G629" s="44"/>
      <c r="H629" s="26"/>
      <c r="I629" s="26"/>
      <c r="J629" s="26"/>
      <c r="K629" s="26"/>
      <c r="L629" s="26"/>
      <c r="M629" s="45"/>
      <c r="N629" s="45"/>
      <c r="O629" s="45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</row>
    <row r="630" spans="1:32" ht="15.75" customHeight="1" x14ac:dyDescent="0.2">
      <c r="A630" s="26"/>
      <c r="B630" s="26"/>
      <c r="C630" s="26"/>
      <c r="D630" s="38"/>
      <c r="E630" s="44"/>
      <c r="F630" s="44"/>
      <c r="G630" s="44"/>
      <c r="H630" s="26"/>
      <c r="I630" s="26"/>
      <c r="J630" s="26"/>
      <c r="K630" s="26"/>
      <c r="L630" s="26"/>
      <c r="M630" s="45"/>
      <c r="N630" s="45"/>
      <c r="O630" s="45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</row>
    <row r="631" spans="1:32" ht="15.75" customHeight="1" x14ac:dyDescent="0.2">
      <c r="A631" s="26"/>
      <c r="B631" s="26"/>
      <c r="C631" s="26"/>
      <c r="D631" s="38"/>
      <c r="E631" s="44"/>
      <c r="F631" s="44"/>
      <c r="G631" s="44"/>
      <c r="H631" s="26"/>
      <c r="I631" s="26"/>
      <c r="J631" s="26"/>
      <c r="K631" s="26"/>
      <c r="L631" s="26"/>
      <c r="M631" s="45"/>
      <c r="N631" s="45"/>
      <c r="O631" s="45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</row>
    <row r="632" spans="1:32" ht="15.75" customHeight="1" x14ac:dyDescent="0.2">
      <c r="A632" s="26"/>
      <c r="B632" s="26"/>
      <c r="C632" s="26"/>
      <c r="D632" s="38"/>
      <c r="E632" s="44"/>
      <c r="F632" s="44"/>
      <c r="G632" s="44"/>
      <c r="H632" s="26"/>
      <c r="I632" s="26"/>
      <c r="J632" s="26"/>
      <c r="K632" s="26"/>
      <c r="L632" s="26"/>
      <c r="M632" s="45"/>
      <c r="N632" s="45"/>
      <c r="O632" s="45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</row>
    <row r="633" spans="1:32" ht="15.75" customHeight="1" x14ac:dyDescent="0.2">
      <c r="A633" s="26"/>
      <c r="B633" s="26"/>
      <c r="C633" s="26"/>
      <c r="D633" s="38"/>
      <c r="E633" s="44"/>
      <c r="F633" s="44"/>
      <c r="G633" s="44"/>
      <c r="H633" s="26"/>
      <c r="I633" s="26"/>
      <c r="J633" s="26"/>
      <c r="K633" s="26"/>
      <c r="L633" s="26"/>
      <c r="M633" s="45"/>
      <c r="N633" s="45"/>
      <c r="O633" s="45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</row>
    <row r="634" spans="1:32" ht="15.75" customHeight="1" x14ac:dyDescent="0.2">
      <c r="A634" s="26"/>
      <c r="B634" s="26"/>
      <c r="C634" s="26"/>
      <c r="D634" s="38"/>
      <c r="E634" s="44"/>
      <c r="F634" s="44"/>
      <c r="G634" s="44"/>
      <c r="H634" s="26"/>
      <c r="I634" s="26"/>
      <c r="J634" s="26"/>
      <c r="K634" s="26"/>
      <c r="L634" s="26"/>
      <c r="M634" s="45"/>
      <c r="N634" s="45"/>
      <c r="O634" s="45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</row>
    <row r="635" spans="1:32" ht="15.75" customHeight="1" x14ac:dyDescent="0.2">
      <c r="A635" s="26"/>
      <c r="B635" s="26"/>
      <c r="C635" s="26"/>
      <c r="D635" s="38"/>
      <c r="E635" s="44"/>
      <c r="F635" s="44"/>
      <c r="G635" s="44"/>
      <c r="H635" s="26"/>
      <c r="I635" s="26"/>
      <c r="J635" s="26"/>
      <c r="K635" s="26"/>
      <c r="L635" s="26"/>
      <c r="M635" s="45"/>
      <c r="N635" s="45"/>
      <c r="O635" s="45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</row>
    <row r="636" spans="1:32" ht="15.75" customHeight="1" x14ac:dyDescent="0.2">
      <c r="A636" s="26"/>
      <c r="B636" s="26"/>
      <c r="C636" s="26"/>
      <c r="D636" s="38"/>
      <c r="E636" s="44"/>
      <c r="F636" s="44"/>
      <c r="G636" s="44"/>
      <c r="H636" s="26"/>
      <c r="I636" s="26"/>
      <c r="J636" s="26"/>
      <c r="K636" s="26"/>
      <c r="L636" s="26"/>
      <c r="M636" s="45"/>
      <c r="N636" s="45"/>
      <c r="O636" s="45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</row>
    <row r="637" spans="1:32" ht="15.75" customHeight="1" x14ac:dyDescent="0.2">
      <c r="A637" s="26"/>
      <c r="B637" s="26"/>
      <c r="C637" s="26"/>
      <c r="D637" s="38"/>
      <c r="E637" s="44"/>
      <c r="F637" s="44"/>
      <c r="G637" s="44"/>
      <c r="H637" s="26"/>
      <c r="I637" s="26"/>
      <c r="J637" s="26"/>
      <c r="K637" s="26"/>
      <c r="L637" s="26"/>
      <c r="M637" s="45"/>
      <c r="N637" s="45"/>
      <c r="O637" s="45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</row>
    <row r="638" spans="1:32" ht="15.75" customHeight="1" x14ac:dyDescent="0.2">
      <c r="A638" s="26"/>
      <c r="B638" s="26"/>
      <c r="C638" s="26"/>
      <c r="D638" s="38"/>
      <c r="E638" s="44"/>
      <c r="F638" s="44"/>
      <c r="G638" s="44"/>
      <c r="H638" s="26"/>
      <c r="I638" s="26"/>
      <c r="J638" s="26"/>
      <c r="K638" s="26"/>
      <c r="L638" s="26"/>
      <c r="M638" s="45"/>
      <c r="N638" s="45"/>
      <c r="O638" s="45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</row>
    <row r="639" spans="1:32" ht="15.75" customHeight="1" x14ac:dyDescent="0.2">
      <c r="A639" s="26"/>
      <c r="B639" s="26"/>
      <c r="C639" s="26"/>
      <c r="D639" s="38"/>
      <c r="E639" s="44"/>
      <c r="F639" s="44"/>
      <c r="G639" s="44"/>
      <c r="H639" s="26"/>
      <c r="I639" s="26"/>
      <c r="J639" s="26"/>
      <c r="K639" s="26"/>
      <c r="L639" s="26"/>
      <c r="M639" s="45"/>
      <c r="N639" s="45"/>
      <c r="O639" s="45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</row>
    <row r="640" spans="1:32" ht="15.75" customHeight="1" x14ac:dyDescent="0.2">
      <c r="A640" s="26"/>
      <c r="B640" s="26"/>
      <c r="C640" s="26"/>
      <c r="D640" s="38"/>
      <c r="E640" s="44"/>
      <c r="F640" s="44"/>
      <c r="G640" s="44"/>
      <c r="H640" s="26"/>
      <c r="I640" s="26"/>
      <c r="J640" s="26"/>
      <c r="K640" s="26"/>
      <c r="L640" s="26"/>
      <c r="M640" s="45"/>
      <c r="N640" s="45"/>
      <c r="O640" s="45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</row>
    <row r="641" spans="1:32" ht="15.75" customHeight="1" x14ac:dyDescent="0.2">
      <c r="A641" s="26"/>
      <c r="B641" s="26"/>
      <c r="C641" s="26"/>
      <c r="D641" s="38"/>
      <c r="E641" s="44"/>
      <c r="F641" s="44"/>
      <c r="G641" s="44"/>
      <c r="H641" s="26"/>
      <c r="I641" s="26"/>
      <c r="J641" s="26"/>
      <c r="K641" s="26"/>
      <c r="L641" s="26"/>
      <c r="M641" s="45"/>
      <c r="N641" s="45"/>
      <c r="O641" s="45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</row>
    <row r="642" spans="1:32" ht="15.75" customHeight="1" x14ac:dyDescent="0.2">
      <c r="A642" s="26"/>
      <c r="B642" s="26"/>
      <c r="C642" s="26"/>
      <c r="D642" s="38"/>
      <c r="E642" s="44"/>
      <c r="F642" s="44"/>
      <c r="G642" s="44"/>
      <c r="H642" s="26"/>
      <c r="I642" s="26"/>
      <c r="J642" s="26"/>
      <c r="K642" s="26"/>
      <c r="L642" s="26"/>
      <c r="M642" s="45"/>
      <c r="N642" s="45"/>
      <c r="O642" s="45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</row>
    <row r="643" spans="1:32" ht="15.75" customHeight="1" x14ac:dyDescent="0.2">
      <c r="A643" s="26"/>
      <c r="B643" s="26"/>
      <c r="C643" s="26"/>
      <c r="D643" s="38"/>
      <c r="E643" s="44"/>
      <c r="F643" s="44"/>
      <c r="G643" s="44"/>
      <c r="H643" s="26"/>
      <c r="I643" s="26"/>
      <c r="J643" s="26"/>
      <c r="K643" s="26"/>
      <c r="L643" s="26"/>
      <c r="M643" s="45"/>
      <c r="N643" s="45"/>
      <c r="O643" s="45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</row>
    <row r="644" spans="1:32" ht="15.75" customHeight="1" x14ac:dyDescent="0.2">
      <c r="A644" s="26"/>
      <c r="B644" s="26"/>
      <c r="C644" s="26"/>
      <c r="D644" s="38"/>
      <c r="E644" s="44"/>
      <c r="F644" s="44"/>
      <c r="G644" s="44"/>
      <c r="H644" s="26"/>
      <c r="I644" s="26"/>
      <c r="J644" s="26"/>
      <c r="K644" s="26"/>
      <c r="L644" s="26"/>
      <c r="M644" s="45"/>
      <c r="N644" s="45"/>
      <c r="O644" s="45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</row>
    <row r="645" spans="1:32" ht="15.75" customHeight="1" x14ac:dyDescent="0.2">
      <c r="A645" s="26"/>
      <c r="B645" s="26"/>
      <c r="C645" s="26"/>
      <c r="D645" s="38"/>
      <c r="E645" s="44"/>
      <c r="F645" s="44"/>
      <c r="G645" s="44"/>
      <c r="H645" s="26"/>
      <c r="I645" s="26"/>
      <c r="J645" s="26"/>
      <c r="K645" s="26"/>
      <c r="L645" s="26"/>
      <c r="M645" s="45"/>
      <c r="N645" s="45"/>
      <c r="O645" s="45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</row>
    <row r="646" spans="1:32" ht="15.75" customHeight="1" x14ac:dyDescent="0.2">
      <c r="A646" s="26"/>
      <c r="B646" s="26"/>
      <c r="C646" s="26"/>
      <c r="D646" s="38"/>
      <c r="E646" s="44"/>
      <c r="F646" s="44"/>
      <c r="G646" s="44"/>
      <c r="H646" s="26"/>
      <c r="I646" s="26"/>
      <c r="J646" s="26"/>
      <c r="K646" s="26"/>
      <c r="L646" s="26"/>
      <c r="M646" s="45"/>
      <c r="N646" s="45"/>
      <c r="O646" s="45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</row>
    <row r="647" spans="1:32" ht="15.75" customHeight="1" x14ac:dyDescent="0.2">
      <c r="A647" s="26"/>
      <c r="B647" s="26"/>
      <c r="C647" s="26"/>
      <c r="D647" s="38"/>
      <c r="E647" s="44"/>
      <c r="F647" s="44"/>
      <c r="G647" s="44"/>
      <c r="H647" s="26"/>
      <c r="I647" s="26"/>
      <c r="J647" s="26"/>
      <c r="K647" s="26"/>
      <c r="L647" s="26"/>
      <c r="M647" s="45"/>
      <c r="N647" s="45"/>
      <c r="O647" s="45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</row>
    <row r="648" spans="1:32" ht="15.75" customHeight="1" x14ac:dyDescent="0.2">
      <c r="A648" s="26"/>
      <c r="B648" s="26"/>
      <c r="C648" s="26"/>
      <c r="D648" s="38"/>
      <c r="E648" s="44"/>
      <c r="F648" s="44"/>
      <c r="G648" s="44"/>
      <c r="H648" s="26"/>
      <c r="I648" s="26"/>
      <c r="J648" s="26"/>
      <c r="K648" s="26"/>
      <c r="L648" s="26"/>
      <c r="M648" s="45"/>
      <c r="N648" s="45"/>
      <c r="O648" s="45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</row>
    <row r="649" spans="1:32" ht="15.75" customHeight="1" x14ac:dyDescent="0.2">
      <c r="A649" s="26"/>
      <c r="B649" s="26"/>
      <c r="C649" s="26"/>
      <c r="D649" s="38"/>
      <c r="E649" s="44"/>
      <c r="F649" s="44"/>
      <c r="G649" s="44"/>
      <c r="H649" s="26"/>
      <c r="I649" s="26"/>
      <c r="J649" s="26"/>
      <c r="K649" s="26"/>
      <c r="L649" s="26"/>
      <c r="M649" s="45"/>
      <c r="N649" s="45"/>
      <c r="O649" s="45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</row>
    <row r="650" spans="1:32" ht="15.75" customHeight="1" x14ac:dyDescent="0.2">
      <c r="A650" s="26"/>
      <c r="B650" s="26"/>
      <c r="C650" s="26"/>
      <c r="D650" s="38"/>
      <c r="E650" s="44"/>
      <c r="F650" s="44"/>
      <c r="G650" s="44"/>
      <c r="H650" s="26"/>
      <c r="I650" s="26"/>
      <c r="J650" s="26"/>
      <c r="K650" s="26"/>
      <c r="L650" s="26"/>
      <c r="M650" s="45"/>
      <c r="N650" s="45"/>
      <c r="O650" s="45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</row>
    <row r="651" spans="1:32" ht="15.75" customHeight="1" x14ac:dyDescent="0.2">
      <c r="A651" s="26"/>
      <c r="B651" s="26"/>
      <c r="C651" s="26"/>
      <c r="D651" s="38"/>
      <c r="E651" s="44"/>
      <c r="F651" s="44"/>
      <c r="G651" s="44"/>
      <c r="H651" s="26"/>
      <c r="I651" s="26"/>
      <c r="J651" s="26"/>
      <c r="K651" s="26"/>
      <c r="L651" s="26"/>
      <c r="M651" s="45"/>
      <c r="N651" s="45"/>
      <c r="O651" s="45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</row>
    <row r="652" spans="1:32" ht="15.75" customHeight="1" x14ac:dyDescent="0.2">
      <c r="A652" s="26"/>
      <c r="B652" s="26"/>
      <c r="C652" s="26"/>
      <c r="D652" s="38"/>
      <c r="E652" s="44"/>
      <c r="F652" s="44"/>
      <c r="G652" s="44"/>
      <c r="H652" s="26"/>
      <c r="I652" s="26"/>
      <c r="J652" s="26"/>
      <c r="K652" s="26"/>
      <c r="L652" s="26"/>
      <c r="M652" s="45"/>
      <c r="N652" s="45"/>
      <c r="O652" s="45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</row>
    <row r="653" spans="1:32" ht="15.75" customHeight="1" x14ac:dyDescent="0.2">
      <c r="A653" s="26"/>
      <c r="B653" s="26"/>
      <c r="C653" s="26"/>
      <c r="D653" s="38"/>
      <c r="E653" s="44"/>
      <c r="F653" s="44"/>
      <c r="G653" s="44"/>
      <c r="H653" s="26"/>
      <c r="I653" s="26"/>
      <c r="J653" s="26"/>
      <c r="K653" s="26"/>
      <c r="L653" s="26"/>
      <c r="M653" s="45"/>
      <c r="N653" s="45"/>
      <c r="O653" s="45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</row>
    <row r="654" spans="1:32" ht="15.75" customHeight="1" x14ac:dyDescent="0.2">
      <c r="A654" s="26"/>
      <c r="B654" s="26"/>
      <c r="C654" s="26"/>
      <c r="D654" s="38"/>
      <c r="E654" s="44"/>
      <c r="F654" s="44"/>
      <c r="G654" s="44"/>
      <c r="H654" s="26"/>
      <c r="I654" s="26"/>
      <c r="J654" s="26"/>
      <c r="K654" s="26"/>
      <c r="L654" s="26"/>
      <c r="M654" s="45"/>
      <c r="N654" s="45"/>
      <c r="O654" s="45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</row>
    <row r="655" spans="1:32" ht="15.75" customHeight="1" x14ac:dyDescent="0.2">
      <c r="A655" s="26"/>
      <c r="B655" s="26"/>
      <c r="C655" s="26"/>
      <c r="D655" s="38"/>
      <c r="E655" s="44"/>
      <c r="F655" s="44"/>
      <c r="G655" s="44"/>
      <c r="H655" s="26"/>
      <c r="I655" s="26"/>
      <c r="J655" s="26"/>
      <c r="K655" s="26"/>
      <c r="L655" s="26"/>
      <c r="M655" s="45"/>
      <c r="N655" s="45"/>
      <c r="O655" s="45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</row>
    <row r="656" spans="1:32" ht="15.75" customHeight="1" x14ac:dyDescent="0.2">
      <c r="A656" s="26"/>
      <c r="B656" s="26"/>
      <c r="C656" s="26"/>
      <c r="D656" s="38"/>
      <c r="E656" s="44"/>
      <c r="F656" s="44"/>
      <c r="G656" s="44"/>
      <c r="H656" s="26"/>
      <c r="I656" s="26"/>
      <c r="J656" s="26"/>
      <c r="K656" s="26"/>
      <c r="L656" s="26"/>
      <c r="M656" s="45"/>
      <c r="N656" s="45"/>
      <c r="O656" s="45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</row>
    <row r="657" spans="1:32" ht="15.75" customHeight="1" x14ac:dyDescent="0.2">
      <c r="A657" s="26"/>
      <c r="B657" s="26"/>
      <c r="C657" s="26"/>
      <c r="D657" s="38"/>
      <c r="E657" s="44"/>
      <c r="F657" s="44"/>
      <c r="G657" s="44"/>
      <c r="H657" s="26"/>
      <c r="I657" s="26"/>
      <c r="J657" s="26"/>
      <c r="K657" s="26"/>
      <c r="L657" s="26"/>
      <c r="M657" s="45"/>
      <c r="N657" s="45"/>
      <c r="O657" s="45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</row>
    <row r="658" spans="1:32" ht="15.75" customHeight="1" x14ac:dyDescent="0.2">
      <c r="A658" s="26"/>
      <c r="B658" s="26"/>
      <c r="C658" s="26"/>
      <c r="D658" s="38"/>
      <c r="E658" s="44"/>
      <c r="F658" s="44"/>
      <c r="G658" s="44"/>
      <c r="H658" s="26"/>
      <c r="I658" s="26"/>
      <c r="J658" s="26"/>
      <c r="K658" s="26"/>
      <c r="L658" s="26"/>
      <c r="M658" s="45"/>
      <c r="N658" s="45"/>
      <c r="O658" s="45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</row>
    <row r="659" spans="1:32" ht="15.75" customHeight="1" x14ac:dyDescent="0.2">
      <c r="A659" s="26"/>
      <c r="B659" s="26"/>
      <c r="C659" s="26"/>
      <c r="D659" s="38"/>
      <c r="E659" s="44"/>
      <c r="F659" s="44"/>
      <c r="G659" s="44"/>
      <c r="H659" s="26"/>
      <c r="I659" s="26"/>
      <c r="J659" s="26"/>
      <c r="K659" s="26"/>
      <c r="L659" s="26"/>
      <c r="M659" s="45"/>
      <c r="N659" s="45"/>
      <c r="O659" s="45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</row>
    <row r="660" spans="1:32" ht="15.75" customHeight="1" x14ac:dyDescent="0.2">
      <c r="A660" s="26"/>
      <c r="B660" s="26"/>
      <c r="C660" s="26"/>
      <c r="D660" s="38"/>
      <c r="E660" s="44"/>
      <c r="F660" s="44"/>
      <c r="G660" s="44"/>
      <c r="H660" s="26"/>
      <c r="I660" s="26"/>
      <c r="J660" s="26"/>
      <c r="K660" s="26"/>
      <c r="L660" s="26"/>
      <c r="M660" s="45"/>
      <c r="N660" s="45"/>
      <c r="O660" s="45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</row>
    <row r="661" spans="1:32" ht="15.75" customHeight="1" x14ac:dyDescent="0.2">
      <c r="A661" s="26"/>
      <c r="B661" s="26"/>
      <c r="C661" s="26"/>
      <c r="D661" s="38"/>
      <c r="E661" s="44"/>
      <c r="F661" s="44"/>
      <c r="G661" s="44"/>
      <c r="H661" s="26"/>
      <c r="I661" s="26"/>
      <c r="J661" s="26"/>
      <c r="K661" s="26"/>
      <c r="L661" s="26"/>
      <c r="M661" s="45"/>
      <c r="N661" s="45"/>
      <c r="O661" s="45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</row>
    <row r="662" spans="1:32" ht="15.75" customHeight="1" x14ac:dyDescent="0.2">
      <c r="A662" s="26"/>
      <c r="B662" s="26"/>
      <c r="C662" s="26"/>
      <c r="D662" s="38"/>
      <c r="E662" s="44"/>
      <c r="F662" s="44"/>
      <c r="G662" s="44"/>
      <c r="H662" s="26"/>
      <c r="I662" s="26"/>
      <c r="J662" s="26"/>
      <c r="K662" s="26"/>
      <c r="L662" s="26"/>
      <c r="M662" s="45"/>
      <c r="N662" s="45"/>
      <c r="O662" s="45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</row>
    <row r="663" spans="1:32" ht="15.75" customHeight="1" x14ac:dyDescent="0.2">
      <c r="A663" s="26"/>
      <c r="B663" s="26"/>
      <c r="C663" s="26"/>
      <c r="D663" s="38"/>
      <c r="E663" s="44"/>
      <c r="F663" s="44"/>
      <c r="G663" s="44"/>
      <c r="H663" s="26"/>
      <c r="I663" s="26"/>
      <c r="J663" s="26"/>
      <c r="K663" s="26"/>
      <c r="L663" s="26"/>
      <c r="M663" s="45"/>
      <c r="N663" s="45"/>
      <c r="O663" s="45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</row>
    <row r="664" spans="1:32" ht="15.75" customHeight="1" x14ac:dyDescent="0.2">
      <c r="A664" s="26"/>
      <c r="B664" s="26"/>
      <c r="C664" s="26"/>
      <c r="D664" s="38"/>
      <c r="E664" s="44"/>
      <c r="F664" s="44"/>
      <c r="G664" s="44"/>
      <c r="H664" s="26"/>
      <c r="I664" s="26"/>
      <c r="J664" s="26"/>
      <c r="K664" s="26"/>
      <c r="L664" s="26"/>
      <c r="M664" s="45"/>
      <c r="N664" s="45"/>
      <c r="O664" s="45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</row>
    <row r="665" spans="1:32" ht="15.75" customHeight="1" x14ac:dyDescent="0.2">
      <c r="A665" s="26"/>
      <c r="B665" s="26"/>
      <c r="C665" s="26"/>
      <c r="D665" s="38"/>
      <c r="E665" s="44"/>
      <c r="F665" s="44"/>
      <c r="G665" s="44"/>
      <c r="H665" s="26"/>
      <c r="I665" s="26"/>
      <c r="J665" s="26"/>
      <c r="K665" s="26"/>
      <c r="L665" s="26"/>
      <c r="M665" s="45"/>
      <c r="N665" s="45"/>
      <c r="O665" s="45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</row>
    <row r="666" spans="1:32" ht="15.75" customHeight="1" x14ac:dyDescent="0.2">
      <c r="A666" s="26"/>
      <c r="B666" s="26"/>
      <c r="C666" s="26"/>
      <c r="D666" s="38"/>
      <c r="E666" s="44"/>
      <c r="F666" s="44"/>
      <c r="G666" s="44"/>
      <c r="H666" s="26"/>
      <c r="I666" s="26"/>
      <c r="J666" s="26"/>
      <c r="K666" s="26"/>
      <c r="L666" s="26"/>
      <c r="M666" s="45"/>
      <c r="N666" s="45"/>
      <c r="O666" s="45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</row>
    <row r="667" spans="1:32" ht="15.75" customHeight="1" x14ac:dyDescent="0.2">
      <c r="A667" s="26"/>
      <c r="B667" s="26"/>
      <c r="C667" s="26"/>
      <c r="D667" s="38"/>
      <c r="E667" s="44"/>
      <c r="F667" s="44"/>
      <c r="G667" s="44"/>
      <c r="H667" s="26"/>
      <c r="I667" s="26"/>
      <c r="J667" s="26"/>
      <c r="K667" s="26"/>
      <c r="L667" s="26"/>
      <c r="M667" s="45"/>
      <c r="N667" s="45"/>
      <c r="O667" s="45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</row>
    <row r="668" spans="1:32" ht="15.75" customHeight="1" x14ac:dyDescent="0.2">
      <c r="A668" s="26"/>
      <c r="B668" s="26"/>
      <c r="C668" s="26"/>
      <c r="D668" s="38"/>
      <c r="E668" s="44"/>
      <c r="F668" s="44"/>
      <c r="G668" s="44"/>
      <c r="H668" s="26"/>
      <c r="I668" s="26"/>
      <c r="J668" s="26"/>
      <c r="K668" s="26"/>
      <c r="L668" s="26"/>
      <c r="M668" s="45"/>
      <c r="N668" s="45"/>
      <c r="O668" s="45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</row>
    <row r="669" spans="1:32" ht="15.75" customHeight="1" x14ac:dyDescent="0.2">
      <c r="A669" s="26"/>
      <c r="B669" s="26"/>
      <c r="C669" s="26"/>
      <c r="D669" s="38"/>
      <c r="E669" s="44"/>
      <c r="F669" s="44"/>
      <c r="G669" s="44"/>
      <c r="H669" s="26"/>
      <c r="I669" s="26"/>
      <c r="J669" s="26"/>
      <c r="K669" s="26"/>
      <c r="L669" s="26"/>
      <c r="M669" s="45"/>
      <c r="N669" s="45"/>
      <c r="O669" s="45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</row>
    <row r="670" spans="1:32" ht="15.75" customHeight="1" x14ac:dyDescent="0.2">
      <c r="A670" s="26"/>
      <c r="B670" s="26"/>
      <c r="C670" s="26"/>
      <c r="D670" s="38"/>
      <c r="E670" s="44"/>
      <c r="F670" s="44"/>
      <c r="G670" s="44"/>
      <c r="H670" s="26"/>
      <c r="I670" s="26"/>
      <c r="J670" s="26"/>
      <c r="K670" s="26"/>
      <c r="L670" s="26"/>
      <c r="M670" s="45"/>
      <c r="N670" s="45"/>
      <c r="O670" s="45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</row>
    <row r="671" spans="1:32" ht="15.75" customHeight="1" x14ac:dyDescent="0.2">
      <c r="A671" s="26"/>
      <c r="B671" s="26"/>
      <c r="C671" s="26"/>
      <c r="D671" s="38"/>
      <c r="E671" s="44"/>
      <c r="F671" s="44"/>
      <c r="G671" s="44"/>
      <c r="H671" s="26"/>
      <c r="I671" s="26"/>
      <c r="J671" s="26"/>
      <c r="K671" s="26"/>
      <c r="L671" s="26"/>
      <c r="M671" s="45"/>
      <c r="N671" s="45"/>
      <c r="O671" s="45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</row>
    <row r="672" spans="1:32" ht="15.75" customHeight="1" x14ac:dyDescent="0.2">
      <c r="A672" s="26"/>
      <c r="B672" s="26"/>
      <c r="C672" s="26"/>
      <c r="D672" s="38"/>
      <c r="E672" s="44"/>
      <c r="F672" s="44"/>
      <c r="G672" s="44"/>
      <c r="H672" s="26"/>
      <c r="I672" s="26"/>
      <c r="J672" s="26"/>
      <c r="K672" s="26"/>
      <c r="L672" s="26"/>
      <c r="M672" s="45"/>
      <c r="N672" s="45"/>
      <c r="O672" s="45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</row>
    <row r="673" spans="1:32" ht="15.75" customHeight="1" x14ac:dyDescent="0.2">
      <c r="A673" s="26"/>
      <c r="B673" s="26"/>
      <c r="C673" s="26"/>
      <c r="D673" s="38"/>
      <c r="E673" s="44"/>
      <c r="F673" s="44"/>
      <c r="G673" s="44"/>
      <c r="H673" s="26"/>
      <c r="I673" s="26"/>
      <c r="J673" s="26"/>
      <c r="K673" s="26"/>
      <c r="L673" s="26"/>
      <c r="M673" s="45"/>
      <c r="N673" s="45"/>
      <c r="O673" s="45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</row>
    <row r="674" spans="1:32" ht="15.75" customHeight="1" x14ac:dyDescent="0.2">
      <c r="A674" s="26"/>
      <c r="B674" s="26"/>
      <c r="C674" s="26"/>
      <c r="D674" s="38"/>
      <c r="E674" s="44"/>
      <c r="F674" s="44"/>
      <c r="G674" s="44"/>
      <c r="H674" s="26"/>
      <c r="I674" s="26"/>
      <c r="J674" s="26"/>
      <c r="K674" s="26"/>
      <c r="L674" s="26"/>
      <c r="M674" s="45"/>
      <c r="N674" s="45"/>
      <c r="O674" s="45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</row>
    <row r="675" spans="1:32" ht="15.75" customHeight="1" x14ac:dyDescent="0.2">
      <c r="A675" s="26"/>
      <c r="B675" s="26"/>
      <c r="C675" s="26"/>
      <c r="D675" s="38"/>
      <c r="E675" s="44"/>
      <c r="F675" s="44"/>
      <c r="G675" s="44"/>
      <c r="H675" s="26"/>
      <c r="I675" s="26"/>
      <c r="J675" s="26"/>
      <c r="K675" s="26"/>
      <c r="L675" s="26"/>
      <c r="M675" s="45"/>
      <c r="N675" s="45"/>
      <c r="O675" s="45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</row>
    <row r="676" spans="1:32" ht="15.75" customHeight="1" x14ac:dyDescent="0.2">
      <c r="A676" s="26"/>
      <c r="B676" s="26"/>
      <c r="C676" s="26"/>
      <c r="D676" s="38"/>
      <c r="E676" s="44"/>
      <c r="F676" s="44"/>
      <c r="G676" s="44"/>
      <c r="H676" s="26"/>
      <c r="I676" s="26"/>
      <c r="J676" s="26"/>
      <c r="K676" s="26"/>
      <c r="L676" s="26"/>
      <c r="M676" s="45"/>
      <c r="N676" s="45"/>
      <c r="O676" s="45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</row>
    <row r="677" spans="1:32" ht="15.75" customHeight="1" x14ac:dyDescent="0.2">
      <c r="A677" s="26"/>
      <c r="B677" s="26"/>
      <c r="C677" s="26"/>
      <c r="D677" s="38"/>
      <c r="E677" s="44"/>
      <c r="F677" s="44"/>
      <c r="G677" s="44"/>
      <c r="H677" s="26"/>
      <c r="I677" s="26"/>
      <c r="J677" s="26"/>
      <c r="K677" s="26"/>
      <c r="L677" s="26"/>
      <c r="M677" s="45"/>
      <c r="N677" s="45"/>
      <c r="O677" s="45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</row>
    <row r="678" spans="1:32" ht="15.75" customHeight="1" x14ac:dyDescent="0.2">
      <c r="A678" s="26"/>
      <c r="B678" s="26"/>
      <c r="C678" s="26"/>
      <c r="D678" s="38"/>
      <c r="E678" s="44"/>
      <c r="F678" s="44"/>
      <c r="G678" s="44"/>
      <c r="H678" s="26"/>
      <c r="I678" s="26"/>
      <c r="J678" s="26"/>
      <c r="K678" s="26"/>
      <c r="L678" s="26"/>
      <c r="M678" s="45"/>
      <c r="N678" s="45"/>
      <c r="O678" s="45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</row>
    <row r="679" spans="1:32" ht="15.75" customHeight="1" x14ac:dyDescent="0.2">
      <c r="A679" s="26"/>
      <c r="B679" s="26"/>
      <c r="C679" s="26"/>
      <c r="D679" s="38"/>
      <c r="E679" s="44"/>
      <c r="F679" s="44"/>
      <c r="G679" s="44"/>
      <c r="H679" s="26"/>
      <c r="I679" s="26"/>
      <c r="J679" s="26"/>
      <c r="K679" s="26"/>
      <c r="L679" s="26"/>
      <c r="M679" s="45"/>
      <c r="N679" s="45"/>
      <c r="O679" s="45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</row>
    <row r="680" spans="1:32" ht="15.75" customHeight="1" x14ac:dyDescent="0.2">
      <c r="A680" s="26"/>
      <c r="B680" s="26"/>
      <c r="C680" s="26"/>
      <c r="D680" s="38"/>
      <c r="E680" s="44"/>
      <c r="F680" s="44"/>
      <c r="G680" s="44"/>
      <c r="H680" s="26"/>
      <c r="I680" s="26"/>
      <c r="J680" s="26"/>
      <c r="K680" s="26"/>
      <c r="L680" s="26"/>
      <c r="M680" s="45"/>
      <c r="N680" s="45"/>
      <c r="O680" s="45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</row>
    <row r="681" spans="1:32" ht="15.75" customHeight="1" x14ac:dyDescent="0.2">
      <c r="A681" s="26"/>
      <c r="B681" s="26"/>
      <c r="C681" s="26"/>
      <c r="D681" s="38"/>
      <c r="E681" s="44"/>
      <c r="F681" s="44"/>
      <c r="G681" s="44"/>
      <c r="H681" s="26"/>
      <c r="I681" s="26"/>
      <c r="J681" s="26"/>
      <c r="K681" s="26"/>
      <c r="L681" s="26"/>
      <c r="M681" s="45"/>
      <c r="N681" s="45"/>
      <c r="O681" s="45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</row>
    <row r="682" spans="1:32" ht="15.75" customHeight="1" x14ac:dyDescent="0.2">
      <c r="A682" s="26"/>
      <c r="B682" s="26"/>
      <c r="C682" s="26"/>
      <c r="D682" s="38"/>
      <c r="E682" s="44"/>
      <c r="F682" s="44"/>
      <c r="G682" s="44"/>
      <c r="H682" s="26"/>
      <c r="I682" s="26"/>
      <c r="J682" s="26"/>
      <c r="K682" s="26"/>
      <c r="L682" s="26"/>
      <c r="M682" s="45"/>
      <c r="N682" s="45"/>
      <c r="O682" s="45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</row>
    <row r="683" spans="1:32" ht="15.75" customHeight="1" x14ac:dyDescent="0.2">
      <c r="A683" s="26"/>
      <c r="B683" s="26"/>
      <c r="C683" s="26"/>
      <c r="D683" s="38"/>
      <c r="E683" s="44"/>
      <c r="F683" s="44"/>
      <c r="G683" s="44"/>
      <c r="H683" s="26"/>
      <c r="I683" s="26"/>
      <c r="J683" s="26"/>
      <c r="K683" s="26"/>
      <c r="L683" s="26"/>
      <c r="M683" s="45"/>
      <c r="N683" s="45"/>
      <c r="O683" s="45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</row>
    <row r="684" spans="1:32" ht="15.75" customHeight="1" x14ac:dyDescent="0.2">
      <c r="A684" s="26"/>
      <c r="B684" s="26"/>
      <c r="C684" s="26"/>
      <c r="D684" s="38"/>
      <c r="E684" s="44"/>
      <c r="F684" s="44"/>
      <c r="G684" s="44"/>
      <c r="H684" s="26"/>
      <c r="I684" s="26"/>
      <c r="J684" s="26"/>
      <c r="K684" s="26"/>
      <c r="L684" s="26"/>
      <c r="M684" s="45"/>
      <c r="N684" s="45"/>
      <c r="O684" s="45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</row>
    <row r="685" spans="1:32" ht="15.75" customHeight="1" x14ac:dyDescent="0.2">
      <c r="A685" s="26"/>
      <c r="B685" s="26"/>
      <c r="C685" s="26"/>
      <c r="D685" s="38"/>
      <c r="E685" s="44"/>
      <c r="F685" s="44"/>
      <c r="G685" s="44"/>
      <c r="H685" s="26"/>
      <c r="I685" s="26"/>
      <c r="J685" s="26"/>
      <c r="K685" s="26"/>
      <c r="L685" s="26"/>
      <c r="M685" s="45"/>
      <c r="N685" s="45"/>
      <c r="O685" s="45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</row>
    <row r="686" spans="1:32" ht="15.75" customHeight="1" x14ac:dyDescent="0.2">
      <c r="A686" s="26"/>
      <c r="B686" s="26"/>
      <c r="C686" s="26"/>
      <c r="D686" s="38"/>
      <c r="E686" s="44"/>
      <c r="F686" s="44"/>
      <c r="G686" s="44"/>
      <c r="H686" s="26"/>
      <c r="I686" s="26"/>
      <c r="J686" s="26"/>
      <c r="K686" s="26"/>
      <c r="L686" s="26"/>
      <c r="M686" s="45"/>
      <c r="N686" s="45"/>
      <c r="O686" s="45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</row>
    <row r="687" spans="1:32" ht="15.75" customHeight="1" x14ac:dyDescent="0.2">
      <c r="A687" s="26"/>
      <c r="B687" s="26"/>
      <c r="C687" s="26"/>
      <c r="D687" s="38"/>
      <c r="E687" s="44"/>
      <c r="F687" s="44"/>
      <c r="G687" s="44"/>
      <c r="H687" s="26"/>
      <c r="I687" s="26"/>
      <c r="J687" s="26"/>
      <c r="K687" s="26"/>
      <c r="L687" s="26"/>
      <c r="M687" s="45"/>
      <c r="N687" s="45"/>
      <c r="O687" s="45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</row>
    <row r="688" spans="1:32" ht="15.75" customHeight="1" x14ac:dyDescent="0.2">
      <c r="A688" s="26"/>
      <c r="B688" s="26"/>
      <c r="C688" s="26"/>
      <c r="D688" s="38"/>
      <c r="E688" s="44"/>
      <c r="F688" s="44"/>
      <c r="G688" s="44"/>
      <c r="H688" s="26"/>
      <c r="I688" s="26"/>
      <c r="J688" s="26"/>
      <c r="K688" s="26"/>
      <c r="L688" s="26"/>
      <c r="M688" s="45"/>
      <c r="N688" s="45"/>
      <c r="O688" s="45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</row>
    <row r="689" spans="1:32" ht="15.75" customHeight="1" x14ac:dyDescent="0.2">
      <c r="A689" s="26"/>
      <c r="B689" s="26"/>
      <c r="C689" s="26"/>
      <c r="D689" s="38"/>
      <c r="E689" s="44"/>
      <c r="F689" s="44"/>
      <c r="G689" s="44"/>
      <c r="H689" s="26"/>
      <c r="I689" s="26"/>
      <c r="J689" s="26"/>
      <c r="K689" s="26"/>
      <c r="L689" s="26"/>
      <c r="M689" s="45"/>
      <c r="N689" s="45"/>
      <c r="O689" s="45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</row>
    <row r="690" spans="1:32" ht="15.75" customHeight="1" x14ac:dyDescent="0.2">
      <c r="A690" s="26"/>
      <c r="B690" s="26"/>
      <c r="C690" s="26"/>
      <c r="D690" s="38"/>
      <c r="E690" s="44"/>
      <c r="F690" s="44"/>
      <c r="G690" s="44"/>
      <c r="H690" s="26"/>
      <c r="I690" s="26"/>
      <c r="J690" s="26"/>
      <c r="K690" s="26"/>
      <c r="L690" s="26"/>
      <c r="M690" s="45"/>
      <c r="N690" s="45"/>
      <c r="O690" s="45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</row>
    <row r="691" spans="1:32" ht="15.75" customHeight="1" x14ac:dyDescent="0.2">
      <c r="A691" s="26"/>
      <c r="B691" s="26"/>
      <c r="C691" s="26"/>
      <c r="D691" s="38"/>
      <c r="E691" s="44"/>
      <c r="F691" s="44"/>
      <c r="G691" s="44"/>
      <c r="H691" s="26"/>
      <c r="I691" s="26"/>
      <c r="J691" s="26"/>
      <c r="K691" s="26"/>
      <c r="L691" s="26"/>
      <c r="M691" s="45"/>
      <c r="N691" s="45"/>
      <c r="O691" s="45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</row>
    <row r="692" spans="1:32" ht="15.75" customHeight="1" x14ac:dyDescent="0.2">
      <c r="A692" s="26"/>
      <c r="B692" s="26"/>
      <c r="C692" s="26"/>
      <c r="D692" s="38"/>
      <c r="E692" s="44"/>
      <c r="F692" s="44"/>
      <c r="G692" s="44"/>
      <c r="H692" s="26"/>
      <c r="I692" s="26"/>
      <c r="J692" s="26"/>
      <c r="K692" s="26"/>
      <c r="L692" s="26"/>
      <c r="M692" s="45"/>
      <c r="N692" s="45"/>
      <c r="O692" s="45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</row>
    <row r="693" spans="1:32" ht="15.75" customHeight="1" x14ac:dyDescent="0.2">
      <c r="A693" s="26"/>
      <c r="B693" s="26"/>
      <c r="C693" s="26"/>
      <c r="D693" s="38"/>
      <c r="E693" s="44"/>
      <c r="F693" s="44"/>
      <c r="G693" s="44"/>
      <c r="H693" s="26"/>
      <c r="I693" s="26"/>
      <c r="J693" s="26"/>
      <c r="K693" s="26"/>
      <c r="L693" s="26"/>
      <c r="M693" s="45"/>
      <c r="N693" s="45"/>
      <c r="O693" s="45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</row>
    <row r="694" spans="1:32" ht="15.75" customHeight="1" x14ac:dyDescent="0.2">
      <c r="A694" s="26"/>
      <c r="B694" s="26"/>
      <c r="C694" s="26"/>
      <c r="D694" s="38"/>
      <c r="E694" s="44"/>
      <c r="F694" s="44"/>
      <c r="G694" s="44"/>
      <c r="H694" s="26"/>
      <c r="I694" s="26"/>
      <c r="J694" s="26"/>
      <c r="K694" s="26"/>
      <c r="L694" s="26"/>
      <c r="M694" s="45"/>
      <c r="N694" s="45"/>
      <c r="O694" s="45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</row>
    <row r="695" spans="1:32" ht="15.75" customHeight="1" x14ac:dyDescent="0.2">
      <c r="A695" s="26"/>
      <c r="B695" s="26"/>
      <c r="C695" s="26"/>
      <c r="D695" s="38"/>
      <c r="E695" s="44"/>
      <c r="F695" s="44"/>
      <c r="G695" s="44"/>
      <c r="H695" s="26"/>
      <c r="I695" s="26"/>
      <c r="J695" s="26"/>
      <c r="K695" s="26"/>
      <c r="L695" s="26"/>
      <c r="M695" s="45"/>
      <c r="N695" s="45"/>
      <c r="O695" s="45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</row>
    <row r="696" spans="1:32" ht="15.75" customHeight="1" x14ac:dyDescent="0.2">
      <c r="A696" s="26"/>
      <c r="B696" s="26"/>
      <c r="C696" s="26"/>
      <c r="D696" s="38"/>
      <c r="E696" s="44"/>
      <c r="F696" s="44"/>
      <c r="G696" s="44"/>
      <c r="H696" s="26"/>
      <c r="I696" s="26"/>
      <c r="J696" s="26"/>
      <c r="K696" s="26"/>
      <c r="L696" s="26"/>
      <c r="M696" s="45"/>
      <c r="N696" s="45"/>
      <c r="O696" s="45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</row>
    <row r="697" spans="1:32" ht="15.75" customHeight="1" x14ac:dyDescent="0.2">
      <c r="A697" s="26"/>
      <c r="B697" s="26"/>
      <c r="C697" s="26"/>
      <c r="D697" s="38"/>
      <c r="E697" s="44"/>
      <c r="F697" s="44"/>
      <c r="G697" s="44"/>
      <c r="H697" s="26"/>
      <c r="I697" s="26"/>
      <c r="J697" s="26"/>
      <c r="K697" s="26"/>
      <c r="L697" s="26"/>
      <c r="M697" s="45"/>
      <c r="N697" s="45"/>
      <c r="O697" s="45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</row>
    <row r="698" spans="1:32" ht="15.75" customHeight="1" x14ac:dyDescent="0.2">
      <c r="A698" s="26"/>
      <c r="B698" s="26"/>
      <c r="C698" s="26"/>
      <c r="D698" s="38"/>
      <c r="E698" s="44"/>
      <c r="F698" s="44"/>
      <c r="G698" s="44"/>
      <c r="H698" s="26"/>
      <c r="I698" s="26"/>
      <c r="J698" s="26"/>
      <c r="K698" s="26"/>
      <c r="L698" s="26"/>
      <c r="M698" s="45"/>
      <c r="N698" s="45"/>
      <c r="O698" s="45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</row>
    <row r="699" spans="1:32" ht="15.75" customHeight="1" x14ac:dyDescent="0.2">
      <c r="A699" s="26"/>
      <c r="B699" s="26"/>
      <c r="C699" s="26"/>
      <c r="D699" s="38"/>
      <c r="E699" s="44"/>
      <c r="F699" s="44"/>
      <c r="G699" s="44"/>
      <c r="H699" s="26"/>
      <c r="I699" s="26"/>
      <c r="J699" s="26"/>
      <c r="K699" s="26"/>
      <c r="L699" s="26"/>
      <c r="M699" s="45"/>
      <c r="N699" s="45"/>
      <c r="O699" s="45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</row>
    <row r="700" spans="1:32" ht="15.75" customHeight="1" x14ac:dyDescent="0.2">
      <c r="A700" s="26"/>
      <c r="B700" s="26"/>
      <c r="C700" s="26"/>
      <c r="D700" s="38"/>
      <c r="E700" s="44"/>
      <c r="F700" s="44"/>
      <c r="G700" s="44"/>
      <c r="H700" s="26"/>
      <c r="I700" s="26"/>
      <c r="J700" s="26"/>
      <c r="K700" s="26"/>
      <c r="L700" s="26"/>
      <c r="M700" s="45"/>
      <c r="N700" s="45"/>
      <c r="O700" s="45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</row>
    <row r="701" spans="1:32" ht="15.75" customHeight="1" x14ac:dyDescent="0.2">
      <c r="A701" s="26"/>
      <c r="B701" s="26"/>
      <c r="C701" s="26"/>
      <c r="D701" s="38"/>
      <c r="E701" s="44"/>
      <c r="F701" s="44"/>
      <c r="G701" s="44"/>
      <c r="H701" s="26"/>
      <c r="I701" s="26"/>
      <c r="J701" s="26"/>
      <c r="K701" s="26"/>
      <c r="L701" s="26"/>
      <c r="M701" s="45"/>
      <c r="N701" s="45"/>
      <c r="O701" s="45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</row>
    <row r="702" spans="1:32" ht="15.75" customHeight="1" x14ac:dyDescent="0.2">
      <c r="A702" s="26"/>
      <c r="B702" s="26"/>
      <c r="C702" s="26"/>
      <c r="D702" s="38"/>
      <c r="E702" s="44"/>
      <c r="F702" s="44"/>
      <c r="G702" s="44"/>
      <c r="H702" s="26"/>
      <c r="I702" s="26"/>
      <c r="J702" s="26"/>
      <c r="K702" s="26"/>
      <c r="L702" s="26"/>
      <c r="M702" s="45"/>
      <c r="N702" s="45"/>
      <c r="O702" s="45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</row>
    <row r="703" spans="1:32" ht="15.75" customHeight="1" x14ac:dyDescent="0.2">
      <c r="A703" s="26"/>
      <c r="B703" s="26"/>
      <c r="C703" s="26"/>
      <c r="D703" s="38"/>
      <c r="E703" s="44"/>
      <c r="F703" s="44"/>
      <c r="G703" s="44"/>
      <c r="H703" s="26"/>
      <c r="I703" s="26"/>
      <c r="J703" s="26"/>
      <c r="K703" s="26"/>
      <c r="L703" s="26"/>
      <c r="M703" s="45"/>
      <c r="N703" s="45"/>
      <c r="O703" s="45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</row>
    <row r="704" spans="1:32" ht="15.75" customHeight="1" x14ac:dyDescent="0.2">
      <c r="A704" s="26"/>
      <c r="B704" s="26"/>
      <c r="C704" s="26"/>
      <c r="D704" s="38"/>
      <c r="E704" s="44"/>
      <c r="F704" s="44"/>
      <c r="G704" s="44"/>
      <c r="H704" s="26"/>
      <c r="I704" s="26"/>
      <c r="J704" s="26"/>
      <c r="K704" s="26"/>
      <c r="L704" s="26"/>
      <c r="M704" s="45"/>
      <c r="N704" s="45"/>
      <c r="O704" s="45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</row>
    <row r="705" spans="1:32" ht="15.75" customHeight="1" x14ac:dyDescent="0.2">
      <c r="A705" s="26"/>
      <c r="B705" s="26"/>
      <c r="C705" s="26"/>
      <c r="D705" s="38"/>
      <c r="E705" s="44"/>
      <c r="F705" s="44"/>
      <c r="G705" s="44"/>
      <c r="H705" s="26"/>
      <c r="I705" s="26"/>
      <c r="J705" s="26"/>
      <c r="K705" s="26"/>
      <c r="L705" s="26"/>
      <c r="M705" s="45"/>
      <c r="N705" s="45"/>
      <c r="O705" s="45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</row>
    <row r="706" spans="1:32" ht="15.75" customHeight="1" x14ac:dyDescent="0.2">
      <c r="A706" s="26"/>
      <c r="B706" s="26"/>
      <c r="C706" s="26"/>
      <c r="D706" s="38"/>
      <c r="E706" s="44"/>
      <c r="F706" s="44"/>
      <c r="G706" s="44"/>
      <c r="H706" s="26"/>
      <c r="I706" s="26"/>
      <c r="J706" s="26"/>
      <c r="K706" s="26"/>
      <c r="L706" s="26"/>
      <c r="M706" s="45"/>
      <c r="N706" s="45"/>
      <c r="O706" s="45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</row>
    <row r="707" spans="1:32" ht="15.75" customHeight="1" x14ac:dyDescent="0.2">
      <c r="A707" s="26"/>
      <c r="B707" s="26"/>
      <c r="C707" s="26"/>
      <c r="D707" s="38"/>
      <c r="E707" s="44"/>
      <c r="F707" s="44"/>
      <c r="G707" s="44"/>
      <c r="H707" s="26"/>
      <c r="I707" s="26"/>
      <c r="J707" s="26"/>
      <c r="K707" s="26"/>
      <c r="L707" s="26"/>
      <c r="M707" s="45"/>
      <c r="N707" s="45"/>
      <c r="O707" s="45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</row>
    <row r="708" spans="1:32" ht="15.75" customHeight="1" x14ac:dyDescent="0.2">
      <c r="A708" s="26"/>
      <c r="B708" s="26"/>
      <c r="C708" s="26"/>
      <c r="D708" s="38"/>
      <c r="E708" s="44"/>
      <c r="F708" s="44"/>
      <c r="G708" s="44"/>
      <c r="H708" s="26"/>
      <c r="I708" s="26"/>
      <c r="J708" s="26"/>
      <c r="K708" s="26"/>
      <c r="L708" s="26"/>
      <c r="M708" s="45"/>
      <c r="N708" s="45"/>
      <c r="O708" s="45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</row>
    <row r="709" spans="1:32" ht="15.75" customHeight="1" x14ac:dyDescent="0.2">
      <c r="A709" s="26"/>
      <c r="B709" s="26"/>
      <c r="C709" s="26"/>
      <c r="D709" s="38"/>
      <c r="E709" s="44"/>
      <c r="F709" s="44"/>
      <c r="G709" s="44"/>
      <c r="H709" s="26"/>
      <c r="I709" s="26"/>
      <c r="J709" s="26"/>
      <c r="K709" s="26"/>
      <c r="L709" s="26"/>
      <c r="M709" s="45"/>
      <c r="N709" s="45"/>
      <c r="O709" s="45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</row>
    <row r="710" spans="1:32" ht="15.75" customHeight="1" x14ac:dyDescent="0.2">
      <c r="A710" s="26"/>
      <c r="B710" s="26"/>
      <c r="C710" s="26"/>
      <c r="D710" s="38"/>
      <c r="E710" s="44"/>
      <c r="F710" s="44"/>
      <c r="G710" s="44"/>
      <c r="H710" s="26"/>
      <c r="I710" s="26"/>
      <c r="J710" s="26"/>
      <c r="K710" s="26"/>
      <c r="L710" s="26"/>
      <c r="M710" s="45"/>
      <c r="N710" s="45"/>
      <c r="O710" s="45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</row>
    <row r="711" spans="1:32" ht="15.75" customHeight="1" x14ac:dyDescent="0.2">
      <c r="A711" s="26"/>
      <c r="B711" s="26"/>
      <c r="C711" s="26"/>
      <c r="D711" s="38"/>
      <c r="E711" s="44"/>
      <c r="F711" s="44"/>
      <c r="G711" s="44"/>
      <c r="H711" s="26"/>
      <c r="I711" s="26"/>
      <c r="J711" s="26"/>
      <c r="K711" s="26"/>
      <c r="L711" s="26"/>
      <c r="M711" s="45"/>
      <c r="N711" s="45"/>
      <c r="O711" s="45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</row>
    <row r="712" spans="1:32" ht="15.75" customHeight="1" x14ac:dyDescent="0.2">
      <c r="A712" s="26"/>
      <c r="B712" s="26"/>
      <c r="C712" s="26"/>
      <c r="D712" s="38"/>
      <c r="E712" s="44"/>
      <c r="F712" s="44"/>
      <c r="G712" s="44"/>
      <c r="H712" s="26"/>
      <c r="I712" s="26"/>
      <c r="J712" s="26"/>
      <c r="K712" s="26"/>
      <c r="L712" s="26"/>
      <c r="M712" s="45"/>
      <c r="N712" s="45"/>
      <c r="O712" s="45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</row>
    <row r="713" spans="1:32" ht="15.75" customHeight="1" x14ac:dyDescent="0.2">
      <c r="A713" s="26"/>
      <c r="B713" s="26"/>
      <c r="C713" s="26"/>
      <c r="D713" s="38"/>
      <c r="E713" s="44"/>
      <c r="F713" s="44"/>
      <c r="G713" s="44"/>
      <c r="H713" s="26"/>
      <c r="I713" s="26"/>
      <c r="J713" s="26"/>
      <c r="K713" s="26"/>
      <c r="L713" s="26"/>
      <c r="M713" s="45"/>
      <c r="N713" s="45"/>
      <c r="O713" s="45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</row>
    <row r="714" spans="1:32" ht="15.75" customHeight="1" x14ac:dyDescent="0.2">
      <c r="A714" s="26"/>
      <c r="B714" s="26"/>
      <c r="C714" s="26"/>
      <c r="D714" s="38"/>
      <c r="E714" s="44"/>
      <c r="F714" s="44"/>
      <c r="G714" s="44"/>
      <c r="H714" s="26"/>
      <c r="I714" s="26"/>
      <c r="J714" s="26"/>
      <c r="K714" s="26"/>
      <c r="L714" s="26"/>
      <c r="M714" s="45"/>
      <c r="N714" s="45"/>
      <c r="O714" s="45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</row>
    <row r="715" spans="1:32" ht="15.75" customHeight="1" x14ac:dyDescent="0.2">
      <c r="A715" s="26"/>
      <c r="B715" s="26"/>
      <c r="C715" s="26"/>
      <c r="D715" s="38"/>
      <c r="E715" s="44"/>
      <c r="F715" s="44"/>
      <c r="G715" s="44"/>
      <c r="H715" s="26"/>
      <c r="I715" s="26"/>
      <c r="J715" s="26"/>
      <c r="K715" s="26"/>
      <c r="L715" s="26"/>
      <c r="M715" s="45"/>
      <c r="N715" s="45"/>
      <c r="O715" s="45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</row>
    <row r="716" spans="1:32" ht="15.75" customHeight="1" x14ac:dyDescent="0.2">
      <c r="A716" s="26"/>
      <c r="B716" s="26"/>
      <c r="C716" s="26"/>
      <c r="D716" s="38"/>
      <c r="E716" s="44"/>
      <c r="F716" s="44"/>
      <c r="G716" s="44"/>
      <c r="H716" s="26"/>
      <c r="I716" s="26"/>
      <c r="J716" s="26"/>
      <c r="K716" s="26"/>
      <c r="L716" s="26"/>
      <c r="M716" s="45"/>
      <c r="N716" s="45"/>
      <c r="O716" s="45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</row>
    <row r="717" spans="1:32" ht="15.75" customHeight="1" x14ac:dyDescent="0.2">
      <c r="A717" s="26"/>
      <c r="B717" s="26"/>
      <c r="C717" s="26"/>
      <c r="D717" s="38"/>
      <c r="E717" s="44"/>
      <c r="F717" s="44"/>
      <c r="G717" s="44"/>
      <c r="H717" s="26"/>
      <c r="I717" s="26"/>
      <c r="J717" s="26"/>
      <c r="K717" s="26"/>
      <c r="L717" s="26"/>
      <c r="M717" s="45"/>
      <c r="N717" s="45"/>
      <c r="O717" s="45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</row>
    <row r="718" spans="1:32" ht="15.75" customHeight="1" x14ac:dyDescent="0.2">
      <c r="A718" s="26"/>
      <c r="B718" s="26"/>
      <c r="C718" s="26"/>
      <c r="D718" s="38"/>
      <c r="E718" s="44"/>
      <c r="F718" s="44"/>
      <c r="G718" s="44"/>
      <c r="H718" s="26"/>
      <c r="I718" s="26"/>
      <c r="J718" s="26"/>
      <c r="K718" s="26"/>
      <c r="L718" s="26"/>
      <c r="M718" s="45"/>
      <c r="N718" s="45"/>
      <c r="O718" s="45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</row>
    <row r="719" spans="1:32" ht="15.75" customHeight="1" x14ac:dyDescent="0.2">
      <c r="A719" s="26"/>
      <c r="B719" s="26"/>
      <c r="C719" s="26"/>
      <c r="D719" s="38"/>
      <c r="E719" s="44"/>
      <c r="F719" s="44"/>
      <c r="G719" s="44"/>
      <c r="H719" s="26"/>
      <c r="I719" s="26"/>
      <c r="J719" s="26"/>
      <c r="K719" s="26"/>
      <c r="L719" s="26"/>
      <c r="M719" s="45"/>
      <c r="N719" s="45"/>
      <c r="O719" s="45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</row>
    <row r="720" spans="1:32" ht="15.75" customHeight="1" x14ac:dyDescent="0.2">
      <c r="A720" s="26"/>
      <c r="B720" s="26"/>
      <c r="C720" s="26"/>
      <c r="D720" s="38"/>
      <c r="E720" s="44"/>
      <c r="F720" s="44"/>
      <c r="G720" s="44"/>
      <c r="H720" s="26"/>
      <c r="I720" s="26"/>
      <c r="J720" s="26"/>
      <c r="K720" s="26"/>
      <c r="L720" s="26"/>
      <c r="M720" s="45"/>
      <c r="N720" s="45"/>
      <c r="O720" s="45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</row>
    <row r="721" spans="1:32" ht="15.75" customHeight="1" x14ac:dyDescent="0.2">
      <c r="A721" s="26"/>
      <c r="B721" s="26"/>
      <c r="C721" s="26"/>
      <c r="D721" s="38"/>
      <c r="E721" s="44"/>
      <c r="F721" s="44"/>
      <c r="G721" s="44"/>
      <c r="H721" s="26"/>
      <c r="I721" s="26"/>
      <c r="J721" s="26"/>
      <c r="K721" s="26"/>
      <c r="L721" s="26"/>
      <c r="M721" s="45"/>
      <c r="N721" s="45"/>
      <c r="O721" s="45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</row>
    <row r="722" spans="1:32" ht="15.75" customHeight="1" x14ac:dyDescent="0.2">
      <c r="A722" s="26"/>
      <c r="B722" s="26"/>
      <c r="C722" s="26"/>
      <c r="D722" s="38"/>
      <c r="E722" s="44"/>
      <c r="F722" s="44"/>
      <c r="G722" s="44"/>
      <c r="H722" s="26"/>
      <c r="I722" s="26"/>
      <c r="J722" s="26"/>
      <c r="K722" s="26"/>
      <c r="L722" s="26"/>
      <c r="M722" s="45"/>
      <c r="N722" s="45"/>
      <c r="O722" s="45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</row>
    <row r="723" spans="1:32" ht="15.75" customHeight="1" x14ac:dyDescent="0.2">
      <c r="A723" s="26"/>
      <c r="B723" s="26"/>
      <c r="C723" s="26"/>
      <c r="D723" s="38"/>
      <c r="E723" s="44"/>
      <c r="F723" s="44"/>
      <c r="G723" s="44"/>
      <c r="H723" s="26"/>
      <c r="I723" s="26"/>
      <c r="J723" s="26"/>
      <c r="K723" s="26"/>
      <c r="L723" s="26"/>
      <c r="M723" s="45"/>
      <c r="N723" s="45"/>
      <c r="O723" s="45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</row>
    <row r="724" spans="1:32" ht="15.75" customHeight="1" x14ac:dyDescent="0.2">
      <c r="A724" s="26"/>
      <c r="B724" s="26"/>
      <c r="C724" s="26"/>
      <c r="D724" s="38"/>
      <c r="E724" s="44"/>
      <c r="F724" s="44"/>
      <c r="G724" s="44"/>
      <c r="H724" s="26"/>
      <c r="I724" s="26"/>
      <c r="J724" s="26"/>
      <c r="K724" s="26"/>
      <c r="L724" s="26"/>
      <c r="M724" s="45"/>
      <c r="N724" s="45"/>
      <c r="O724" s="45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</row>
    <row r="725" spans="1:32" ht="15.75" customHeight="1" x14ac:dyDescent="0.2">
      <c r="A725" s="26"/>
      <c r="B725" s="26"/>
      <c r="C725" s="26"/>
      <c r="D725" s="38"/>
      <c r="E725" s="44"/>
      <c r="F725" s="44"/>
      <c r="G725" s="44"/>
      <c r="H725" s="26"/>
      <c r="I725" s="26"/>
      <c r="J725" s="26"/>
      <c r="K725" s="26"/>
      <c r="L725" s="26"/>
      <c r="M725" s="45"/>
      <c r="N725" s="45"/>
      <c r="O725" s="45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</row>
    <row r="726" spans="1:32" ht="15.75" customHeight="1" x14ac:dyDescent="0.2">
      <c r="A726" s="26"/>
      <c r="B726" s="26"/>
      <c r="C726" s="26"/>
      <c r="D726" s="38"/>
      <c r="E726" s="44"/>
      <c r="F726" s="44"/>
      <c r="G726" s="44"/>
      <c r="H726" s="26"/>
      <c r="I726" s="26"/>
      <c r="J726" s="26"/>
      <c r="K726" s="26"/>
      <c r="L726" s="26"/>
      <c r="M726" s="45"/>
      <c r="N726" s="45"/>
      <c r="O726" s="45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</row>
    <row r="727" spans="1:32" ht="15.75" customHeight="1" x14ac:dyDescent="0.2">
      <c r="A727" s="26"/>
      <c r="B727" s="26"/>
      <c r="C727" s="26"/>
      <c r="D727" s="38"/>
      <c r="E727" s="44"/>
      <c r="F727" s="44"/>
      <c r="G727" s="44"/>
      <c r="H727" s="26"/>
      <c r="I727" s="26"/>
      <c r="J727" s="26"/>
      <c r="K727" s="26"/>
      <c r="L727" s="26"/>
      <c r="M727" s="45"/>
      <c r="N727" s="45"/>
      <c r="O727" s="45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</row>
    <row r="728" spans="1:32" ht="15.75" customHeight="1" x14ac:dyDescent="0.2">
      <c r="A728" s="26"/>
      <c r="B728" s="26"/>
      <c r="C728" s="26"/>
      <c r="D728" s="38"/>
      <c r="E728" s="44"/>
      <c r="F728" s="44"/>
      <c r="G728" s="44"/>
      <c r="H728" s="26"/>
      <c r="I728" s="26"/>
      <c r="J728" s="26"/>
      <c r="K728" s="26"/>
      <c r="L728" s="26"/>
      <c r="M728" s="45"/>
      <c r="N728" s="45"/>
      <c r="O728" s="45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</row>
    <row r="729" spans="1:32" ht="15.75" customHeight="1" x14ac:dyDescent="0.2">
      <c r="A729" s="26"/>
      <c r="B729" s="26"/>
      <c r="C729" s="26"/>
      <c r="D729" s="38"/>
      <c r="E729" s="44"/>
      <c r="F729" s="44"/>
      <c r="G729" s="44"/>
      <c r="H729" s="26"/>
      <c r="I729" s="26"/>
      <c r="J729" s="26"/>
      <c r="K729" s="26"/>
      <c r="L729" s="26"/>
      <c r="M729" s="45"/>
      <c r="N729" s="45"/>
      <c r="O729" s="45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</row>
    <row r="730" spans="1:32" ht="15.75" customHeight="1" x14ac:dyDescent="0.2">
      <c r="A730" s="26"/>
      <c r="B730" s="26"/>
      <c r="C730" s="26"/>
      <c r="D730" s="38"/>
      <c r="E730" s="44"/>
      <c r="F730" s="44"/>
      <c r="G730" s="44"/>
      <c r="H730" s="26"/>
      <c r="I730" s="26"/>
      <c r="J730" s="26"/>
      <c r="K730" s="26"/>
      <c r="L730" s="26"/>
      <c r="M730" s="45"/>
      <c r="N730" s="45"/>
      <c r="O730" s="45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</row>
    <row r="731" spans="1:32" ht="15.75" customHeight="1" x14ac:dyDescent="0.2">
      <c r="A731" s="26"/>
      <c r="B731" s="26"/>
      <c r="C731" s="26"/>
      <c r="D731" s="38"/>
      <c r="E731" s="44"/>
      <c r="F731" s="44"/>
      <c r="G731" s="44"/>
      <c r="H731" s="26"/>
      <c r="I731" s="26"/>
      <c r="J731" s="26"/>
      <c r="K731" s="26"/>
      <c r="L731" s="26"/>
      <c r="M731" s="45"/>
      <c r="N731" s="45"/>
      <c r="O731" s="45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</row>
    <row r="732" spans="1:32" ht="15.75" customHeight="1" x14ac:dyDescent="0.2">
      <c r="A732" s="26"/>
      <c r="B732" s="26"/>
      <c r="C732" s="26"/>
      <c r="D732" s="38"/>
      <c r="E732" s="44"/>
      <c r="F732" s="44"/>
      <c r="G732" s="44"/>
      <c r="H732" s="26"/>
      <c r="I732" s="26"/>
      <c r="J732" s="26"/>
      <c r="K732" s="26"/>
      <c r="L732" s="26"/>
      <c r="M732" s="45"/>
      <c r="N732" s="45"/>
      <c r="O732" s="45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</row>
    <row r="733" spans="1:32" ht="15.75" customHeight="1" x14ac:dyDescent="0.2">
      <c r="A733" s="26"/>
      <c r="B733" s="26"/>
      <c r="C733" s="26"/>
      <c r="D733" s="38"/>
      <c r="E733" s="44"/>
      <c r="F733" s="44"/>
      <c r="G733" s="44"/>
      <c r="H733" s="26"/>
      <c r="I733" s="26"/>
      <c r="J733" s="26"/>
      <c r="K733" s="26"/>
      <c r="L733" s="26"/>
      <c r="M733" s="45"/>
      <c r="N733" s="45"/>
      <c r="O733" s="45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</row>
    <row r="734" spans="1:32" ht="15.75" customHeight="1" x14ac:dyDescent="0.2">
      <c r="A734" s="26"/>
      <c r="B734" s="26"/>
      <c r="C734" s="26"/>
      <c r="D734" s="38"/>
      <c r="E734" s="44"/>
      <c r="F734" s="44"/>
      <c r="G734" s="44"/>
      <c r="H734" s="26"/>
      <c r="I734" s="26"/>
      <c r="J734" s="26"/>
      <c r="K734" s="26"/>
      <c r="L734" s="26"/>
      <c r="M734" s="45"/>
      <c r="N734" s="45"/>
      <c r="O734" s="45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</row>
    <row r="735" spans="1:32" ht="15.75" customHeight="1" x14ac:dyDescent="0.2">
      <c r="A735" s="26"/>
      <c r="B735" s="26"/>
      <c r="C735" s="26"/>
      <c r="D735" s="38"/>
      <c r="E735" s="44"/>
      <c r="F735" s="44"/>
      <c r="G735" s="44"/>
      <c r="H735" s="26"/>
      <c r="I735" s="26"/>
      <c r="J735" s="26"/>
      <c r="K735" s="26"/>
      <c r="L735" s="26"/>
      <c r="M735" s="45"/>
      <c r="N735" s="45"/>
      <c r="O735" s="45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</row>
    <row r="736" spans="1:32" ht="15.75" customHeight="1" x14ac:dyDescent="0.2">
      <c r="A736" s="26"/>
      <c r="B736" s="26"/>
      <c r="C736" s="26"/>
      <c r="D736" s="38"/>
      <c r="E736" s="44"/>
      <c r="F736" s="44"/>
      <c r="G736" s="44"/>
      <c r="H736" s="26"/>
      <c r="I736" s="26"/>
      <c r="J736" s="26"/>
      <c r="K736" s="26"/>
      <c r="L736" s="26"/>
      <c r="M736" s="45"/>
      <c r="N736" s="45"/>
      <c r="O736" s="45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</row>
    <row r="737" spans="1:32" ht="15.75" customHeight="1" x14ac:dyDescent="0.2">
      <c r="A737" s="26"/>
      <c r="B737" s="26"/>
      <c r="C737" s="26"/>
      <c r="D737" s="38"/>
      <c r="E737" s="44"/>
      <c r="F737" s="44"/>
      <c r="G737" s="44"/>
      <c r="H737" s="26"/>
      <c r="I737" s="26"/>
      <c r="J737" s="26"/>
      <c r="K737" s="26"/>
      <c r="L737" s="26"/>
      <c r="M737" s="45"/>
      <c r="N737" s="45"/>
      <c r="O737" s="45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</row>
    <row r="738" spans="1:32" ht="15.75" customHeight="1" x14ac:dyDescent="0.2">
      <c r="A738" s="26"/>
      <c r="B738" s="26"/>
      <c r="C738" s="26"/>
      <c r="D738" s="38"/>
      <c r="E738" s="44"/>
      <c r="F738" s="44"/>
      <c r="G738" s="44"/>
      <c r="H738" s="26"/>
      <c r="I738" s="26"/>
      <c r="J738" s="26"/>
      <c r="K738" s="26"/>
      <c r="L738" s="26"/>
      <c r="M738" s="45"/>
      <c r="N738" s="45"/>
      <c r="O738" s="45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</row>
    <row r="739" spans="1:32" ht="15.75" customHeight="1" x14ac:dyDescent="0.2">
      <c r="A739" s="26"/>
      <c r="B739" s="26"/>
      <c r="C739" s="26"/>
      <c r="D739" s="38"/>
      <c r="E739" s="44"/>
      <c r="F739" s="44"/>
      <c r="G739" s="44"/>
      <c r="H739" s="26"/>
      <c r="I739" s="26"/>
      <c r="J739" s="26"/>
      <c r="K739" s="26"/>
      <c r="L739" s="26"/>
      <c r="M739" s="45"/>
      <c r="N739" s="45"/>
      <c r="O739" s="45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</row>
    <row r="740" spans="1:32" ht="15.75" customHeight="1" x14ac:dyDescent="0.2">
      <c r="A740" s="26"/>
      <c r="B740" s="26"/>
      <c r="C740" s="26"/>
      <c r="D740" s="38"/>
      <c r="E740" s="44"/>
      <c r="F740" s="44"/>
      <c r="G740" s="44"/>
      <c r="H740" s="26"/>
      <c r="I740" s="26"/>
      <c r="J740" s="26"/>
      <c r="K740" s="26"/>
      <c r="L740" s="26"/>
      <c r="M740" s="45"/>
      <c r="N740" s="45"/>
      <c r="O740" s="45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</row>
    <row r="741" spans="1:32" ht="15.75" customHeight="1" x14ac:dyDescent="0.2">
      <c r="A741" s="26"/>
      <c r="B741" s="26"/>
      <c r="C741" s="26"/>
      <c r="D741" s="38"/>
      <c r="E741" s="44"/>
      <c r="F741" s="44"/>
      <c r="G741" s="44"/>
      <c r="H741" s="26"/>
      <c r="I741" s="26"/>
      <c r="J741" s="26"/>
      <c r="K741" s="26"/>
      <c r="L741" s="26"/>
      <c r="M741" s="45"/>
      <c r="N741" s="45"/>
      <c r="O741" s="45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</row>
    <row r="742" spans="1:32" ht="15.75" customHeight="1" x14ac:dyDescent="0.2">
      <c r="A742" s="26"/>
      <c r="B742" s="26"/>
      <c r="C742" s="26"/>
      <c r="D742" s="38"/>
      <c r="E742" s="44"/>
      <c r="F742" s="44"/>
      <c r="G742" s="44"/>
      <c r="H742" s="26"/>
      <c r="I742" s="26"/>
      <c r="J742" s="26"/>
      <c r="K742" s="26"/>
      <c r="L742" s="26"/>
      <c r="M742" s="45"/>
      <c r="N742" s="45"/>
      <c r="O742" s="45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</row>
    <row r="743" spans="1:32" ht="15.75" customHeight="1" x14ac:dyDescent="0.2">
      <c r="A743" s="26"/>
      <c r="B743" s="26"/>
      <c r="C743" s="26"/>
      <c r="D743" s="38"/>
      <c r="E743" s="44"/>
      <c r="F743" s="44"/>
      <c r="G743" s="44"/>
      <c r="H743" s="26"/>
      <c r="I743" s="26"/>
      <c r="J743" s="26"/>
      <c r="K743" s="26"/>
      <c r="L743" s="26"/>
      <c r="M743" s="45"/>
      <c r="N743" s="45"/>
      <c r="O743" s="45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</row>
    <row r="744" spans="1:32" ht="15.75" customHeight="1" x14ac:dyDescent="0.2">
      <c r="A744" s="26"/>
      <c r="B744" s="26"/>
      <c r="C744" s="26"/>
      <c r="D744" s="38"/>
      <c r="E744" s="44"/>
      <c r="F744" s="44"/>
      <c r="G744" s="44"/>
      <c r="H744" s="26"/>
      <c r="I744" s="26"/>
      <c r="J744" s="26"/>
      <c r="K744" s="26"/>
      <c r="L744" s="26"/>
      <c r="M744" s="45"/>
      <c r="N744" s="45"/>
      <c r="O744" s="45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</row>
    <row r="745" spans="1:32" ht="15.75" customHeight="1" x14ac:dyDescent="0.2">
      <c r="A745" s="26"/>
      <c r="B745" s="26"/>
      <c r="C745" s="26"/>
      <c r="D745" s="38"/>
      <c r="E745" s="44"/>
      <c r="F745" s="44"/>
      <c r="G745" s="44"/>
      <c r="H745" s="26"/>
      <c r="I745" s="26"/>
      <c r="J745" s="26"/>
      <c r="K745" s="26"/>
      <c r="L745" s="26"/>
      <c r="M745" s="45"/>
      <c r="N745" s="45"/>
      <c r="O745" s="45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</row>
    <row r="746" spans="1:32" ht="15.75" customHeight="1" x14ac:dyDescent="0.2">
      <c r="A746" s="26"/>
      <c r="B746" s="26"/>
      <c r="C746" s="26"/>
      <c r="D746" s="38"/>
      <c r="E746" s="44"/>
      <c r="F746" s="44"/>
      <c r="G746" s="44"/>
      <c r="H746" s="26"/>
      <c r="I746" s="26"/>
      <c r="J746" s="26"/>
      <c r="K746" s="26"/>
      <c r="L746" s="26"/>
      <c r="M746" s="45"/>
      <c r="N746" s="45"/>
      <c r="O746" s="45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</row>
    <row r="747" spans="1:32" ht="15.75" customHeight="1" x14ac:dyDescent="0.2">
      <c r="A747" s="26"/>
      <c r="B747" s="26"/>
      <c r="C747" s="26"/>
      <c r="D747" s="38"/>
      <c r="E747" s="44"/>
      <c r="F747" s="44"/>
      <c r="G747" s="44"/>
      <c r="H747" s="26"/>
      <c r="I747" s="26"/>
      <c r="J747" s="26"/>
      <c r="K747" s="26"/>
      <c r="L747" s="26"/>
      <c r="M747" s="45"/>
      <c r="N747" s="45"/>
      <c r="O747" s="45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</row>
    <row r="748" spans="1:32" ht="15.75" customHeight="1" x14ac:dyDescent="0.2">
      <c r="A748" s="26"/>
      <c r="B748" s="26"/>
      <c r="C748" s="26"/>
      <c r="D748" s="38"/>
      <c r="E748" s="44"/>
      <c r="F748" s="44"/>
      <c r="G748" s="44"/>
      <c r="H748" s="26"/>
      <c r="I748" s="26"/>
      <c r="J748" s="26"/>
      <c r="K748" s="26"/>
      <c r="L748" s="26"/>
      <c r="M748" s="45"/>
      <c r="N748" s="45"/>
      <c r="O748" s="45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</row>
    <row r="749" spans="1:32" ht="15.75" customHeight="1" x14ac:dyDescent="0.2">
      <c r="A749" s="26"/>
      <c r="B749" s="26"/>
      <c r="C749" s="26"/>
      <c r="D749" s="38"/>
      <c r="E749" s="44"/>
      <c r="F749" s="44"/>
      <c r="G749" s="44"/>
      <c r="H749" s="26"/>
      <c r="I749" s="26"/>
      <c r="J749" s="26"/>
      <c r="K749" s="26"/>
      <c r="L749" s="26"/>
      <c r="M749" s="45"/>
      <c r="N749" s="45"/>
      <c r="O749" s="45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</row>
    <row r="750" spans="1:32" ht="15.75" customHeight="1" x14ac:dyDescent="0.2">
      <c r="A750" s="26"/>
      <c r="B750" s="26"/>
      <c r="C750" s="26"/>
      <c r="D750" s="38"/>
      <c r="E750" s="44"/>
      <c r="F750" s="44"/>
      <c r="G750" s="44"/>
      <c r="H750" s="26"/>
      <c r="I750" s="26"/>
      <c r="J750" s="26"/>
      <c r="K750" s="26"/>
      <c r="L750" s="26"/>
      <c r="M750" s="45"/>
      <c r="N750" s="45"/>
      <c r="O750" s="45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</row>
    <row r="751" spans="1:32" ht="15.75" customHeight="1" x14ac:dyDescent="0.2">
      <c r="A751" s="26"/>
      <c r="B751" s="26"/>
      <c r="C751" s="26"/>
      <c r="D751" s="38"/>
      <c r="E751" s="44"/>
      <c r="F751" s="44"/>
      <c r="G751" s="44"/>
      <c r="H751" s="26"/>
      <c r="I751" s="26"/>
      <c r="J751" s="26"/>
      <c r="K751" s="26"/>
      <c r="L751" s="26"/>
      <c r="M751" s="45"/>
      <c r="N751" s="45"/>
      <c r="O751" s="45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</row>
    <row r="752" spans="1:32" ht="15.75" customHeight="1" x14ac:dyDescent="0.2">
      <c r="A752" s="26"/>
      <c r="B752" s="26"/>
      <c r="C752" s="26"/>
      <c r="D752" s="38"/>
      <c r="E752" s="44"/>
      <c r="F752" s="44"/>
      <c r="G752" s="44"/>
      <c r="H752" s="26"/>
      <c r="I752" s="26"/>
      <c r="J752" s="26"/>
      <c r="K752" s="26"/>
      <c r="L752" s="26"/>
      <c r="M752" s="45"/>
      <c r="N752" s="45"/>
      <c r="O752" s="45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</row>
    <row r="753" spans="1:32" ht="15.75" customHeight="1" x14ac:dyDescent="0.2">
      <c r="A753" s="26"/>
      <c r="B753" s="26"/>
      <c r="C753" s="26"/>
      <c r="D753" s="38"/>
      <c r="E753" s="44"/>
      <c r="F753" s="44"/>
      <c r="G753" s="44"/>
      <c r="H753" s="26"/>
      <c r="I753" s="26"/>
      <c r="J753" s="26"/>
      <c r="K753" s="26"/>
      <c r="L753" s="26"/>
      <c r="M753" s="45"/>
      <c r="N753" s="45"/>
      <c r="O753" s="45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</row>
    <row r="754" spans="1:32" ht="15.75" customHeight="1" x14ac:dyDescent="0.2">
      <c r="A754" s="26"/>
      <c r="B754" s="26"/>
      <c r="C754" s="26"/>
      <c r="D754" s="38"/>
      <c r="E754" s="44"/>
      <c r="F754" s="44"/>
      <c r="G754" s="44"/>
      <c r="H754" s="26"/>
      <c r="I754" s="26"/>
      <c r="J754" s="26"/>
      <c r="K754" s="26"/>
      <c r="L754" s="26"/>
      <c r="M754" s="45"/>
      <c r="N754" s="45"/>
      <c r="O754" s="45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</row>
    <row r="755" spans="1:32" ht="15.75" customHeight="1" x14ac:dyDescent="0.2">
      <c r="A755" s="26"/>
      <c r="B755" s="26"/>
      <c r="C755" s="26"/>
      <c r="D755" s="38"/>
      <c r="E755" s="44"/>
      <c r="F755" s="44"/>
      <c r="G755" s="44"/>
      <c r="H755" s="26"/>
      <c r="I755" s="26"/>
      <c r="J755" s="26"/>
      <c r="K755" s="26"/>
      <c r="L755" s="26"/>
      <c r="M755" s="45"/>
      <c r="N755" s="45"/>
      <c r="O755" s="45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</row>
    <row r="756" spans="1:32" ht="15.75" customHeight="1" x14ac:dyDescent="0.2">
      <c r="A756" s="26"/>
      <c r="B756" s="26"/>
      <c r="C756" s="26"/>
      <c r="D756" s="38"/>
      <c r="E756" s="44"/>
      <c r="F756" s="44"/>
      <c r="G756" s="44"/>
      <c r="H756" s="26"/>
      <c r="I756" s="26"/>
      <c r="J756" s="26"/>
      <c r="K756" s="26"/>
      <c r="L756" s="26"/>
      <c r="M756" s="45"/>
      <c r="N756" s="45"/>
      <c r="O756" s="45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</row>
    <row r="757" spans="1:32" ht="15.75" customHeight="1" x14ac:dyDescent="0.2">
      <c r="A757" s="26"/>
      <c r="B757" s="26"/>
      <c r="C757" s="26"/>
      <c r="D757" s="38"/>
      <c r="E757" s="44"/>
      <c r="F757" s="44"/>
      <c r="G757" s="44"/>
      <c r="H757" s="26"/>
      <c r="I757" s="26"/>
      <c r="J757" s="26"/>
      <c r="K757" s="26"/>
      <c r="L757" s="26"/>
      <c r="M757" s="45"/>
      <c r="N757" s="45"/>
      <c r="O757" s="45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</row>
    <row r="758" spans="1:32" ht="15.75" customHeight="1" x14ac:dyDescent="0.2">
      <c r="A758" s="26"/>
      <c r="B758" s="26"/>
      <c r="C758" s="26"/>
      <c r="D758" s="38"/>
      <c r="E758" s="44"/>
      <c r="F758" s="44"/>
      <c r="G758" s="44"/>
      <c r="H758" s="26"/>
      <c r="I758" s="26"/>
      <c r="J758" s="26"/>
      <c r="K758" s="26"/>
      <c r="L758" s="26"/>
      <c r="M758" s="45"/>
      <c r="N758" s="45"/>
      <c r="O758" s="45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</row>
    <row r="759" spans="1:32" ht="15.75" customHeight="1" x14ac:dyDescent="0.2">
      <c r="A759" s="26"/>
      <c r="B759" s="26"/>
      <c r="C759" s="26"/>
      <c r="D759" s="38"/>
      <c r="E759" s="44"/>
      <c r="F759" s="44"/>
      <c r="G759" s="44"/>
      <c r="H759" s="26"/>
      <c r="I759" s="26"/>
      <c r="J759" s="26"/>
      <c r="K759" s="26"/>
      <c r="L759" s="26"/>
      <c r="M759" s="45"/>
      <c r="N759" s="45"/>
      <c r="O759" s="45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</row>
    <row r="760" spans="1:32" ht="15.75" customHeight="1" x14ac:dyDescent="0.2">
      <c r="A760" s="26"/>
      <c r="B760" s="26"/>
      <c r="C760" s="26"/>
      <c r="D760" s="38"/>
      <c r="E760" s="44"/>
      <c r="F760" s="44"/>
      <c r="G760" s="44"/>
      <c r="H760" s="26"/>
      <c r="I760" s="26"/>
      <c r="J760" s="26"/>
      <c r="K760" s="26"/>
      <c r="L760" s="26"/>
      <c r="M760" s="45"/>
      <c r="N760" s="45"/>
      <c r="O760" s="45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</row>
    <row r="761" spans="1:32" ht="15.75" customHeight="1" x14ac:dyDescent="0.2">
      <c r="A761" s="26"/>
      <c r="B761" s="26"/>
      <c r="C761" s="26"/>
      <c r="D761" s="38"/>
      <c r="E761" s="44"/>
      <c r="F761" s="44"/>
      <c r="G761" s="44"/>
      <c r="H761" s="26"/>
      <c r="I761" s="26"/>
      <c r="J761" s="26"/>
      <c r="K761" s="26"/>
      <c r="L761" s="26"/>
      <c r="M761" s="45"/>
      <c r="N761" s="45"/>
      <c r="O761" s="45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</row>
    <row r="762" spans="1:32" ht="15.75" customHeight="1" x14ac:dyDescent="0.2">
      <c r="A762" s="26"/>
      <c r="B762" s="26"/>
      <c r="C762" s="26"/>
      <c r="D762" s="38"/>
      <c r="E762" s="44"/>
      <c r="F762" s="44"/>
      <c r="G762" s="44"/>
      <c r="H762" s="26"/>
      <c r="I762" s="26"/>
      <c r="J762" s="26"/>
      <c r="K762" s="26"/>
      <c r="L762" s="26"/>
      <c r="M762" s="45"/>
      <c r="N762" s="45"/>
      <c r="O762" s="45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</row>
    <row r="763" spans="1:32" ht="15.75" customHeight="1" x14ac:dyDescent="0.2">
      <c r="A763" s="26"/>
      <c r="B763" s="26"/>
      <c r="C763" s="26"/>
      <c r="D763" s="38"/>
      <c r="E763" s="44"/>
      <c r="F763" s="44"/>
      <c r="G763" s="44"/>
      <c r="H763" s="26"/>
      <c r="I763" s="26"/>
      <c r="J763" s="26"/>
      <c r="K763" s="26"/>
      <c r="L763" s="26"/>
      <c r="M763" s="45"/>
      <c r="N763" s="45"/>
      <c r="O763" s="45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</row>
    <row r="764" spans="1:32" ht="15.75" customHeight="1" x14ac:dyDescent="0.2">
      <c r="A764" s="26"/>
      <c r="B764" s="26"/>
      <c r="C764" s="26"/>
      <c r="D764" s="38"/>
      <c r="E764" s="44"/>
      <c r="F764" s="44"/>
      <c r="G764" s="44"/>
      <c r="H764" s="26"/>
      <c r="I764" s="26"/>
      <c r="J764" s="26"/>
      <c r="K764" s="26"/>
      <c r="L764" s="26"/>
      <c r="M764" s="45"/>
      <c r="N764" s="45"/>
      <c r="O764" s="45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</row>
    <row r="765" spans="1:32" ht="15.75" customHeight="1" x14ac:dyDescent="0.2">
      <c r="A765" s="26"/>
      <c r="B765" s="26"/>
      <c r="C765" s="26"/>
      <c r="D765" s="38"/>
      <c r="E765" s="44"/>
      <c r="F765" s="44"/>
      <c r="G765" s="44"/>
      <c r="H765" s="26"/>
      <c r="I765" s="26"/>
      <c r="J765" s="26"/>
      <c r="K765" s="26"/>
      <c r="L765" s="26"/>
      <c r="M765" s="45"/>
      <c r="N765" s="45"/>
      <c r="O765" s="45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</row>
    <row r="766" spans="1:32" ht="15.75" customHeight="1" x14ac:dyDescent="0.2">
      <c r="A766" s="26"/>
      <c r="B766" s="26"/>
      <c r="C766" s="26"/>
      <c r="D766" s="38"/>
      <c r="E766" s="44"/>
      <c r="F766" s="44"/>
      <c r="G766" s="44"/>
      <c r="H766" s="26"/>
      <c r="I766" s="26"/>
      <c r="J766" s="26"/>
      <c r="K766" s="26"/>
      <c r="L766" s="26"/>
      <c r="M766" s="45"/>
      <c r="N766" s="45"/>
      <c r="O766" s="45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</row>
    <row r="767" spans="1:32" ht="15.75" customHeight="1" x14ac:dyDescent="0.2">
      <c r="A767" s="26"/>
      <c r="B767" s="26"/>
      <c r="C767" s="26"/>
      <c r="D767" s="38"/>
      <c r="E767" s="44"/>
      <c r="F767" s="44"/>
      <c r="G767" s="44"/>
      <c r="H767" s="26"/>
      <c r="I767" s="26"/>
      <c r="J767" s="26"/>
      <c r="K767" s="26"/>
      <c r="L767" s="26"/>
      <c r="M767" s="45"/>
      <c r="N767" s="45"/>
      <c r="O767" s="45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</row>
    <row r="768" spans="1:32" ht="15.75" customHeight="1" x14ac:dyDescent="0.2">
      <c r="A768" s="26"/>
      <c r="B768" s="26"/>
      <c r="C768" s="26"/>
      <c r="D768" s="38"/>
      <c r="E768" s="44"/>
      <c r="F768" s="44"/>
      <c r="G768" s="44"/>
      <c r="H768" s="26"/>
      <c r="I768" s="26"/>
      <c r="J768" s="26"/>
      <c r="K768" s="26"/>
      <c r="L768" s="26"/>
      <c r="M768" s="45"/>
      <c r="N768" s="45"/>
      <c r="O768" s="45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</row>
    <row r="769" spans="1:32" ht="15.75" customHeight="1" x14ac:dyDescent="0.2">
      <c r="A769" s="26"/>
      <c r="B769" s="26"/>
      <c r="C769" s="26"/>
      <c r="D769" s="38"/>
      <c r="E769" s="44"/>
      <c r="F769" s="44"/>
      <c r="G769" s="44"/>
      <c r="H769" s="26"/>
      <c r="I769" s="26"/>
      <c r="J769" s="26"/>
      <c r="K769" s="26"/>
      <c r="L769" s="26"/>
      <c r="M769" s="45"/>
      <c r="N769" s="45"/>
      <c r="O769" s="45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</row>
    <row r="770" spans="1:32" ht="15.75" customHeight="1" x14ac:dyDescent="0.2">
      <c r="A770" s="26"/>
      <c r="B770" s="26"/>
      <c r="C770" s="26"/>
      <c r="D770" s="38"/>
      <c r="E770" s="44"/>
      <c r="F770" s="44"/>
      <c r="G770" s="44"/>
      <c r="H770" s="26"/>
      <c r="I770" s="26"/>
      <c r="J770" s="26"/>
      <c r="K770" s="26"/>
      <c r="L770" s="26"/>
      <c r="M770" s="45"/>
      <c r="N770" s="45"/>
      <c r="O770" s="45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</row>
    <row r="771" spans="1:32" ht="15.75" customHeight="1" x14ac:dyDescent="0.2">
      <c r="A771" s="26"/>
      <c r="B771" s="26"/>
      <c r="C771" s="26"/>
      <c r="D771" s="38"/>
      <c r="E771" s="44"/>
      <c r="F771" s="44"/>
      <c r="G771" s="44"/>
      <c r="H771" s="26"/>
      <c r="I771" s="26"/>
      <c r="J771" s="26"/>
      <c r="K771" s="26"/>
      <c r="L771" s="26"/>
      <c r="M771" s="45"/>
      <c r="N771" s="45"/>
      <c r="O771" s="45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</row>
    <row r="772" spans="1:32" ht="15.75" customHeight="1" x14ac:dyDescent="0.2">
      <c r="A772" s="26"/>
      <c r="B772" s="26"/>
      <c r="C772" s="26"/>
      <c r="D772" s="38"/>
      <c r="E772" s="44"/>
      <c r="F772" s="44"/>
      <c r="G772" s="44"/>
      <c r="H772" s="26"/>
      <c r="I772" s="26"/>
      <c r="J772" s="26"/>
      <c r="K772" s="26"/>
      <c r="L772" s="26"/>
      <c r="M772" s="45"/>
      <c r="N772" s="45"/>
      <c r="O772" s="45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</row>
    <row r="773" spans="1:32" ht="15.75" customHeight="1" x14ac:dyDescent="0.2">
      <c r="A773" s="26"/>
      <c r="B773" s="26"/>
      <c r="C773" s="26"/>
      <c r="D773" s="38"/>
      <c r="E773" s="44"/>
      <c r="F773" s="44"/>
      <c r="G773" s="44"/>
      <c r="H773" s="26"/>
      <c r="I773" s="26"/>
      <c r="J773" s="26"/>
      <c r="K773" s="26"/>
      <c r="L773" s="26"/>
      <c r="M773" s="45"/>
      <c r="N773" s="45"/>
      <c r="O773" s="45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</row>
    <row r="774" spans="1:32" ht="15.75" customHeight="1" x14ac:dyDescent="0.2">
      <c r="A774" s="26"/>
      <c r="B774" s="26"/>
      <c r="C774" s="26"/>
      <c r="D774" s="38"/>
      <c r="E774" s="44"/>
      <c r="F774" s="44"/>
      <c r="G774" s="44"/>
      <c r="H774" s="26"/>
      <c r="I774" s="26"/>
      <c r="J774" s="26"/>
      <c r="K774" s="26"/>
      <c r="L774" s="26"/>
      <c r="M774" s="45"/>
      <c r="N774" s="45"/>
      <c r="O774" s="45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</row>
    <row r="775" spans="1:32" ht="15.75" customHeight="1" x14ac:dyDescent="0.2">
      <c r="A775" s="26"/>
      <c r="B775" s="26"/>
      <c r="C775" s="26"/>
      <c r="D775" s="38"/>
      <c r="E775" s="44"/>
      <c r="F775" s="44"/>
      <c r="G775" s="44"/>
      <c r="H775" s="26"/>
      <c r="I775" s="26"/>
      <c r="J775" s="26"/>
      <c r="K775" s="26"/>
      <c r="L775" s="26"/>
      <c r="M775" s="45"/>
      <c r="N775" s="45"/>
      <c r="O775" s="45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</row>
    <row r="776" spans="1:32" ht="15.75" customHeight="1" x14ac:dyDescent="0.2">
      <c r="A776" s="26"/>
      <c r="B776" s="26"/>
      <c r="C776" s="26"/>
      <c r="D776" s="38"/>
      <c r="E776" s="44"/>
      <c r="F776" s="44"/>
      <c r="G776" s="44"/>
      <c r="H776" s="26"/>
      <c r="I776" s="26"/>
      <c r="J776" s="26"/>
      <c r="K776" s="26"/>
      <c r="L776" s="26"/>
      <c r="M776" s="45"/>
      <c r="N776" s="45"/>
      <c r="O776" s="45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</row>
    <row r="777" spans="1:32" ht="15.75" customHeight="1" x14ac:dyDescent="0.2">
      <c r="A777" s="26"/>
      <c r="B777" s="26"/>
      <c r="C777" s="26"/>
      <c r="D777" s="38"/>
      <c r="E777" s="44"/>
      <c r="F777" s="44"/>
      <c r="G777" s="44"/>
      <c r="H777" s="26"/>
      <c r="I777" s="26"/>
      <c r="J777" s="26"/>
      <c r="K777" s="26"/>
      <c r="L777" s="26"/>
      <c r="M777" s="45"/>
      <c r="N777" s="45"/>
      <c r="O777" s="45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</row>
    <row r="778" spans="1:32" ht="15.75" customHeight="1" x14ac:dyDescent="0.2">
      <c r="A778" s="26"/>
      <c r="B778" s="26"/>
      <c r="C778" s="26"/>
      <c r="D778" s="38"/>
      <c r="E778" s="44"/>
      <c r="F778" s="44"/>
      <c r="G778" s="44"/>
      <c r="H778" s="26"/>
      <c r="I778" s="26"/>
      <c r="J778" s="26"/>
      <c r="K778" s="26"/>
      <c r="L778" s="26"/>
      <c r="M778" s="45"/>
      <c r="N778" s="45"/>
      <c r="O778" s="45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</row>
    <row r="779" spans="1:32" ht="15.75" customHeight="1" x14ac:dyDescent="0.2">
      <c r="A779" s="26"/>
      <c r="B779" s="26"/>
      <c r="C779" s="26"/>
      <c r="D779" s="38"/>
      <c r="E779" s="44"/>
      <c r="F779" s="44"/>
      <c r="G779" s="44"/>
      <c r="H779" s="26"/>
      <c r="I779" s="26"/>
      <c r="J779" s="26"/>
      <c r="K779" s="26"/>
      <c r="L779" s="26"/>
      <c r="M779" s="45"/>
      <c r="N779" s="45"/>
      <c r="O779" s="45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</row>
    <row r="780" spans="1:32" ht="15.75" customHeight="1" x14ac:dyDescent="0.2">
      <c r="A780" s="26"/>
      <c r="B780" s="26"/>
      <c r="C780" s="26"/>
      <c r="D780" s="38"/>
      <c r="E780" s="44"/>
      <c r="F780" s="44"/>
      <c r="G780" s="44"/>
      <c r="H780" s="26"/>
      <c r="I780" s="26"/>
      <c r="J780" s="26"/>
      <c r="K780" s="26"/>
      <c r="L780" s="26"/>
      <c r="M780" s="45"/>
      <c r="N780" s="45"/>
      <c r="O780" s="45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</row>
    <row r="781" spans="1:32" ht="15.75" customHeight="1" x14ac:dyDescent="0.2">
      <c r="A781" s="26"/>
      <c r="B781" s="26"/>
      <c r="C781" s="26"/>
      <c r="D781" s="38"/>
      <c r="E781" s="44"/>
      <c r="F781" s="44"/>
      <c r="G781" s="44"/>
      <c r="H781" s="26"/>
      <c r="I781" s="26"/>
      <c r="J781" s="26"/>
      <c r="K781" s="26"/>
      <c r="L781" s="26"/>
      <c r="M781" s="45"/>
      <c r="N781" s="45"/>
      <c r="O781" s="45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</row>
    <row r="782" spans="1:32" ht="15.75" customHeight="1" x14ac:dyDescent="0.2">
      <c r="A782" s="26"/>
      <c r="B782" s="26"/>
      <c r="C782" s="26"/>
      <c r="D782" s="38"/>
      <c r="E782" s="44"/>
      <c r="F782" s="44"/>
      <c r="G782" s="44"/>
      <c r="H782" s="26"/>
      <c r="I782" s="26"/>
      <c r="J782" s="26"/>
      <c r="K782" s="26"/>
      <c r="L782" s="26"/>
      <c r="M782" s="45"/>
      <c r="N782" s="45"/>
      <c r="O782" s="45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</row>
    <row r="783" spans="1:32" ht="15.75" customHeight="1" x14ac:dyDescent="0.2">
      <c r="A783" s="26"/>
      <c r="B783" s="26"/>
      <c r="C783" s="26"/>
      <c r="D783" s="38"/>
      <c r="E783" s="44"/>
      <c r="F783" s="44"/>
      <c r="G783" s="44"/>
      <c r="H783" s="26"/>
      <c r="I783" s="26"/>
      <c r="J783" s="26"/>
      <c r="K783" s="26"/>
      <c r="L783" s="26"/>
      <c r="M783" s="45"/>
      <c r="N783" s="45"/>
      <c r="O783" s="45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</row>
    <row r="784" spans="1:32" ht="15.75" customHeight="1" x14ac:dyDescent="0.2">
      <c r="A784" s="26"/>
      <c r="B784" s="26"/>
      <c r="C784" s="26"/>
      <c r="D784" s="38"/>
      <c r="E784" s="44"/>
      <c r="F784" s="44"/>
      <c r="G784" s="44"/>
      <c r="H784" s="26"/>
      <c r="I784" s="26"/>
      <c r="J784" s="26"/>
      <c r="K784" s="26"/>
      <c r="L784" s="26"/>
      <c r="M784" s="45"/>
      <c r="N784" s="45"/>
      <c r="O784" s="45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</row>
    <row r="785" spans="1:32" ht="15.75" customHeight="1" x14ac:dyDescent="0.2">
      <c r="A785" s="26"/>
      <c r="B785" s="26"/>
      <c r="C785" s="26"/>
      <c r="D785" s="38"/>
      <c r="E785" s="44"/>
      <c r="F785" s="44"/>
      <c r="G785" s="44"/>
      <c r="H785" s="26"/>
      <c r="I785" s="26"/>
      <c r="J785" s="26"/>
      <c r="K785" s="26"/>
      <c r="L785" s="26"/>
      <c r="M785" s="45"/>
      <c r="N785" s="45"/>
      <c r="O785" s="45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</row>
    <row r="786" spans="1:32" ht="15.75" customHeight="1" x14ac:dyDescent="0.2">
      <c r="A786" s="26"/>
      <c r="B786" s="26"/>
      <c r="C786" s="26"/>
      <c r="D786" s="38"/>
      <c r="E786" s="44"/>
      <c r="F786" s="44"/>
      <c r="G786" s="44"/>
      <c r="H786" s="26"/>
      <c r="I786" s="26"/>
      <c r="J786" s="26"/>
      <c r="K786" s="26"/>
      <c r="L786" s="26"/>
      <c r="M786" s="45"/>
      <c r="N786" s="45"/>
      <c r="O786" s="45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</row>
    <row r="787" spans="1:32" ht="15.75" customHeight="1" x14ac:dyDescent="0.2">
      <c r="A787" s="26"/>
      <c r="B787" s="26"/>
      <c r="C787" s="26"/>
      <c r="D787" s="38"/>
      <c r="E787" s="44"/>
      <c r="F787" s="44"/>
      <c r="G787" s="44"/>
      <c r="H787" s="26"/>
      <c r="I787" s="26"/>
      <c r="J787" s="26"/>
      <c r="K787" s="26"/>
      <c r="L787" s="26"/>
      <c r="M787" s="45"/>
      <c r="N787" s="45"/>
      <c r="O787" s="45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</row>
    <row r="788" spans="1:32" ht="15.75" customHeight="1" x14ac:dyDescent="0.2">
      <c r="A788" s="26"/>
      <c r="B788" s="26"/>
      <c r="C788" s="26"/>
      <c r="D788" s="38"/>
      <c r="E788" s="44"/>
      <c r="F788" s="44"/>
      <c r="G788" s="44"/>
      <c r="H788" s="26"/>
      <c r="I788" s="26"/>
      <c r="J788" s="26"/>
      <c r="K788" s="26"/>
      <c r="L788" s="26"/>
      <c r="M788" s="45"/>
      <c r="N788" s="45"/>
      <c r="O788" s="45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</row>
    <row r="789" spans="1:32" ht="15.75" customHeight="1" x14ac:dyDescent="0.2">
      <c r="A789" s="26"/>
      <c r="B789" s="26"/>
      <c r="C789" s="26"/>
      <c r="D789" s="38"/>
      <c r="E789" s="44"/>
      <c r="F789" s="44"/>
      <c r="G789" s="44"/>
      <c r="H789" s="26"/>
      <c r="I789" s="26"/>
      <c r="J789" s="26"/>
      <c r="K789" s="26"/>
      <c r="L789" s="26"/>
      <c r="M789" s="45"/>
      <c r="N789" s="45"/>
      <c r="O789" s="45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</row>
    <row r="790" spans="1:32" ht="15.75" customHeight="1" x14ac:dyDescent="0.2">
      <c r="A790" s="26"/>
      <c r="B790" s="26"/>
      <c r="C790" s="26"/>
      <c r="D790" s="38"/>
      <c r="E790" s="44"/>
      <c r="F790" s="44"/>
      <c r="G790" s="44"/>
      <c r="H790" s="26"/>
      <c r="I790" s="26"/>
      <c r="J790" s="26"/>
      <c r="K790" s="26"/>
      <c r="L790" s="26"/>
      <c r="M790" s="45"/>
      <c r="N790" s="45"/>
      <c r="O790" s="45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</row>
    <row r="791" spans="1:32" ht="15.75" customHeight="1" x14ac:dyDescent="0.2">
      <c r="A791" s="26"/>
      <c r="B791" s="26"/>
      <c r="C791" s="26"/>
      <c r="D791" s="38"/>
      <c r="E791" s="44"/>
      <c r="F791" s="44"/>
      <c r="G791" s="44"/>
      <c r="H791" s="26"/>
      <c r="I791" s="26"/>
      <c r="J791" s="26"/>
      <c r="K791" s="26"/>
      <c r="L791" s="26"/>
      <c r="M791" s="45"/>
      <c r="N791" s="45"/>
      <c r="O791" s="45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</row>
    <row r="792" spans="1:32" ht="15.75" customHeight="1" x14ac:dyDescent="0.2">
      <c r="A792" s="26"/>
      <c r="B792" s="26"/>
      <c r="C792" s="26"/>
      <c r="D792" s="38"/>
      <c r="E792" s="44"/>
      <c r="F792" s="44"/>
      <c r="G792" s="44"/>
      <c r="H792" s="26"/>
      <c r="I792" s="26"/>
      <c r="J792" s="26"/>
      <c r="K792" s="26"/>
      <c r="L792" s="26"/>
      <c r="M792" s="45"/>
      <c r="N792" s="45"/>
      <c r="O792" s="45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</row>
    <row r="793" spans="1:32" ht="15.75" customHeight="1" x14ac:dyDescent="0.2">
      <c r="A793" s="26"/>
      <c r="B793" s="26"/>
      <c r="C793" s="26"/>
      <c r="D793" s="38"/>
      <c r="E793" s="44"/>
      <c r="F793" s="44"/>
      <c r="G793" s="44"/>
      <c r="H793" s="26"/>
      <c r="I793" s="26"/>
      <c r="J793" s="26"/>
      <c r="K793" s="26"/>
      <c r="L793" s="26"/>
      <c r="M793" s="45"/>
      <c r="N793" s="45"/>
      <c r="O793" s="45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</row>
    <row r="794" spans="1:32" ht="15.75" customHeight="1" x14ac:dyDescent="0.2">
      <c r="A794" s="26"/>
      <c r="B794" s="26"/>
      <c r="C794" s="26"/>
      <c r="D794" s="38"/>
      <c r="E794" s="44"/>
      <c r="F794" s="44"/>
      <c r="G794" s="44"/>
      <c r="H794" s="26"/>
      <c r="I794" s="26"/>
      <c r="J794" s="26"/>
      <c r="K794" s="26"/>
      <c r="L794" s="26"/>
      <c r="M794" s="45"/>
      <c r="N794" s="45"/>
      <c r="O794" s="45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</row>
    <row r="795" spans="1:32" ht="15.75" customHeight="1" x14ac:dyDescent="0.2">
      <c r="A795" s="26"/>
      <c r="B795" s="26"/>
      <c r="C795" s="26"/>
      <c r="D795" s="38"/>
      <c r="E795" s="44"/>
      <c r="F795" s="44"/>
      <c r="G795" s="44"/>
      <c r="H795" s="26"/>
      <c r="I795" s="26"/>
      <c r="J795" s="26"/>
      <c r="K795" s="26"/>
      <c r="L795" s="26"/>
      <c r="M795" s="45"/>
      <c r="N795" s="45"/>
      <c r="O795" s="45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</row>
    <row r="796" spans="1:32" ht="15.75" customHeight="1" x14ac:dyDescent="0.2">
      <c r="A796" s="26"/>
      <c r="B796" s="26"/>
      <c r="C796" s="26"/>
      <c r="D796" s="38"/>
      <c r="E796" s="44"/>
      <c r="F796" s="44"/>
      <c r="G796" s="44"/>
      <c r="H796" s="26"/>
      <c r="I796" s="26"/>
      <c r="J796" s="26"/>
      <c r="K796" s="26"/>
      <c r="L796" s="26"/>
      <c r="M796" s="45"/>
      <c r="N796" s="45"/>
      <c r="O796" s="45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</row>
    <row r="797" spans="1:32" ht="15.75" customHeight="1" x14ac:dyDescent="0.2">
      <c r="A797" s="26"/>
      <c r="B797" s="26"/>
      <c r="C797" s="26"/>
      <c r="D797" s="38"/>
      <c r="E797" s="44"/>
      <c r="F797" s="44"/>
      <c r="G797" s="44"/>
      <c r="H797" s="26"/>
      <c r="I797" s="26"/>
      <c r="J797" s="26"/>
      <c r="K797" s="26"/>
      <c r="L797" s="26"/>
      <c r="M797" s="45"/>
      <c r="N797" s="45"/>
      <c r="O797" s="45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</row>
    <row r="798" spans="1:32" ht="15.75" customHeight="1" x14ac:dyDescent="0.2">
      <c r="A798" s="26"/>
      <c r="B798" s="26"/>
      <c r="C798" s="26"/>
      <c r="D798" s="38"/>
      <c r="E798" s="44"/>
      <c r="F798" s="44"/>
      <c r="G798" s="44"/>
      <c r="H798" s="26"/>
      <c r="I798" s="26"/>
      <c r="J798" s="26"/>
      <c r="K798" s="26"/>
      <c r="L798" s="26"/>
      <c r="M798" s="45"/>
      <c r="N798" s="45"/>
      <c r="O798" s="45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</row>
    <row r="799" spans="1:32" ht="15.75" customHeight="1" x14ac:dyDescent="0.2">
      <c r="A799" s="26"/>
      <c r="B799" s="26"/>
      <c r="C799" s="26"/>
      <c r="D799" s="38"/>
      <c r="E799" s="44"/>
      <c r="F799" s="44"/>
      <c r="G799" s="44"/>
      <c r="H799" s="26"/>
      <c r="I799" s="26"/>
      <c r="J799" s="26"/>
      <c r="K799" s="26"/>
      <c r="L799" s="26"/>
      <c r="M799" s="45"/>
      <c r="N799" s="45"/>
      <c r="O799" s="45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</row>
    <row r="800" spans="1:32" ht="15.75" customHeight="1" x14ac:dyDescent="0.2">
      <c r="A800" s="26"/>
      <c r="B800" s="26"/>
      <c r="C800" s="26"/>
      <c r="D800" s="38"/>
      <c r="E800" s="44"/>
      <c r="F800" s="44"/>
      <c r="G800" s="44"/>
      <c r="H800" s="26"/>
      <c r="I800" s="26"/>
      <c r="J800" s="26"/>
      <c r="K800" s="26"/>
      <c r="L800" s="26"/>
      <c r="M800" s="45"/>
      <c r="N800" s="45"/>
      <c r="O800" s="45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</row>
    <row r="801" spans="1:32" ht="15.75" customHeight="1" x14ac:dyDescent="0.2">
      <c r="A801" s="26"/>
      <c r="B801" s="26"/>
      <c r="C801" s="26"/>
      <c r="D801" s="38"/>
      <c r="E801" s="44"/>
      <c r="F801" s="44"/>
      <c r="G801" s="44"/>
      <c r="H801" s="26"/>
      <c r="I801" s="26"/>
      <c r="J801" s="26"/>
      <c r="K801" s="26"/>
      <c r="L801" s="26"/>
      <c r="M801" s="45"/>
      <c r="N801" s="45"/>
      <c r="O801" s="45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</row>
    <row r="802" spans="1:32" ht="15.75" customHeight="1" x14ac:dyDescent="0.2">
      <c r="A802" s="26"/>
      <c r="B802" s="26"/>
      <c r="C802" s="26"/>
      <c r="D802" s="38"/>
      <c r="E802" s="44"/>
      <c r="F802" s="44"/>
      <c r="G802" s="44"/>
      <c r="H802" s="26"/>
      <c r="I802" s="26"/>
      <c r="J802" s="26"/>
      <c r="K802" s="26"/>
      <c r="L802" s="26"/>
      <c r="M802" s="45"/>
      <c r="N802" s="45"/>
      <c r="O802" s="45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</row>
    <row r="803" spans="1:32" ht="15.75" customHeight="1" x14ac:dyDescent="0.2">
      <c r="A803" s="26"/>
      <c r="B803" s="26"/>
      <c r="C803" s="26"/>
      <c r="D803" s="38"/>
      <c r="E803" s="44"/>
      <c r="F803" s="44"/>
      <c r="G803" s="44"/>
      <c r="H803" s="26"/>
      <c r="I803" s="26"/>
      <c r="J803" s="26"/>
      <c r="K803" s="26"/>
      <c r="L803" s="26"/>
      <c r="M803" s="45"/>
      <c r="N803" s="45"/>
      <c r="O803" s="45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</row>
    <row r="804" spans="1:32" ht="15.75" customHeight="1" x14ac:dyDescent="0.2">
      <c r="A804" s="26"/>
      <c r="B804" s="26"/>
      <c r="C804" s="26"/>
      <c r="D804" s="38"/>
      <c r="E804" s="44"/>
      <c r="F804" s="44"/>
      <c r="G804" s="44"/>
      <c r="H804" s="26"/>
      <c r="I804" s="26"/>
      <c r="J804" s="26"/>
      <c r="K804" s="26"/>
      <c r="L804" s="26"/>
      <c r="M804" s="45"/>
      <c r="N804" s="45"/>
      <c r="O804" s="45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</row>
    <row r="805" spans="1:32" ht="15.75" customHeight="1" x14ac:dyDescent="0.2">
      <c r="A805" s="26"/>
      <c r="B805" s="26"/>
      <c r="C805" s="26"/>
      <c r="D805" s="38"/>
      <c r="E805" s="44"/>
      <c r="F805" s="44"/>
      <c r="G805" s="44"/>
      <c r="H805" s="26"/>
      <c r="I805" s="26"/>
      <c r="J805" s="26"/>
      <c r="K805" s="26"/>
      <c r="L805" s="26"/>
      <c r="M805" s="45"/>
      <c r="N805" s="45"/>
      <c r="O805" s="45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</row>
    <row r="806" spans="1:32" ht="15.75" customHeight="1" x14ac:dyDescent="0.2">
      <c r="A806" s="26"/>
      <c r="B806" s="26"/>
      <c r="C806" s="26"/>
      <c r="D806" s="38"/>
      <c r="E806" s="44"/>
      <c r="F806" s="44"/>
      <c r="G806" s="44"/>
      <c r="H806" s="26"/>
      <c r="I806" s="26"/>
      <c r="J806" s="26"/>
      <c r="K806" s="26"/>
      <c r="L806" s="26"/>
      <c r="M806" s="45"/>
      <c r="N806" s="45"/>
      <c r="O806" s="45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</row>
    <row r="807" spans="1:32" ht="15.75" customHeight="1" x14ac:dyDescent="0.2">
      <c r="A807" s="26"/>
      <c r="B807" s="26"/>
      <c r="C807" s="26"/>
      <c r="D807" s="38"/>
      <c r="E807" s="44"/>
      <c r="F807" s="44"/>
      <c r="G807" s="44"/>
      <c r="H807" s="26"/>
      <c r="I807" s="26"/>
      <c r="J807" s="26"/>
      <c r="K807" s="26"/>
      <c r="L807" s="26"/>
      <c r="M807" s="45"/>
      <c r="N807" s="45"/>
      <c r="O807" s="45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</row>
    <row r="808" spans="1:32" ht="15.75" customHeight="1" x14ac:dyDescent="0.2">
      <c r="A808" s="26"/>
      <c r="B808" s="26"/>
      <c r="C808" s="26"/>
      <c r="D808" s="38"/>
      <c r="E808" s="44"/>
      <c r="F808" s="44"/>
      <c r="G808" s="44"/>
      <c r="H808" s="26"/>
      <c r="I808" s="26"/>
      <c r="J808" s="26"/>
      <c r="K808" s="26"/>
      <c r="L808" s="26"/>
      <c r="M808" s="45"/>
      <c r="N808" s="45"/>
      <c r="O808" s="45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</row>
    <row r="809" spans="1:32" ht="15.75" customHeight="1" x14ac:dyDescent="0.2">
      <c r="A809" s="26"/>
      <c r="B809" s="26"/>
      <c r="C809" s="26"/>
      <c r="D809" s="38"/>
      <c r="E809" s="44"/>
      <c r="F809" s="44"/>
      <c r="G809" s="44"/>
      <c r="H809" s="26"/>
      <c r="I809" s="26"/>
      <c r="J809" s="26"/>
      <c r="K809" s="26"/>
      <c r="L809" s="26"/>
      <c r="M809" s="45"/>
      <c r="N809" s="45"/>
      <c r="O809" s="45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</row>
    <row r="810" spans="1:32" ht="15.75" customHeight="1" x14ac:dyDescent="0.2">
      <c r="A810" s="26"/>
      <c r="B810" s="26"/>
      <c r="C810" s="26"/>
      <c r="D810" s="38"/>
      <c r="E810" s="44"/>
      <c r="F810" s="44"/>
      <c r="G810" s="44"/>
      <c r="H810" s="26"/>
      <c r="I810" s="26"/>
      <c r="J810" s="26"/>
      <c r="K810" s="26"/>
      <c r="L810" s="26"/>
      <c r="M810" s="45"/>
      <c r="N810" s="45"/>
      <c r="O810" s="45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</row>
    <row r="811" spans="1:32" ht="15.75" customHeight="1" x14ac:dyDescent="0.2">
      <c r="A811" s="26"/>
      <c r="B811" s="26"/>
      <c r="C811" s="26"/>
      <c r="D811" s="38"/>
      <c r="E811" s="44"/>
      <c r="F811" s="44"/>
      <c r="G811" s="44"/>
      <c r="H811" s="26"/>
      <c r="I811" s="26"/>
      <c r="J811" s="26"/>
      <c r="K811" s="26"/>
      <c r="L811" s="26"/>
      <c r="M811" s="45"/>
      <c r="N811" s="45"/>
      <c r="O811" s="45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</row>
    <row r="812" spans="1:32" ht="15.75" customHeight="1" x14ac:dyDescent="0.2">
      <c r="A812" s="26"/>
      <c r="B812" s="26"/>
      <c r="C812" s="26"/>
      <c r="D812" s="38"/>
      <c r="E812" s="44"/>
      <c r="F812" s="44"/>
      <c r="G812" s="44"/>
      <c r="H812" s="26"/>
      <c r="I812" s="26"/>
      <c r="J812" s="26"/>
      <c r="K812" s="26"/>
      <c r="L812" s="26"/>
      <c r="M812" s="45"/>
      <c r="N812" s="45"/>
      <c r="O812" s="45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</row>
    <row r="813" spans="1:32" ht="15.75" customHeight="1" x14ac:dyDescent="0.2">
      <c r="A813" s="26"/>
      <c r="B813" s="26"/>
      <c r="C813" s="26"/>
      <c r="D813" s="38"/>
      <c r="E813" s="44"/>
      <c r="F813" s="44"/>
      <c r="G813" s="44"/>
      <c r="H813" s="26"/>
      <c r="I813" s="26"/>
      <c r="J813" s="26"/>
      <c r="K813" s="26"/>
      <c r="L813" s="26"/>
      <c r="M813" s="45"/>
      <c r="N813" s="45"/>
      <c r="O813" s="45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</row>
    <row r="814" spans="1:32" ht="15.75" customHeight="1" x14ac:dyDescent="0.2">
      <c r="A814" s="26"/>
      <c r="B814" s="26"/>
      <c r="C814" s="26"/>
      <c r="D814" s="38"/>
      <c r="E814" s="44"/>
      <c r="F814" s="44"/>
      <c r="G814" s="44"/>
      <c r="H814" s="26"/>
      <c r="I814" s="26"/>
      <c r="J814" s="26"/>
      <c r="K814" s="26"/>
      <c r="L814" s="26"/>
      <c r="M814" s="45"/>
      <c r="N814" s="45"/>
      <c r="O814" s="45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</row>
    <row r="815" spans="1:32" ht="15.75" customHeight="1" x14ac:dyDescent="0.2">
      <c r="A815" s="26"/>
      <c r="B815" s="26"/>
      <c r="C815" s="26"/>
      <c r="D815" s="38"/>
      <c r="E815" s="44"/>
      <c r="F815" s="44"/>
      <c r="G815" s="44"/>
      <c r="H815" s="26"/>
      <c r="I815" s="26"/>
      <c r="J815" s="26"/>
      <c r="K815" s="26"/>
      <c r="L815" s="26"/>
      <c r="M815" s="45"/>
      <c r="N815" s="45"/>
      <c r="O815" s="45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</row>
    <row r="816" spans="1:32" ht="15.75" customHeight="1" x14ac:dyDescent="0.2">
      <c r="A816" s="26"/>
      <c r="B816" s="26"/>
      <c r="C816" s="26"/>
      <c r="D816" s="38"/>
      <c r="E816" s="44"/>
      <c r="F816" s="44"/>
      <c r="G816" s="44"/>
      <c r="H816" s="26"/>
      <c r="I816" s="26"/>
      <c r="J816" s="26"/>
      <c r="K816" s="26"/>
      <c r="L816" s="26"/>
      <c r="M816" s="45"/>
      <c r="N816" s="45"/>
      <c r="O816" s="45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</row>
    <row r="817" spans="1:32" ht="15.75" customHeight="1" x14ac:dyDescent="0.2">
      <c r="A817" s="26"/>
      <c r="B817" s="26"/>
      <c r="C817" s="26"/>
      <c r="D817" s="38"/>
      <c r="E817" s="44"/>
      <c r="F817" s="44"/>
      <c r="G817" s="44"/>
      <c r="H817" s="26"/>
      <c r="I817" s="26"/>
      <c r="J817" s="26"/>
      <c r="K817" s="26"/>
      <c r="L817" s="26"/>
      <c r="M817" s="45"/>
      <c r="N817" s="45"/>
      <c r="O817" s="45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</row>
    <row r="818" spans="1:32" ht="15.75" customHeight="1" x14ac:dyDescent="0.2">
      <c r="A818" s="26"/>
      <c r="B818" s="26"/>
      <c r="C818" s="26"/>
      <c r="D818" s="38"/>
      <c r="E818" s="44"/>
      <c r="F818" s="44"/>
      <c r="G818" s="44"/>
      <c r="H818" s="26"/>
      <c r="I818" s="26"/>
      <c r="J818" s="26"/>
      <c r="K818" s="26"/>
      <c r="L818" s="26"/>
      <c r="M818" s="45"/>
      <c r="N818" s="45"/>
      <c r="O818" s="45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</row>
    <row r="819" spans="1:32" ht="15.75" customHeight="1" x14ac:dyDescent="0.2">
      <c r="A819" s="26"/>
      <c r="B819" s="26"/>
      <c r="C819" s="26"/>
      <c r="D819" s="38"/>
      <c r="E819" s="44"/>
      <c r="F819" s="44"/>
      <c r="G819" s="44"/>
      <c r="H819" s="26"/>
      <c r="I819" s="26"/>
      <c r="J819" s="26"/>
      <c r="K819" s="26"/>
      <c r="L819" s="26"/>
      <c r="M819" s="45"/>
      <c r="N819" s="45"/>
      <c r="O819" s="45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</row>
    <row r="820" spans="1:32" ht="15.75" customHeight="1" x14ac:dyDescent="0.2">
      <c r="A820" s="26"/>
      <c r="B820" s="26"/>
      <c r="C820" s="26"/>
      <c r="D820" s="38"/>
      <c r="E820" s="44"/>
      <c r="F820" s="44"/>
      <c r="G820" s="44"/>
      <c r="H820" s="26"/>
      <c r="I820" s="26"/>
      <c r="J820" s="26"/>
      <c r="K820" s="26"/>
      <c r="L820" s="26"/>
      <c r="M820" s="45"/>
      <c r="N820" s="45"/>
      <c r="O820" s="45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</row>
    <row r="821" spans="1:32" ht="15.75" customHeight="1" x14ac:dyDescent="0.2">
      <c r="A821" s="26"/>
      <c r="B821" s="26"/>
      <c r="C821" s="26"/>
      <c r="D821" s="38"/>
      <c r="E821" s="44"/>
      <c r="F821" s="44"/>
      <c r="G821" s="44"/>
      <c r="H821" s="26"/>
      <c r="I821" s="26"/>
      <c r="J821" s="26"/>
      <c r="K821" s="26"/>
      <c r="L821" s="26"/>
      <c r="M821" s="45"/>
      <c r="N821" s="45"/>
      <c r="O821" s="45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</row>
    <row r="822" spans="1:32" ht="15.75" customHeight="1" x14ac:dyDescent="0.2">
      <c r="A822" s="26"/>
      <c r="B822" s="26"/>
      <c r="C822" s="26"/>
      <c r="D822" s="38"/>
      <c r="E822" s="44"/>
      <c r="F822" s="44"/>
      <c r="G822" s="44"/>
      <c r="H822" s="26"/>
      <c r="I822" s="26"/>
      <c r="J822" s="26"/>
      <c r="K822" s="26"/>
      <c r="L822" s="26"/>
      <c r="M822" s="45"/>
      <c r="N822" s="45"/>
      <c r="O822" s="45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</row>
    <row r="823" spans="1:32" ht="15.75" customHeight="1" x14ac:dyDescent="0.2">
      <c r="A823" s="26"/>
      <c r="B823" s="26"/>
      <c r="C823" s="26"/>
      <c r="D823" s="38"/>
      <c r="E823" s="44"/>
      <c r="F823" s="44"/>
      <c r="G823" s="44"/>
      <c r="H823" s="26"/>
      <c r="I823" s="26"/>
      <c r="J823" s="26"/>
      <c r="K823" s="26"/>
      <c r="L823" s="26"/>
      <c r="M823" s="45"/>
      <c r="N823" s="45"/>
      <c r="O823" s="45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</row>
    <row r="824" spans="1:32" ht="15.75" customHeight="1" x14ac:dyDescent="0.2">
      <c r="A824" s="26"/>
      <c r="B824" s="26"/>
      <c r="C824" s="26"/>
      <c r="D824" s="38"/>
      <c r="E824" s="44"/>
      <c r="F824" s="44"/>
      <c r="G824" s="44"/>
      <c r="H824" s="26"/>
      <c r="I824" s="26"/>
      <c r="J824" s="26"/>
      <c r="K824" s="26"/>
      <c r="L824" s="26"/>
      <c r="M824" s="45"/>
      <c r="N824" s="45"/>
      <c r="O824" s="45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</row>
    <row r="825" spans="1:32" ht="15.75" customHeight="1" x14ac:dyDescent="0.2">
      <c r="A825" s="26"/>
      <c r="B825" s="26"/>
      <c r="C825" s="26"/>
      <c r="D825" s="38"/>
      <c r="E825" s="44"/>
      <c r="F825" s="44"/>
      <c r="G825" s="44"/>
      <c r="H825" s="26"/>
      <c r="I825" s="26"/>
      <c r="J825" s="26"/>
      <c r="K825" s="26"/>
      <c r="L825" s="26"/>
      <c r="M825" s="45"/>
      <c r="N825" s="45"/>
      <c r="O825" s="45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</row>
    <row r="826" spans="1:32" ht="15.75" customHeight="1" x14ac:dyDescent="0.2">
      <c r="A826" s="26"/>
      <c r="B826" s="26"/>
      <c r="C826" s="26"/>
      <c r="D826" s="38"/>
      <c r="E826" s="44"/>
      <c r="F826" s="44"/>
      <c r="G826" s="44"/>
      <c r="H826" s="26"/>
      <c r="I826" s="26"/>
      <c r="J826" s="26"/>
      <c r="K826" s="26"/>
      <c r="L826" s="26"/>
      <c r="M826" s="45"/>
      <c r="N826" s="45"/>
      <c r="O826" s="45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</row>
    <row r="827" spans="1:32" ht="15.75" customHeight="1" x14ac:dyDescent="0.2">
      <c r="A827" s="26"/>
      <c r="B827" s="26"/>
      <c r="C827" s="26"/>
      <c r="D827" s="38"/>
      <c r="E827" s="44"/>
      <c r="F827" s="44"/>
      <c r="G827" s="44"/>
      <c r="H827" s="26"/>
      <c r="I827" s="26"/>
      <c r="J827" s="26"/>
      <c r="K827" s="26"/>
      <c r="L827" s="26"/>
      <c r="M827" s="45"/>
      <c r="N827" s="45"/>
      <c r="O827" s="45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</row>
    <row r="828" spans="1:32" ht="15.75" customHeight="1" x14ac:dyDescent="0.2">
      <c r="A828" s="26"/>
      <c r="B828" s="26"/>
      <c r="C828" s="26"/>
      <c r="D828" s="38"/>
      <c r="E828" s="44"/>
      <c r="F828" s="44"/>
      <c r="G828" s="44"/>
      <c r="H828" s="26"/>
      <c r="I828" s="26"/>
      <c r="J828" s="26"/>
      <c r="K828" s="26"/>
      <c r="L828" s="26"/>
      <c r="M828" s="45"/>
      <c r="N828" s="45"/>
      <c r="O828" s="45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</row>
    <row r="829" spans="1:32" ht="15.75" customHeight="1" x14ac:dyDescent="0.2">
      <c r="A829" s="26"/>
      <c r="B829" s="26"/>
      <c r="C829" s="26"/>
      <c r="D829" s="38"/>
      <c r="E829" s="44"/>
      <c r="F829" s="44"/>
      <c r="G829" s="44"/>
      <c r="H829" s="26"/>
      <c r="I829" s="26"/>
      <c r="J829" s="26"/>
      <c r="K829" s="26"/>
      <c r="L829" s="26"/>
      <c r="M829" s="45"/>
      <c r="N829" s="45"/>
      <c r="O829" s="45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</row>
    <row r="830" spans="1:32" ht="15.75" customHeight="1" x14ac:dyDescent="0.2">
      <c r="A830" s="26"/>
      <c r="B830" s="26"/>
      <c r="C830" s="26"/>
      <c r="D830" s="38"/>
      <c r="E830" s="44"/>
      <c r="F830" s="44"/>
      <c r="G830" s="44"/>
      <c r="H830" s="26"/>
      <c r="I830" s="26"/>
      <c r="J830" s="26"/>
      <c r="K830" s="26"/>
      <c r="L830" s="26"/>
      <c r="M830" s="45"/>
      <c r="N830" s="45"/>
      <c r="O830" s="45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</row>
    <row r="831" spans="1:32" ht="15.75" customHeight="1" x14ac:dyDescent="0.2">
      <c r="A831" s="26"/>
      <c r="B831" s="26"/>
      <c r="C831" s="26"/>
      <c r="D831" s="38"/>
      <c r="E831" s="44"/>
      <c r="F831" s="44"/>
      <c r="G831" s="44"/>
      <c r="H831" s="26"/>
      <c r="I831" s="26"/>
      <c r="J831" s="26"/>
      <c r="K831" s="26"/>
      <c r="L831" s="26"/>
      <c r="M831" s="45"/>
      <c r="N831" s="45"/>
      <c r="O831" s="45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</row>
    <row r="832" spans="1:32" ht="15.75" customHeight="1" x14ac:dyDescent="0.2">
      <c r="A832" s="26"/>
      <c r="B832" s="26"/>
      <c r="C832" s="26"/>
      <c r="D832" s="38"/>
      <c r="E832" s="44"/>
      <c r="F832" s="44"/>
      <c r="G832" s="44"/>
      <c r="H832" s="26"/>
      <c r="I832" s="26"/>
      <c r="J832" s="26"/>
      <c r="K832" s="26"/>
      <c r="L832" s="26"/>
      <c r="M832" s="45"/>
      <c r="N832" s="45"/>
      <c r="O832" s="45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</row>
    <row r="833" spans="1:32" ht="15.75" customHeight="1" x14ac:dyDescent="0.2">
      <c r="A833" s="26"/>
      <c r="B833" s="26"/>
      <c r="C833" s="26"/>
      <c r="D833" s="38"/>
      <c r="E833" s="44"/>
      <c r="F833" s="44"/>
      <c r="G833" s="44"/>
      <c r="H833" s="26"/>
      <c r="I833" s="26"/>
      <c r="J833" s="26"/>
      <c r="K833" s="26"/>
      <c r="L833" s="26"/>
      <c r="M833" s="45"/>
      <c r="N833" s="45"/>
      <c r="O833" s="45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</row>
    <row r="834" spans="1:32" ht="15.75" customHeight="1" x14ac:dyDescent="0.2">
      <c r="A834" s="26"/>
      <c r="B834" s="26"/>
      <c r="C834" s="26"/>
      <c r="D834" s="38"/>
      <c r="E834" s="44"/>
      <c r="F834" s="44"/>
      <c r="G834" s="44"/>
      <c r="H834" s="26"/>
      <c r="I834" s="26"/>
      <c r="J834" s="26"/>
      <c r="K834" s="26"/>
      <c r="L834" s="26"/>
      <c r="M834" s="45"/>
      <c r="N834" s="45"/>
      <c r="O834" s="45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</row>
    <row r="835" spans="1:32" ht="15.75" customHeight="1" x14ac:dyDescent="0.2">
      <c r="A835" s="26"/>
      <c r="B835" s="26"/>
      <c r="C835" s="26"/>
      <c r="D835" s="38"/>
      <c r="E835" s="44"/>
      <c r="F835" s="44"/>
      <c r="G835" s="44"/>
      <c r="H835" s="26"/>
      <c r="I835" s="26"/>
      <c r="J835" s="26"/>
      <c r="K835" s="26"/>
      <c r="L835" s="26"/>
      <c r="M835" s="45"/>
      <c r="N835" s="45"/>
      <c r="O835" s="45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</row>
    <row r="836" spans="1:32" ht="15.75" customHeight="1" x14ac:dyDescent="0.2">
      <c r="A836" s="26"/>
      <c r="B836" s="26"/>
      <c r="C836" s="26"/>
      <c r="D836" s="38"/>
      <c r="E836" s="44"/>
      <c r="F836" s="44"/>
      <c r="G836" s="44"/>
      <c r="H836" s="26"/>
      <c r="I836" s="26"/>
      <c r="J836" s="26"/>
      <c r="K836" s="26"/>
      <c r="L836" s="26"/>
      <c r="M836" s="45"/>
      <c r="N836" s="45"/>
      <c r="O836" s="45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</row>
    <row r="837" spans="1:32" ht="15.75" customHeight="1" x14ac:dyDescent="0.2">
      <c r="A837" s="26"/>
      <c r="B837" s="26"/>
      <c r="C837" s="26"/>
      <c r="D837" s="38"/>
      <c r="E837" s="44"/>
      <c r="F837" s="44"/>
      <c r="G837" s="44"/>
      <c r="H837" s="26"/>
      <c r="I837" s="26"/>
      <c r="J837" s="26"/>
      <c r="K837" s="26"/>
      <c r="L837" s="26"/>
      <c r="M837" s="45"/>
      <c r="N837" s="45"/>
      <c r="O837" s="45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</row>
    <row r="838" spans="1:32" ht="15.75" customHeight="1" x14ac:dyDescent="0.2">
      <c r="A838" s="26"/>
      <c r="B838" s="26"/>
      <c r="C838" s="26"/>
      <c r="D838" s="38"/>
      <c r="E838" s="44"/>
      <c r="F838" s="44"/>
      <c r="G838" s="44"/>
      <c r="H838" s="26"/>
      <c r="I838" s="26"/>
      <c r="J838" s="26"/>
      <c r="K838" s="26"/>
      <c r="L838" s="26"/>
      <c r="M838" s="45"/>
      <c r="N838" s="45"/>
      <c r="O838" s="45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</row>
    <row r="839" spans="1:32" ht="15.75" customHeight="1" x14ac:dyDescent="0.2">
      <c r="A839" s="26"/>
      <c r="B839" s="26"/>
      <c r="C839" s="26"/>
      <c r="D839" s="38"/>
      <c r="E839" s="44"/>
      <c r="F839" s="44"/>
      <c r="G839" s="44"/>
      <c r="H839" s="26"/>
      <c r="I839" s="26"/>
      <c r="J839" s="26"/>
      <c r="K839" s="26"/>
      <c r="L839" s="26"/>
      <c r="M839" s="45"/>
      <c r="N839" s="45"/>
      <c r="O839" s="45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</row>
    <row r="840" spans="1:32" ht="15.75" customHeight="1" x14ac:dyDescent="0.2">
      <c r="A840" s="26"/>
      <c r="B840" s="26"/>
      <c r="C840" s="26"/>
      <c r="D840" s="38"/>
      <c r="E840" s="44"/>
      <c r="F840" s="44"/>
      <c r="G840" s="44"/>
      <c r="H840" s="26"/>
      <c r="I840" s="26"/>
      <c r="J840" s="26"/>
      <c r="K840" s="26"/>
      <c r="L840" s="26"/>
      <c r="M840" s="45"/>
      <c r="N840" s="45"/>
      <c r="O840" s="45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</row>
    <row r="841" spans="1:32" ht="15.75" customHeight="1" x14ac:dyDescent="0.2">
      <c r="A841" s="26"/>
      <c r="B841" s="26"/>
      <c r="C841" s="26"/>
      <c r="D841" s="38"/>
      <c r="E841" s="44"/>
      <c r="F841" s="44"/>
      <c r="G841" s="44"/>
      <c r="H841" s="26"/>
      <c r="I841" s="26"/>
      <c r="J841" s="26"/>
      <c r="K841" s="26"/>
      <c r="L841" s="26"/>
      <c r="M841" s="45"/>
      <c r="N841" s="45"/>
      <c r="O841" s="45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</row>
    <row r="842" spans="1:32" ht="15.75" customHeight="1" x14ac:dyDescent="0.2">
      <c r="A842" s="26"/>
      <c r="B842" s="26"/>
      <c r="C842" s="26"/>
      <c r="D842" s="38"/>
      <c r="E842" s="44"/>
      <c r="F842" s="44"/>
      <c r="G842" s="44"/>
      <c r="H842" s="26"/>
      <c r="I842" s="26"/>
      <c r="J842" s="26"/>
      <c r="K842" s="26"/>
      <c r="L842" s="26"/>
      <c r="M842" s="45"/>
      <c r="N842" s="45"/>
      <c r="O842" s="45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</row>
    <row r="843" spans="1:32" ht="15.75" customHeight="1" x14ac:dyDescent="0.2">
      <c r="A843" s="26"/>
      <c r="B843" s="26"/>
      <c r="C843" s="26"/>
      <c r="D843" s="38"/>
      <c r="E843" s="44"/>
      <c r="F843" s="44"/>
      <c r="G843" s="44"/>
      <c r="H843" s="26"/>
      <c r="I843" s="26"/>
      <c r="J843" s="26"/>
      <c r="K843" s="26"/>
      <c r="L843" s="26"/>
      <c r="M843" s="45"/>
      <c r="N843" s="45"/>
      <c r="O843" s="45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</row>
    <row r="844" spans="1:32" ht="15.75" customHeight="1" x14ac:dyDescent="0.2">
      <c r="A844" s="26"/>
      <c r="B844" s="26"/>
      <c r="C844" s="26"/>
      <c r="D844" s="38"/>
      <c r="E844" s="44"/>
      <c r="F844" s="44"/>
      <c r="G844" s="44"/>
      <c r="H844" s="26"/>
      <c r="I844" s="26"/>
      <c r="J844" s="26"/>
      <c r="K844" s="26"/>
      <c r="L844" s="26"/>
      <c r="M844" s="45"/>
      <c r="N844" s="45"/>
      <c r="O844" s="45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</row>
    <row r="845" spans="1:32" ht="15.75" customHeight="1" x14ac:dyDescent="0.2">
      <c r="A845" s="26"/>
      <c r="B845" s="26"/>
      <c r="C845" s="26"/>
      <c r="D845" s="38"/>
      <c r="E845" s="44"/>
      <c r="F845" s="44"/>
      <c r="G845" s="44"/>
      <c r="H845" s="26"/>
      <c r="I845" s="26"/>
      <c r="J845" s="26"/>
      <c r="K845" s="26"/>
      <c r="L845" s="26"/>
      <c r="M845" s="45"/>
      <c r="N845" s="45"/>
      <c r="O845" s="45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</row>
    <row r="846" spans="1:32" ht="15.75" customHeight="1" x14ac:dyDescent="0.2">
      <c r="A846" s="26"/>
      <c r="B846" s="26"/>
      <c r="C846" s="26"/>
      <c r="D846" s="38"/>
      <c r="E846" s="44"/>
      <c r="F846" s="44"/>
      <c r="G846" s="44"/>
      <c r="H846" s="26"/>
      <c r="I846" s="26"/>
      <c r="J846" s="26"/>
      <c r="K846" s="26"/>
      <c r="L846" s="26"/>
      <c r="M846" s="45"/>
      <c r="N846" s="45"/>
      <c r="O846" s="45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</row>
    <row r="847" spans="1:32" ht="15.75" customHeight="1" x14ac:dyDescent="0.2">
      <c r="A847" s="26"/>
      <c r="B847" s="26"/>
      <c r="C847" s="26"/>
      <c r="D847" s="38"/>
      <c r="E847" s="44"/>
      <c r="F847" s="44"/>
      <c r="G847" s="44"/>
      <c r="H847" s="26"/>
      <c r="I847" s="26"/>
      <c r="J847" s="26"/>
      <c r="K847" s="26"/>
      <c r="L847" s="26"/>
      <c r="M847" s="45"/>
      <c r="N847" s="45"/>
      <c r="O847" s="45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</row>
    <row r="848" spans="1:32" ht="15.75" customHeight="1" x14ac:dyDescent="0.2">
      <c r="A848" s="26"/>
      <c r="B848" s="26"/>
      <c r="C848" s="26"/>
      <c r="D848" s="38"/>
      <c r="E848" s="44"/>
      <c r="F848" s="44"/>
      <c r="G848" s="44"/>
      <c r="H848" s="26"/>
      <c r="I848" s="26"/>
      <c r="J848" s="26"/>
      <c r="K848" s="26"/>
      <c r="L848" s="26"/>
      <c r="M848" s="45"/>
      <c r="N848" s="45"/>
      <c r="O848" s="45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</row>
    <row r="849" spans="1:32" ht="15.75" customHeight="1" x14ac:dyDescent="0.2">
      <c r="A849" s="26"/>
      <c r="B849" s="26"/>
      <c r="C849" s="26"/>
      <c r="D849" s="38"/>
      <c r="E849" s="44"/>
      <c r="F849" s="44"/>
      <c r="G849" s="44"/>
      <c r="H849" s="26"/>
      <c r="I849" s="26"/>
      <c r="J849" s="26"/>
      <c r="K849" s="26"/>
      <c r="L849" s="26"/>
      <c r="M849" s="45"/>
      <c r="N849" s="45"/>
      <c r="O849" s="45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</row>
    <row r="850" spans="1:32" ht="15.75" customHeight="1" x14ac:dyDescent="0.2">
      <c r="A850" s="26"/>
      <c r="B850" s="26"/>
      <c r="C850" s="26"/>
      <c r="D850" s="38"/>
      <c r="E850" s="44"/>
      <c r="F850" s="44"/>
      <c r="G850" s="44"/>
      <c r="H850" s="26"/>
      <c r="I850" s="26"/>
      <c r="J850" s="26"/>
      <c r="K850" s="26"/>
      <c r="L850" s="26"/>
      <c r="M850" s="45"/>
      <c r="N850" s="45"/>
      <c r="O850" s="45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</row>
    <row r="851" spans="1:32" ht="15.75" customHeight="1" x14ac:dyDescent="0.2">
      <c r="A851" s="26"/>
      <c r="B851" s="26"/>
      <c r="C851" s="26"/>
      <c r="D851" s="38"/>
      <c r="E851" s="44"/>
      <c r="F851" s="44"/>
      <c r="G851" s="44"/>
      <c r="H851" s="26"/>
      <c r="I851" s="26"/>
      <c r="J851" s="26"/>
      <c r="K851" s="26"/>
      <c r="L851" s="26"/>
      <c r="M851" s="45"/>
      <c r="N851" s="45"/>
      <c r="O851" s="45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</row>
    <row r="852" spans="1:32" ht="15.75" customHeight="1" x14ac:dyDescent="0.2">
      <c r="A852" s="26"/>
      <c r="B852" s="26"/>
      <c r="C852" s="26"/>
      <c r="D852" s="38"/>
      <c r="E852" s="44"/>
      <c r="F852" s="44"/>
      <c r="G852" s="44"/>
      <c r="H852" s="26"/>
      <c r="I852" s="26"/>
      <c r="J852" s="26"/>
      <c r="K852" s="26"/>
      <c r="L852" s="26"/>
      <c r="M852" s="45"/>
      <c r="N852" s="45"/>
      <c r="O852" s="45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</row>
    <row r="853" spans="1:32" ht="15.75" customHeight="1" x14ac:dyDescent="0.2">
      <c r="A853" s="26"/>
      <c r="B853" s="26"/>
      <c r="C853" s="26"/>
      <c r="D853" s="38"/>
      <c r="E853" s="44"/>
      <c r="F853" s="44"/>
      <c r="G853" s="44"/>
      <c r="H853" s="26"/>
      <c r="I853" s="26"/>
      <c r="J853" s="26"/>
      <c r="K853" s="26"/>
      <c r="L853" s="26"/>
      <c r="M853" s="45"/>
      <c r="N853" s="45"/>
      <c r="O853" s="45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</row>
    <row r="854" spans="1:32" ht="15.75" customHeight="1" x14ac:dyDescent="0.2">
      <c r="A854" s="26"/>
      <c r="B854" s="26"/>
      <c r="C854" s="26"/>
      <c r="D854" s="38"/>
      <c r="E854" s="44"/>
      <c r="F854" s="44"/>
      <c r="G854" s="44"/>
      <c r="H854" s="26"/>
      <c r="I854" s="26"/>
      <c r="J854" s="26"/>
      <c r="K854" s="26"/>
      <c r="L854" s="26"/>
      <c r="M854" s="45"/>
      <c r="N854" s="45"/>
      <c r="O854" s="45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</row>
    <row r="855" spans="1:32" ht="15.75" customHeight="1" x14ac:dyDescent="0.2">
      <c r="A855" s="26"/>
      <c r="B855" s="26"/>
      <c r="C855" s="26"/>
      <c r="D855" s="38"/>
      <c r="E855" s="44"/>
      <c r="F855" s="44"/>
      <c r="G855" s="44"/>
      <c r="H855" s="26"/>
      <c r="I855" s="26"/>
      <c r="J855" s="26"/>
      <c r="K855" s="26"/>
      <c r="L855" s="26"/>
      <c r="M855" s="45"/>
      <c r="N855" s="45"/>
      <c r="O855" s="45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</row>
    <row r="856" spans="1:32" ht="15.75" customHeight="1" x14ac:dyDescent="0.2">
      <c r="A856" s="26"/>
      <c r="B856" s="26"/>
      <c r="C856" s="26"/>
      <c r="D856" s="38"/>
      <c r="E856" s="44"/>
      <c r="F856" s="44"/>
      <c r="G856" s="44"/>
      <c r="H856" s="26"/>
      <c r="I856" s="26"/>
      <c r="J856" s="26"/>
      <c r="K856" s="26"/>
      <c r="L856" s="26"/>
      <c r="M856" s="45"/>
      <c r="N856" s="45"/>
      <c r="O856" s="45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</row>
    <row r="857" spans="1:32" ht="15.75" customHeight="1" x14ac:dyDescent="0.2">
      <c r="A857" s="26"/>
      <c r="B857" s="26"/>
      <c r="C857" s="26"/>
      <c r="D857" s="38"/>
      <c r="E857" s="44"/>
      <c r="F857" s="44"/>
      <c r="G857" s="44"/>
      <c r="H857" s="26"/>
      <c r="I857" s="26"/>
      <c r="J857" s="26"/>
      <c r="K857" s="26"/>
      <c r="L857" s="26"/>
      <c r="M857" s="45"/>
      <c r="N857" s="45"/>
      <c r="O857" s="45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</row>
    <row r="858" spans="1:32" ht="15.75" customHeight="1" x14ac:dyDescent="0.2">
      <c r="A858" s="26"/>
      <c r="B858" s="26"/>
      <c r="C858" s="26"/>
      <c r="D858" s="38"/>
      <c r="E858" s="44"/>
      <c r="F858" s="44"/>
      <c r="G858" s="44"/>
      <c r="H858" s="26"/>
      <c r="I858" s="26"/>
      <c r="J858" s="26"/>
      <c r="K858" s="26"/>
      <c r="L858" s="26"/>
      <c r="M858" s="45"/>
      <c r="N858" s="45"/>
      <c r="O858" s="45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</row>
    <row r="859" spans="1:32" ht="15.75" customHeight="1" x14ac:dyDescent="0.2">
      <c r="A859" s="26"/>
      <c r="B859" s="26"/>
      <c r="C859" s="26"/>
      <c r="D859" s="38"/>
      <c r="E859" s="44"/>
      <c r="F859" s="44"/>
      <c r="G859" s="44"/>
      <c r="H859" s="26"/>
      <c r="I859" s="26"/>
      <c r="J859" s="26"/>
      <c r="K859" s="26"/>
      <c r="L859" s="26"/>
      <c r="M859" s="45"/>
      <c r="N859" s="45"/>
      <c r="O859" s="45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</row>
    <row r="860" spans="1:32" ht="15.75" customHeight="1" x14ac:dyDescent="0.2">
      <c r="A860" s="26"/>
      <c r="B860" s="26"/>
      <c r="C860" s="26"/>
      <c r="D860" s="38"/>
      <c r="E860" s="44"/>
      <c r="F860" s="44"/>
      <c r="G860" s="44"/>
      <c r="H860" s="26"/>
      <c r="I860" s="26"/>
      <c r="J860" s="26"/>
      <c r="K860" s="26"/>
      <c r="L860" s="26"/>
      <c r="M860" s="45"/>
      <c r="N860" s="45"/>
      <c r="O860" s="45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</row>
    <row r="861" spans="1:32" ht="15.75" customHeight="1" x14ac:dyDescent="0.2">
      <c r="A861" s="26"/>
      <c r="B861" s="26"/>
      <c r="C861" s="26"/>
      <c r="D861" s="38"/>
      <c r="E861" s="44"/>
      <c r="F861" s="44"/>
      <c r="G861" s="44"/>
      <c r="H861" s="26"/>
      <c r="I861" s="26"/>
      <c r="J861" s="26"/>
      <c r="K861" s="26"/>
      <c r="L861" s="26"/>
      <c r="M861" s="45"/>
      <c r="N861" s="45"/>
      <c r="O861" s="45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</row>
    <row r="862" spans="1:32" ht="15.75" customHeight="1" x14ac:dyDescent="0.2">
      <c r="A862" s="26"/>
      <c r="B862" s="26"/>
      <c r="C862" s="26"/>
      <c r="D862" s="38"/>
      <c r="E862" s="44"/>
      <c r="F862" s="44"/>
      <c r="G862" s="44"/>
      <c r="H862" s="26"/>
      <c r="I862" s="26"/>
      <c r="J862" s="26"/>
      <c r="K862" s="26"/>
      <c r="L862" s="26"/>
      <c r="M862" s="45"/>
      <c r="N862" s="45"/>
      <c r="O862" s="45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</row>
    <row r="863" spans="1:32" ht="15.75" customHeight="1" x14ac:dyDescent="0.2">
      <c r="A863" s="26"/>
      <c r="B863" s="26"/>
      <c r="C863" s="26"/>
      <c r="D863" s="38"/>
      <c r="E863" s="44"/>
      <c r="F863" s="44"/>
      <c r="G863" s="44"/>
      <c r="H863" s="26"/>
      <c r="I863" s="26"/>
      <c r="J863" s="26"/>
      <c r="K863" s="26"/>
      <c r="L863" s="26"/>
      <c r="M863" s="45"/>
      <c r="N863" s="45"/>
      <c r="O863" s="45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</row>
    <row r="864" spans="1:32" ht="15.75" customHeight="1" x14ac:dyDescent="0.2">
      <c r="A864" s="26"/>
      <c r="B864" s="26"/>
      <c r="C864" s="26"/>
      <c r="D864" s="38"/>
      <c r="E864" s="44"/>
      <c r="F864" s="44"/>
      <c r="G864" s="44"/>
      <c r="H864" s="26"/>
      <c r="I864" s="26"/>
      <c r="J864" s="26"/>
      <c r="K864" s="26"/>
      <c r="L864" s="26"/>
      <c r="M864" s="45"/>
      <c r="N864" s="45"/>
      <c r="O864" s="45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</row>
    <row r="865" spans="1:32" ht="15.75" customHeight="1" x14ac:dyDescent="0.2">
      <c r="A865" s="26"/>
      <c r="B865" s="26"/>
      <c r="C865" s="26"/>
      <c r="D865" s="38"/>
      <c r="E865" s="44"/>
      <c r="F865" s="44"/>
      <c r="G865" s="44"/>
      <c r="H865" s="26"/>
      <c r="I865" s="26"/>
      <c r="J865" s="26"/>
      <c r="K865" s="26"/>
      <c r="L865" s="26"/>
      <c r="M865" s="45"/>
      <c r="N865" s="45"/>
      <c r="O865" s="45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</row>
    <row r="866" spans="1:32" ht="15.75" customHeight="1" x14ac:dyDescent="0.2">
      <c r="A866" s="26"/>
      <c r="B866" s="26"/>
      <c r="C866" s="26"/>
      <c r="D866" s="38"/>
      <c r="E866" s="44"/>
      <c r="F866" s="44"/>
      <c r="G866" s="44"/>
      <c r="H866" s="26"/>
      <c r="I866" s="26"/>
      <c r="J866" s="26"/>
      <c r="K866" s="26"/>
      <c r="L866" s="26"/>
      <c r="M866" s="45"/>
      <c r="N866" s="45"/>
      <c r="O866" s="45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</row>
    <row r="867" spans="1:32" ht="15.75" customHeight="1" x14ac:dyDescent="0.2">
      <c r="A867" s="26"/>
      <c r="B867" s="26"/>
      <c r="C867" s="26"/>
      <c r="D867" s="38"/>
      <c r="E867" s="44"/>
      <c r="F867" s="44"/>
      <c r="G867" s="44"/>
      <c r="H867" s="26"/>
      <c r="I867" s="26"/>
      <c r="J867" s="26"/>
      <c r="K867" s="26"/>
      <c r="L867" s="26"/>
      <c r="M867" s="45"/>
      <c r="N867" s="45"/>
      <c r="O867" s="45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</row>
    <row r="868" spans="1:32" ht="15.75" customHeight="1" x14ac:dyDescent="0.2">
      <c r="A868" s="26"/>
      <c r="B868" s="26"/>
      <c r="C868" s="26"/>
      <c r="D868" s="38"/>
      <c r="E868" s="44"/>
      <c r="F868" s="44"/>
      <c r="G868" s="44"/>
      <c r="H868" s="26"/>
      <c r="I868" s="26"/>
      <c r="J868" s="26"/>
      <c r="K868" s="26"/>
      <c r="L868" s="26"/>
      <c r="M868" s="45"/>
      <c r="N868" s="45"/>
      <c r="O868" s="45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</row>
    <row r="869" spans="1:32" ht="15.75" customHeight="1" x14ac:dyDescent="0.2">
      <c r="A869" s="26"/>
      <c r="B869" s="26"/>
      <c r="C869" s="26"/>
      <c r="D869" s="38"/>
      <c r="E869" s="44"/>
      <c r="F869" s="44"/>
      <c r="G869" s="44"/>
      <c r="H869" s="26"/>
      <c r="I869" s="26"/>
      <c r="J869" s="26"/>
      <c r="K869" s="26"/>
      <c r="L869" s="26"/>
      <c r="M869" s="45"/>
      <c r="N869" s="45"/>
      <c r="O869" s="45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</row>
    <row r="870" spans="1:32" ht="15.75" customHeight="1" x14ac:dyDescent="0.2">
      <c r="A870" s="26"/>
      <c r="B870" s="26"/>
      <c r="C870" s="26"/>
      <c r="D870" s="38"/>
      <c r="E870" s="44"/>
      <c r="F870" s="44"/>
      <c r="G870" s="44"/>
      <c r="H870" s="26"/>
      <c r="I870" s="26"/>
      <c r="J870" s="26"/>
      <c r="K870" s="26"/>
      <c r="L870" s="26"/>
      <c r="M870" s="45"/>
      <c r="N870" s="45"/>
      <c r="O870" s="45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</row>
    <row r="871" spans="1:32" ht="15.75" customHeight="1" x14ac:dyDescent="0.2">
      <c r="A871" s="26"/>
      <c r="B871" s="26"/>
      <c r="C871" s="26"/>
      <c r="D871" s="38"/>
      <c r="E871" s="44"/>
      <c r="F871" s="44"/>
      <c r="G871" s="44"/>
      <c r="H871" s="26"/>
      <c r="I871" s="26"/>
      <c r="J871" s="26"/>
      <c r="K871" s="26"/>
      <c r="L871" s="26"/>
      <c r="M871" s="45"/>
      <c r="N871" s="45"/>
      <c r="O871" s="45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</row>
    <row r="872" spans="1:32" ht="15.75" customHeight="1" x14ac:dyDescent="0.2">
      <c r="A872" s="26"/>
      <c r="B872" s="26"/>
      <c r="C872" s="26"/>
      <c r="D872" s="38"/>
      <c r="E872" s="44"/>
      <c r="F872" s="44"/>
      <c r="G872" s="44"/>
      <c r="H872" s="26"/>
      <c r="I872" s="26"/>
      <c r="J872" s="26"/>
      <c r="K872" s="26"/>
      <c r="L872" s="26"/>
      <c r="M872" s="45"/>
      <c r="N872" s="45"/>
      <c r="O872" s="45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</row>
    <row r="873" spans="1:32" ht="15.75" customHeight="1" x14ac:dyDescent="0.2">
      <c r="A873" s="26"/>
      <c r="B873" s="26"/>
      <c r="C873" s="26"/>
      <c r="D873" s="38"/>
      <c r="E873" s="44"/>
      <c r="F873" s="44"/>
      <c r="G873" s="44"/>
      <c r="H873" s="26"/>
      <c r="I873" s="26"/>
      <c r="J873" s="26"/>
      <c r="K873" s="26"/>
      <c r="L873" s="26"/>
      <c r="M873" s="45"/>
      <c r="N873" s="45"/>
      <c r="O873" s="45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</row>
    <row r="874" spans="1:32" ht="15.75" customHeight="1" x14ac:dyDescent="0.2">
      <c r="A874" s="26"/>
      <c r="B874" s="26"/>
      <c r="C874" s="26"/>
      <c r="D874" s="38"/>
      <c r="E874" s="44"/>
      <c r="F874" s="44"/>
      <c r="G874" s="44"/>
      <c r="H874" s="26"/>
      <c r="I874" s="26"/>
      <c r="J874" s="26"/>
      <c r="K874" s="26"/>
      <c r="L874" s="26"/>
      <c r="M874" s="45"/>
      <c r="N874" s="45"/>
      <c r="O874" s="45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</row>
    <row r="875" spans="1:32" ht="15.75" customHeight="1" x14ac:dyDescent="0.2">
      <c r="A875" s="26"/>
      <c r="B875" s="26"/>
      <c r="C875" s="26"/>
      <c r="D875" s="38"/>
      <c r="E875" s="44"/>
      <c r="F875" s="44"/>
      <c r="G875" s="44"/>
      <c r="H875" s="26"/>
      <c r="I875" s="26"/>
      <c r="J875" s="26"/>
      <c r="K875" s="26"/>
      <c r="L875" s="26"/>
      <c r="M875" s="45"/>
      <c r="N875" s="45"/>
      <c r="O875" s="45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</row>
    <row r="876" spans="1:32" ht="15.75" customHeight="1" x14ac:dyDescent="0.2">
      <c r="A876" s="26"/>
      <c r="B876" s="26"/>
      <c r="C876" s="26"/>
      <c r="D876" s="38"/>
      <c r="E876" s="44"/>
      <c r="F876" s="44"/>
      <c r="G876" s="44"/>
      <c r="H876" s="26"/>
      <c r="I876" s="26"/>
      <c r="J876" s="26"/>
      <c r="K876" s="26"/>
      <c r="L876" s="26"/>
      <c r="M876" s="45"/>
      <c r="N876" s="45"/>
      <c r="O876" s="45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</row>
    <row r="877" spans="1:32" ht="15.75" customHeight="1" x14ac:dyDescent="0.2">
      <c r="A877" s="26"/>
      <c r="B877" s="26"/>
      <c r="C877" s="26"/>
      <c r="D877" s="38"/>
      <c r="E877" s="44"/>
      <c r="F877" s="44"/>
      <c r="G877" s="44"/>
      <c r="H877" s="26"/>
      <c r="I877" s="26"/>
      <c r="J877" s="26"/>
      <c r="K877" s="26"/>
      <c r="L877" s="26"/>
      <c r="M877" s="45"/>
      <c r="N877" s="45"/>
      <c r="O877" s="45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</row>
    <row r="878" spans="1:32" ht="15.75" customHeight="1" x14ac:dyDescent="0.2">
      <c r="A878" s="26"/>
      <c r="B878" s="26"/>
      <c r="C878" s="26"/>
      <c r="D878" s="38"/>
      <c r="E878" s="44"/>
      <c r="F878" s="44"/>
      <c r="G878" s="44"/>
      <c r="H878" s="26"/>
      <c r="I878" s="26"/>
      <c r="J878" s="26"/>
      <c r="K878" s="26"/>
      <c r="L878" s="26"/>
      <c r="M878" s="45"/>
      <c r="N878" s="45"/>
      <c r="O878" s="45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</row>
    <row r="879" spans="1:32" ht="15.75" customHeight="1" x14ac:dyDescent="0.2">
      <c r="A879" s="26"/>
      <c r="B879" s="26"/>
      <c r="C879" s="26"/>
      <c r="D879" s="38"/>
      <c r="E879" s="44"/>
      <c r="F879" s="44"/>
      <c r="G879" s="44"/>
      <c r="H879" s="26"/>
      <c r="I879" s="26"/>
      <c r="J879" s="26"/>
      <c r="K879" s="26"/>
      <c r="L879" s="26"/>
      <c r="M879" s="45"/>
      <c r="N879" s="45"/>
      <c r="O879" s="45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</row>
    <row r="880" spans="1:32" ht="15.75" customHeight="1" x14ac:dyDescent="0.2">
      <c r="A880" s="26"/>
      <c r="B880" s="26"/>
      <c r="C880" s="26"/>
      <c r="D880" s="38"/>
      <c r="E880" s="44"/>
      <c r="F880" s="44"/>
      <c r="G880" s="44"/>
      <c r="H880" s="26"/>
      <c r="I880" s="26"/>
      <c r="J880" s="26"/>
      <c r="K880" s="26"/>
      <c r="L880" s="26"/>
      <c r="M880" s="45"/>
      <c r="N880" s="45"/>
      <c r="O880" s="45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</row>
    <row r="881" spans="1:32" ht="15.75" customHeight="1" x14ac:dyDescent="0.2">
      <c r="A881" s="26"/>
      <c r="B881" s="26"/>
      <c r="C881" s="26"/>
      <c r="D881" s="38"/>
      <c r="E881" s="44"/>
      <c r="F881" s="44"/>
      <c r="G881" s="44"/>
      <c r="H881" s="26"/>
      <c r="I881" s="26"/>
      <c r="J881" s="26"/>
      <c r="K881" s="26"/>
      <c r="L881" s="26"/>
      <c r="M881" s="45"/>
      <c r="N881" s="45"/>
      <c r="O881" s="45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</row>
    <row r="882" spans="1:32" ht="15.75" customHeight="1" x14ac:dyDescent="0.2">
      <c r="A882" s="26"/>
      <c r="B882" s="26"/>
      <c r="C882" s="26"/>
      <c r="D882" s="38"/>
      <c r="E882" s="44"/>
      <c r="F882" s="44"/>
      <c r="G882" s="44"/>
      <c r="H882" s="26"/>
      <c r="I882" s="26"/>
      <c r="J882" s="26"/>
      <c r="K882" s="26"/>
      <c r="L882" s="26"/>
      <c r="M882" s="45"/>
      <c r="N882" s="45"/>
      <c r="O882" s="45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</row>
    <row r="883" spans="1:32" ht="15.75" customHeight="1" x14ac:dyDescent="0.2">
      <c r="A883" s="26"/>
      <c r="B883" s="26"/>
      <c r="C883" s="26"/>
      <c r="D883" s="38"/>
      <c r="E883" s="44"/>
      <c r="F883" s="44"/>
      <c r="G883" s="44"/>
      <c r="H883" s="26"/>
      <c r="I883" s="26"/>
      <c r="J883" s="26"/>
      <c r="K883" s="26"/>
      <c r="L883" s="26"/>
      <c r="M883" s="45"/>
      <c r="N883" s="45"/>
      <c r="O883" s="45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</row>
    <row r="884" spans="1:32" ht="15.75" customHeight="1" x14ac:dyDescent="0.2">
      <c r="A884" s="26"/>
      <c r="B884" s="26"/>
      <c r="C884" s="26"/>
      <c r="D884" s="38"/>
      <c r="E884" s="44"/>
      <c r="F884" s="44"/>
      <c r="G884" s="44"/>
      <c r="H884" s="26"/>
      <c r="I884" s="26"/>
      <c r="J884" s="26"/>
      <c r="K884" s="26"/>
      <c r="L884" s="26"/>
      <c r="M884" s="45"/>
      <c r="N884" s="45"/>
      <c r="O884" s="45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</row>
    <row r="885" spans="1:32" ht="15.75" customHeight="1" x14ac:dyDescent="0.2">
      <c r="A885" s="26"/>
      <c r="B885" s="26"/>
      <c r="C885" s="26"/>
      <c r="D885" s="38"/>
      <c r="E885" s="44"/>
      <c r="F885" s="44"/>
      <c r="G885" s="44"/>
      <c r="H885" s="26"/>
      <c r="I885" s="26"/>
      <c r="J885" s="26"/>
      <c r="K885" s="26"/>
      <c r="L885" s="26"/>
      <c r="M885" s="45"/>
      <c r="N885" s="45"/>
      <c r="O885" s="45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</row>
    <row r="886" spans="1:32" ht="15.75" customHeight="1" x14ac:dyDescent="0.2">
      <c r="A886" s="26"/>
      <c r="B886" s="26"/>
      <c r="C886" s="26"/>
      <c r="D886" s="38"/>
      <c r="E886" s="44"/>
      <c r="F886" s="44"/>
      <c r="G886" s="44"/>
      <c r="H886" s="26"/>
      <c r="I886" s="26"/>
      <c r="J886" s="26"/>
      <c r="K886" s="26"/>
      <c r="L886" s="26"/>
      <c r="M886" s="45"/>
      <c r="N886" s="45"/>
      <c r="O886" s="45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</row>
    <row r="887" spans="1:32" ht="15.75" customHeight="1" x14ac:dyDescent="0.2">
      <c r="A887" s="26"/>
      <c r="B887" s="26"/>
      <c r="C887" s="26"/>
      <c r="D887" s="38"/>
      <c r="E887" s="44"/>
      <c r="F887" s="44"/>
      <c r="G887" s="44"/>
      <c r="H887" s="26"/>
      <c r="I887" s="26"/>
      <c r="J887" s="26"/>
      <c r="K887" s="26"/>
      <c r="L887" s="26"/>
      <c r="M887" s="45"/>
      <c r="N887" s="45"/>
      <c r="O887" s="45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</row>
    <row r="888" spans="1:32" ht="15.75" customHeight="1" x14ac:dyDescent="0.2">
      <c r="A888" s="26"/>
      <c r="B888" s="26"/>
      <c r="C888" s="26"/>
      <c r="D888" s="38"/>
      <c r="E888" s="44"/>
      <c r="F888" s="44"/>
      <c r="G888" s="44"/>
      <c r="H888" s="26"/>
      <c r="I888" s="26"/>
      <c r="J888" s="26"/>
      <c r="K888" s="26"/>
      <c r="L888" s="26"/>
      <c r="M888" s="45"/>
      <c r="N888" s="45"/>
      <c r="O888" s="45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</row>
    <row r="889" spans="1:32" ht="15.75" customHeight="1" x14ac:dyDescent="0.2">
      <c r="A889" s="26"/>
      <c r="B889" s="26"/>
      <c r="C889" s="26"/>
      <c r="D889" s="38"/>
      <c r="E889" s="44"/>
      <c r="F889" s="44"/>
      <c r="G889" s="44"/>
      <c r="H889" s="26"/>
      <c r="I889" s="26"/>
      <c r="J889" s="26"/>
      <c r="K889" s="26"/>
      <c r="L889" s="26"/>
      <c r="M889" s="45"/>
      <c r="N889" s="45"/>
      <c r="O889" s="45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</row>
    <row r="890" spans="1:32" ht="15.75" customHeight="1" x14ac:dyDescent="0.2">
      <c r="A890" s="26"/>
      <c r="B890" s="26"/>
      <c r="C890" s="26"/>
      <c r="D890" s="38"/>
      <c r="E890" s="44"/>
      <c r="F890" s="44"/>
      <c r="G890" s="44"/>
      <c r="H890" s="26"/>
      <c r="I890" s="26"/>
      <c r="J890" s="26"/>
      <c r="K890" s="26"/>
      <c r="L890" s="26"/>
      <c r="M890" s="45"/>
      <c r="N890" s="45"/>
      <c r="O890" s="45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</row>
    <row r="891" spans="1:32" ht="15.75" customHeight="1" x14ac:dyDescent="0.2">
      <c r="A891" s="26"/>
      <c r="B891" s="26"/>
      <c r="C891" s="26"/>
      <c r="D891" s="38"/>
      <c r="E891" s="44"/>
      <c r="F891" s="44"/>
      <c r="G891" s="44"/>
      <c r="H891" s="26"/>
      <c r="I891" s="26"/>
      <c r="J891" s="26"/>
      <c r="K891" s="26"/>
      <c r="L891" s="26"/>
      <c r="M891" s="45"/>
      <c r="N891" s="45"/>
      <c r="O891" s="45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</row>
    <row r="892" spans="1:32" ht="15.75" customHeight="1" x14ac:dyDescent="0.2">
      <c r="A892" s="26"/>
      <c r="B892" s="26"/>
      <c r="C892" s="26"/>
      <c r="D892" s="38"/>
      <c r="E892" s="44"/>
      <c r="F892" s="44"/>
      <c r="G892" s="44"/>
      <c r="H892" s="26"/>
      <c r="I892" s="26"/>
      <c r="J892" s="26"/>
      <c r="K892" s="26"/>
      <c r="L892" s="26"/>
      <c r="M892" s="45"/>
      <c r="N892" s="45"/>
      <c r="O892" s="45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</row>
    <row r="893" spans="1:32" ht="15.75" customHeight="1" x14ac:dyDescent="0.2">
      <c r="A893" s="26"/>
      <c r="B893" s="26"/>
      <c r="C893" s="26"/>
      <c r="D893" s="38"/>
      <c r="E893" s="44"/>
      <c r="F893" s="44"/>
      <c r="G893" s="44"/>
      <c r="H893" s="26"/>
      <c r="I893" s="26"/>
      <c r="J893" s="26"/>
      <c r="K893" s="26"/>
      <c r="L893" s="26"/>
      <c r="M893" s="45"/>
      <c r="N893" s="45"/>
      <c r="O893" s="45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</row>
    <row r="894" spans="1:32" ht="15.75" customHeight="1" x14ac:dyDescent="0.2">
      <c r="A894" s="26"/>
      <c r="B894" s="26"/>
      <c r="C894" s="26"/>
      <c r="D894" s="38"/>
      <c r="E894" s="44"/>
      <c r="F894" s="44"/>
      <c r="G894" s="44"/>
      <c r="H894" s="26"/>
      <c r="I894" s="26"/>
      <c r="J894" s="26"/>
      <c r="K894" s="26"/>
      <c r="L894" s="26"/>
      <c r="M894" s="45"/>
      <c r="N894" s="45"/>
      <c r="O894" s="45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</row>
    <row r="895" spans="1:32" ht="15.75" customHeight="1" x14ac:dyDescent="0.2">
      <c r="A895" s="26"/>
      <c r="B895" s="26"/>
      <c r="C895" s="26"/>
      <c r="D895" s="38"/>
      <c r="E895" s="44"/>
      <c r="F895" s="44"/>
      <c r="G895" s="44"/>
      <c r="H895" s="26"/>
      <c r="I895" s="26"/>
      <c r="J895" s="26"/>
      <c r="K895" s="26"/>
      <c r="L895" s="26"/>
      <c r="M895" s="45"/>
      <c r="N895" s="45"/>
      <c r="O895" s="45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</row>
    <row r="896" spans="1:32" ht="15.75" customHeight="1" x14ac:dyDescent="0.2">
      <c r="A896" s="26"/>
      <c r="B896" s="26"/>
      <c r="C896" s="26"/>
      <c r="D896" s="38"/>
      <c r="E896" s="44"/>
      <c r="F896" s="44"/>
      <c r="G896" s="44"/>
      <c r="H896" s="26"/>
      <c r="I896" s="26"/>
      <c r="J896" s="26"/>
      <c r="K896" s="26"/>
      <c r="L896" s="26"/>
      <c r="M896" s="45"/>
      <c r="N896" s="45"/>
      <c r="O896" s="45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</row>
    <row r="897" spans="1:32" ht="15.75" customHeight="1" x14ac:dyDescent="0.2">
      <c r="A897" s="26"/>
      <c r="B897" s="26"/>
      <c r="C897" s="26"/>
      <c r="D897" s="38"/>
      <c r="E897" s="44"/>
      <c r="F897" s="44"/>
      <c r="G897" s="44"/>
      <c r="H897" s="26"/>
      <c r="I897" s="26"/>
      <c r="J897" s="26"/>
      <c r="K897" s="26"/>
      <c r="L897" s="26"/>
      <c r="M897" s="45"/>
      <c r="N897" s="45"/>
      <c r="O897" s="45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</row>
    <row r="898" spans="1:32" ht="15.75" customHeight="1" x14ac:dyDescent="0.2">
      <c r="A898" s="26"/>
      <c r="B898" s="26"/>
      <c r="C898" s="26"/>
      <c r="D898" s="38"/>
      <c r="E898" s="44"/>
      <c r="F898" s="44"/>
      <c r="G898" s="44"/>
      <c r="H898" s="26"/>
      <c r="I898" s="26"/>
      <c r="J898" s="26"/>
      <c r="K898" s="26"/>
      <c r="L898" s="26"/>
      <c r="M898" s="45"/>
      <c r="N898" s="45"/>
      <c r="O898" s="45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</row>
    <row r="899" spans="1:32" ht="15.75" customHeight="1" x14ac:dyDescent="0.2">
      <c r="A899" s="26"/>
      <c r="B899" s="26"/>
      <c r="C899" s="26"/>
      <c r="D899" s="38"/>
      <c r="E899" s="44"/>
      <c r="F899" s="44"/>
      <c r="G899" s="44"/>
      <c r="H899" s="26"/>
      <c r="I899" s="26"/>
      <c r="J899" s="26"/>
      <c r="K899" s="26"/>
      <c r="L899" s="26"/>
      <c r="M899" s="45"/>
      <c r="N899" s="45"/>
      <c r="O899" s="45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</row>
    <row r="900" spans="1:32" ht="15.75" customHeight="1" x14ac:dyDescent="0.2">
      <c r="A900" s="26"/>
      <c r="B900" s="26"/>
      <c r="C900" s="26"/>
      <c r="D900" s="38"/>
      <c r="E900" s="44"/>
      <c r="F900" s="44"/>
      <c r="G900" s="44"/>
      <c r="H900" s="26"/>
      <c r="I900" s="26"/>
      <c r="J900" s="26"/>
      <c r="K900" s="26"/>
      <c r="L900" s="26"/>
      <c r="M900" s="45"/>
      <c r="N900" s="45"/>
      <c r="O900" s="45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</row>
    <row r="901" spans="1:32" ht="15.75" customHeight="1" x14ac:dyDescent="0.2">
      <c r="A901" s="26"/>
      <c r="B901" s="26"/>
      <c r="C901" s="26"/>
      <c r="D901" s="38"/>
      <c r="E901" s="44"/>
      <c r="F901" s="44"/>
      <c r="G901" s="44"/>
      <c r="H901" s="26"/>
      <c r="I901" s="26"/>
      <c r="J901" s="26"/>
      <c r="K901" s="26"/>
      <c r="L901" s="26"/>
      <c r="M901" s="45"/>
      <c r="N901" s="45"/>
      <c r="O901" s="45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</row>
    <row r="902" spans="1:32" ht="15.75" customHeight="1" x14ac:dyDescent="0.2">
      <c r="A902" s="26"/>
      <c r="B902" s="26"/>
      <c r="C902" s="26"/>
      <c r="D902" s="38"/>
      <c r="E902" s="44"/>
      <c r="F902" s="44"/>
      <c r="G902" s="44"/>
      <c r="H902" s="26"/>
      <c r="I902" s="26"/>
      <c r="J902" s="26"/>
      <c r="K902" s="26"/>
      <c r="L902" s="26"/>
      <c r="M902" s="45"/>
      <c r="N902" s="45"/>
      <c r="O902" s="45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</row>
    <row r="903" spans="1:32" ht="15.75" customHeight="1" x14ac:dyDescent="0.2">
      <c r="A903" s="26"/>
      <c r="B903" s="26"/>
      <c r="C903" s="26"/>
      <c r="D903" s="38"/>
      <c r="E903" s="44"/>
      <c r="F903" s="44"/>
      <c r="G903" s="44"/>
      <c r="H903" s="26"/>
      <c r="I903" s="26"/>
      <c r="J903" s="26"/>
      <c r="K903" s="26"/>
      <c r="L903" s="26"/>
      <c r="M903" s="45"/>
      <c r="N903" s="45"/>
      <c r="O903" s="45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</row>
    <row r="904" spans="1:32" ht="15.75" customHeight="1" x14ac:dyDescent="0.2">
      <c r="A904" s="26"/>
      <c r="B904" s="26"/>
      <c r="C904" s="26"/>
      <c r="D904" s="38"/>
      <c r="E904" s="44"/>
      <c r="F904" s="44"/>
      <c r="G904" s="44"/>
      <c r="H904" s="26"/>
      <c r="I904" s="26"/>
      <c r="J904" s="26"/>
      <c r="K904" s="26"/>
      <c r="L904" s="26"/>
      <c r="M904" s="45"/>
      <c r="N904" s="45"/>
      <c r="O904" s="45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</row>
    <row r="905" spans="1:32" ht="15.75" customHeight="1" x14ac:dyDescent="0.2">
      <c r="A905" s="26"/>
      <c r="B905" s="26"/>
      <c r="C905" s="26"/>
      <c r="D905" s="38"/>
      <c r="E905" s="44"/>
      <c r="F905" s="44"/>
      <c r="G905" s="44"/>
      <c r="H905" s="26"/>
      <c r="I905" s="26"/>
      <c r="J905" s="26"/>
      <c r="K905" s="26"/>
      <c r="L905" s="26"/>
      <c r="M905" s="45"/>
      <c r="N905" s="45"/>
      <c r="O905" s="45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</row>
    <row r="906" spans="1:32" ht="15.75" customHeight="1" x14ac:dyDescent="0.2">
      <c r="A906" s="26"/>
      <c r="B906" s="26"/>
      <c r="C906" s="26"/>
      <c r="D906" s="38"/>
      <c r="E906" s="44"/>
      <c r="F906" s="44"/>
      <c r="G906" s="44"/>
      <c r="H906" s="26"/>
      <c r="I906" s="26"/>
      <c r="J906" s="26"/>
      <c r="K906" s="26"/>
      <c r="L906" s="26"/>
      <c r="M906" s="45"/>
      <c r="N906" s="45"/>
      <c r="O906" s="45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</row>
    <row r="907" spans="1:32" ht="15.75" customHeight="1" x14ac:dyDescent="0.2">
      <c r="A907" s="26"/>
      <c r="B907" s="26"/>
      <c r="C907" s="26"/>
      <c r="D907" s="38"/>
      <c r="E907" s="44"/>
      <c r="F907" s="44"/>
      <c r="G907" s="44"/>
      <c r="H907" s="26"/>
      <c r="I907" s="26"/>
      <c r="J907" s="26"/>
      <c r="K907" s="26"/>
      <c r="L907" s="26"/>
      <c r="M907" s="45"/>
      <c r="N907" s="45"/>
      <c r="O907" s="45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</row>
    <row r="908" spans="1:32" ht="15.75" customHeight="1" x14ac:dyDescent="0.2">
      <c r="A908" s="26"/>
      <c r="B908" s="26"/>
      <c r="C908" s="26"/>
      <c r="D908" s="38"/>
      <c r="E908" s="44"/>
      <c r="F908" s="44"/>
      <c r="G908" s="44"/>
      <c r="H908" s="26"/>
      <c r="I908" s="26"/>
      <c r="J908" s="26"/>
      <c r="K908" s="26"/>
      <c r="L908" s="26"/>
      <c r="M908" s="45"/>
      <c r="N908" s="45"/>
      <c r="O908" s="45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</row>
    <row r="909" spans="1:32" ht="15.75" customHeight="1" x14ac:dyDescent="0.2">
      <c r="A909" s="26"/>
      <c r="B909" s="26"/>
      <c r="C909" s="26"/>
      <c r="D909" s="38"/>
      <c r="E909" s="44"/>
      <c r="F909" s="44"/>
      <c r="G909" s="44"/>
      <c r="H909" s="26"/>
      <c r="I909" s="26"/>
      <c r="J909" s="26"/>
      <c r="K909" s="26"/>
      <c r="L909" s="26"/>
      <c r="M909" s="45"/>
      <c r="N909" s="45"/>
      <c r="O909" s="45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</row>
    <row r="910" spans="1:32" ht="15.75" customHeight="1" x14ac:dyDescent="0.2">
      <c r="A910" s="26"/>
      <c r="B910" s="26"/>
      <c r="C910" s="26"/>
      <c r="D910" s="38"/>
      <c r="E910" s="44"/>
      <c r="F910" s="44"/>
      <c r="G910" s="44"/>
      <c r="H910" s="26"/>
      <c r="I910" s="26"/>
      <c r="J910" s="26"/>
      <c r="K910" s="26"/>
      <c r="L910" s="26"/>
      <c r="M910" s="45"/>
      <c r="N910" s="45"/>
      <c r="O910" s="45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</row>
    <row r="911" spans="1:32" ht="15.75" customHeight="1" x14ac:dyDescent="0.2">
      <c r="A911" s="26"/>
      <c r="B911" s="26"/>
      <c r="C911" s="26"/>
      <c r="D911" s="38"/>
      <c r="E911" s="44"/>
      <c r="F911" s="44"/>
      <c r="G911" s="44"/>
      <c r="H911" s="26"/>
      <c r="I911" s="26"/>
      <c r="J911" s="26"/>
      <c r="K911" s="26"/>
      <c r="L911" s="26"/>
      <c r="M911" s="45"/>
      <c r="N911" s="45"/>
      <c r="O911" s="45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</row>
    <row r="912" spans="1:32" ht="15.75" customHeight="1" x14ac:dyDescent="0.2">
      <c r="A912" s="26"/>
      <c r="B912" s="26"/>
      <c r="C912" s="26"/>
      <c r="D912" s="38"/>
      <c r="E912" s="44"/>
      <c r="F912" s="44"/>
      <c r="G912" s="44"/>
      <c r="H912" s="26"/>
      <c r="I912" s="26"/>
      <c r="J912" s="26"/>
      <c r="K912" s="26"/>
      <c r="L912" s="26"/>
      <c r="M912" s="45"/>
      <c r="N912" s="45"/>
      <c r="O912" s="45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</row>
    <row r="913" spans="1:32" ht="15.75" customHeight="1" x14ac:dyDescent="0.2">
      <c r="A913" s="26"/>
      <c r="B913" s="26"/>
      <c r="C913" s="26"/>
      <c r="D913" s="38"/>
      <c r="E913" s="44"/>
      <c r="F913" s="44"/>
      <c r="G913" s="44"/>
      <c r="H913" s="26"/>
      <c r="I913" s="26"/>
      <c r="J913" s="26"/>
      <c r="K913" s="26"/>
      <c r="L913" s="26"/>
      <c r="M913" s="45"/>
      <c r="N913" s="45"/>
      <c r="O913" s="45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</row>
    <row r="914" spans="1:32" ht="15.75" customHeight="1" x14ac:dyDescent="0.2">
      <c r="A914" s="26"/>
      <c r="B914" s="26"/>
      <c r="C914" s="26"/>
      <c r="D914" s="38"/>
      <c r="E914" s="44"/>
      <c r="F914" s="44"/>
      <c r="G914" s="44"/>
      <c r="H914" s="26"/>
      <c r="I914" s="26"/>
      <c r="J914" s="26"/>
      <c r="K914" s="26"/>
      <c r="L914" s="26"/>
      <c r="M914" s="45"/>
      <c r="N914" s="45"/>
      <c r="O914" s="45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</row>
    <row r="915" spans="1:32" ht="15.75" customHeight="1" x14ac:dyDescent="0.2">
      <c r="A915" s="26"/>
      <c r="B915" s="26"/>
      <c r="C915" s="26"/>
      <c r="D915" s="38"/>
      <c r="E915" s="44"/>
      <c r="F915" s="44"/>
      <c r="G915" s="44"/>
      <c r="H915" s="26"/>
      <c r="I915" s="26"/>
      <c r="J915" s="26"/>
      <c r="K915" s="26"/>
      <c r="L915" s="26"/>
      <c r="M915" s="45"/>
      <c r="N915" s="45"/>
      <c r="O915" s="45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</row>
    <row r="916" spans="1:32" ht="15.75" customHeight="1" x14ac:dyDescent="0.2">
      <c r="A916" s="26"/>
      <c r="B916" s="26"/>
      <c r="C916" s="26"/>
      <c r="D916" s="38"/>
      <c r="E916" s="44"/>
      <c r="F916" s="44"/>
      <c r="G916" s="44"/>
      <c r="H916" s="26"/>
      <c r="I916" s="26"/>
      <c r="J916" s="26"/>
      <c r="K916" s="26"/>
      <c r="L916" s="26"/>
      <c r="M916" s="45"/>
      <c r="N916" s="45"/>
      <c r="O916" s="45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</row>
    <row r="917" spans="1:32" ht="15.75" customHeight="1" x14ac:dyDescent="0.2">
      <c r="A917" s="26"/>
      <c r="B917" s="26"/>
      <c r="C917" s="26"/>
      <c r="D917" s="38"/>
      <c r="E917" s="44"/>
      <c r="F917" s="44"/>
      <c r="G917" s="44"/>
      <c r="H917" s="26"/>
      <c r="I917" s="26"/>
      <c r="J917" s="26"/>
      <c r="K917" s="26"/>
      <c r="L917" s="26"/>
      <c r="M917" s="45"/>
      <c r="N917" s="45"/>
      <c r="O917" s="45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</row>
    <row r="918" spans="1:32" ht="15.75" customHeight="1" x14ac:dyDescent="0.2">
      <c r="A918" s="26"/>
      <c r="B918" s="26"/>
      <c r="C918" s="26"/>
      <c r="D918" s="38"/>
      <c r="E918" s="44"/>
      <c r="F918" s="44"/>
      <c r="G918" s="44"/>
      <c r="H918" s="26"/>
      <c r="I918" s="26"/>
      <c r="J918" s="26"/>
      <c r="K918" s="26"/>
      <c r="L918" s="26"/>
      <c r="M918" s="45"/>
      <c r="N918" s="45"/>
      <c r="O918" s="45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</row>
    <row r="919" spans="1:32" ht="15.75" customHeight="1" x14ac:dyDescent="0.2">
      <c r="A919" s="26"/>
      <c r="B919" s="26"/>
      <c r="C919" s="26"/>
      <c r="D919" s="38"/>
      <c r="E919" s="44"/>
      <c r="F919" s="44"/>
      <c r="G919" s="44"/>
      <c r="H919" s="26"/>
      <c r="I919" s="26"/>
      <c r="J919" s="26"/>
      <c r="K919" s="26"/>
      <c r="L919" s="26"/>
      <c r="M919" s="45"/>
      <c r="N919" s="45"/>
      <c r="O919" s="45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</row>
    <row r="920" spans="1:32" ht="15.75" customHeight="1" x14ac:dyDescent="0.2">
      <c r="A920" s="26"/>
      <c r="B920" s="26"/>
      <c r="C920" s="26"/>
      <c r="D920" s="38"/>
      <c r="E920" s="44"/>
      <c r="F920" s="44"/>
      <c r="G920" s="44"/>
      <c r="H920" s="26"/>
      <c r="I920" s="26"/>
      <c r="J920" s="26"/>
      <c r="K920" s="26"/>
      <c r="L920" s="26"/>
      <c r="M920" s="45"/>
      <c r="N920" s="45"/>
      <c r="O920" s="45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</row>
    <row r="921" spans="1:32" ht="15.75" customHeight="1" x14ac:dyDescent="0.2">
      <c r="A921" s="26"/>
      <c r="B921" s="26"/>
      <c r="C921" s="26"/>
      <c r="D921" s="38"/>
      <c r="E921" s="44"/>
      <c r="F921" s="44"/>
      <c r="G921" s="44"/>
      <c r="H921" s="26"/>
      <c r="I921" s="26"/>
      <c r="J921" s="26"/>
      <c r="K921" s="26"/>
      <c r="L921" s="26"/>
      <c r="M921" s="45"/>
      <c r="N921" s="45"/>
      <c r="O921" s="45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</row>
    <row r="922" spans="1:32" ht="15.75" customHeight="1" x14ac:dyDescent="0.2">
      <c r="A922" s="26"/>
      <c r="B922" s="26"/>
      <c r="C922" s="26"/>
      <c r="D922" s="38"/>
      <c r="E922" s="44"/>
      <c r="F922" s="44"/>
      <c r="G922" s="44"/>
      <c r="H922" s="26"/>
      <c r="I922" s="26"/>
      <c r="J922" s="26"/>
      <c r="K922" s="26"/>
      <c r="L922" s="26"/>
      <c r="M922" s="45"/>
      <c r="N922" s="45"/>
      <c r="O922" s="45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</row>
    <row r="923" spans="1:32" ht="15.75" customHeight="1" x14ac:dyDescent="0.2">
      <c r="A923" s="26"/>
      <c r="B923" s="26"/>
      <c r="C923" s="26"/>
      <c r="D923" s="38"/>
      <c r="E923" s="44"/>
      <c r="F923" s="44"/>
      <c r="G923" s="44"/>
      <c r="H923" s="26"/>
      <c r="I923" s="26"/>
      <c r="J923" s="26"/>
      <c r="K923" s="26"/>
      <c r="L923" s="26"/>
      <c r="M923" s="45"/>
      <c r="N923" s="45"/>
      <c r="O923" s="45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</row>
    <row r="924" spans="1:32" ht="15.75" customHeight="1" x14ac:dyDescent="0.2">
      <c r="A924" s="26"/>
      <c r="B924" s="26"/>
      <c r="C924" s="26"/>
      <c r="D924" s="38"/>
      <c r="E924" s="44"/>
      <c r="F924" s="44"/>
      <c r="G924" s="44"/>
      <c r="H924" s="26"/>
      <c r="I924" s="26"/>
      <c r="J924" s="26"/>
      <c r="K924" s="26"/>
      <c r="L924" s="26"/>
      <c r="M924" s="45"/>
      <c r="N924" s="45"/>
      <c r="O924" s="45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</row>
    <row r="925" spans="1:32" ht="15.75" customHeight="1" x14ac:dyDescent="0.2">
      <c r="A925" s="26"/>
      <c r="B925" s="26"/>
      <c r="C925" s="26"/>
      <c r="D925" s="38"/>
      <c r="E925" s="44"/>
      <c r="F925" s="44"/>
      <c r="G925" s="44"/>
      <c r="H925" s="26"/>
      <c r="I925" s="26"/>
      <c r="J925" s="26"/>
      <c r="K925" s="26"/>
      <c r="L925" s="26"/>
      <c r="M925" s="45"/>
      <c r="N925" s="45"/>
      <c r="O925" s="45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</row>
    <row r="926" spans="1:32" ht="15.75" customHeight="1" x14ac:dyDescent="0.2">
      <c r="A926" s="26"/>
      <c r="B926" s="26"/>
      <c r="C926" s="26"/>
      <c r="D926" s="38"/>
      <c r="E926" s="44"/>
      <c r="F926" s="44"/>
      <c r="G926" s="44"/>
      <c r="H926" s="26"/>
      <c r="I926" s="26"/>
      <c r="J926" s="26"/>
      <c r="K926" s="26"/>
      <c r="L926" s="26"/>
      <c r="M926" s="45"/>
      <c r="N926" s="45"/>
      <c r="O926" s="45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</row>
    <row r="927" spans="1:32" ht="15.75" customHeight="1" x14ac:dyDescent="0.2">
      <c r="A927" s="26"/>
      <c r="B927" s="26"/>
      <c r="C927" s="26"/>
      <c r="D927" s="38"/>
      <c r="E927" s="44"/>
      <c r="F927" s="44"/>
      <c r="G927" s="44"/>
      <c r="H927" s="26"/>
      <c r="I927" s="26"/>
      <c r="J927" s="26"/>
      <c r="K927" s="26"/>
      <c r="L927" s="26"/>
      <c r="M927" s="45"/>
      <c r="N927" s="45"/>
      <c r="O927" s="45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</row>
    <row r="928" spans="1:32" ht="15.75" customHeight="1" x14ac:dyDescent="0.2">
      <c r="A928" s="26"/>
      <c r="B928" s="26"/>
      <c r="C928" s="26"/>
      <c r="D928" s="38"/>
      <c r="E928" s="44"/>
      <c r="F928" s="44"/>
      <c r="G928" s="44"/>
      <c r="H928" s="26"/>
      <c r="I928" s="26"/>
      <c r="J928" s="26"/>
      <c r="K928" s="26"/>
      <c r="L928" s="26"/>
      <c r="M928" s="45"/>
      <c r="N928" s="45"/>
      <c r="O928" s="45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</row>
    <row r="929" spans="1:32" ht="15.75" customHeight="1" x14ac:dyDescent="0.2">
      <c r="A929" s="26"/>
      <c r="B929" s="26"/>
      <c r="C929" s="26"/>
      <c r="D929" s="38"/>
      <c r="E929" s="44"/>
      <c r="F929" s="44"/>
      <c r="G929" s="44"/>
      <c r="H929" s="26"/>
      <c r="I929" s="26"/>
      <c r="J929" s="26"/>
      <c r="K929" s="26"/>
      <c r="L929" s="26"/>
      <c r="M929" s="45"/>
      <c r="N929" s="45"/>
      <c r="O929" s="45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</row>
    <row r="930" spans="1:32" ht="15.75" customHeight="1" x14ac:dyDescent="0.2">
      <c r="A930" s="26"/>
      <c r="B930" s="26"/>
      <c r="C930" s="26"/>
      <c r="D930" s="38"/>
      <c r="E930" s="44"/>
      <c r="F930" s="44"/>
      <c r="G930" s="44"/>
      <c r="H930" s="26"/>
      <c r="I930" s="26"/>
      <c r="J930" s="26"/>
      <c r="K930" s="26"/>
      <c r="L930" s="26"/>
      <c r="M930" s="45"/>
      <c r="N930" s="45"/>
      <c r="O930" s="45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</row>
    <row r="931" spans="1:32" ht="15.75" customHeight="1" x14ac:dyDescent="0.2">
      <c r="A931" s="26"/>
      <c r="B931" s="26"/>
      <c r="C931" s="26"/>
      <c r="D931" s="38"/>
      <c r="E931" s="44"/>
      <c r="F931" s="44"/>
      <c r="G931" s="44"/>
      <c r="H931" s="26"/>
      <c r="I931" s="26"/>
      <c r="J931" s="26"/>
      <c r="K931" s="26"/>
      <c r="L931" s="26"/>
      <c r="M931" s="45"/>
      <c r="N931" s="45"/>
      <c r="O931" s="45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</row>
    <row r="932" spans="1:32" ht="15.75" customHeight="1" x14ac:dyDescent="0.2">
      <c r="A932" s="26"/>
      <c r="B932" s="26"/>
      <c r="C932" s="26"/>
      <c r="D932" s="38"/>
      <c r="E932" s="44"/>
      <c r="F932" s="44"/>
      <c r="G932" s="44"/>
      <c r="H932" s="26"/>
      <c r="I932" s="26"/>
      <c r="J932" s="26"/>
      <c r="K932" s="26"/>
      <c r="L932" s="26"/>
      <c r="M932" s="45"/>
      <c r="N932" s="45"/>
      <c r="O932" s="45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</row>
    <row r="933" spans="1:32" ht="15.75" customHeight="1" x14ac:dyDescent="0.2">
      <c r="A933" s="26"/>
      <c r="B933" s="26"/>
      <c r="C933" s="26"/>
      <c r="D933" s="38"/>
      <c r="E933" s="44"/>
      <c r="F933" s="44"/>
      <c r="G933" s="44"/>
      <c r="H933" s="26"/>
      <c r="I933" s="26"/>
      <c r="J933" s="26"/>
      <c r="K933" s="26"/>
      <c r="L933" s="26"/>
      <c r="M933" s="45"/>
      <c r="N933" s="45"/>
      <c r="O933" s="45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</row>
    <row r="934" spans="1:32" ht="15.75" customHeight="1" x14ac:dyDescent="0.2">
      <c r="A934" s="26"/>
      <c r="B934" s="26"/>
      <c r="C934" s="26"/>
      <c r="D934" s="38"/>
      <c r="E934" s="44"/>
      <c r="F934" s="44"/>
      <c r="G934" s="44"/>
      <c r="H934" s="26"/>
      <c r="I934" s="26"/>
      <c r="J934" s="26"/>
      <c r="K934" s="26"/>
      <c r="L934" s="26"/>
      <c r="M934" s="45"/>
      <c r="N934" s="45"/>
      <c r="O934" s="45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</row>
    <row r="935" spans="1:32" ht="15.75" customHeight="1" x14ac:dyDescent="0.2">
      <c r="A935" s="26"/>
      <c r="B935" s="26"/>
      <c r="C935" s="26"/>
      <c r="D935" s="38"/>
      <c r="E935" s="44"/>
      <c r="F935" s="44"/>
      <c r="G935" s="44"/>
      <c r="H935" s="26"/>
      <c r="I935" s="26"/>
      <c r="J935" s="26"/>
      <c r="K935" s="26"/>
      <c r="L935" s="26"/>
      <c r="M935" s="45"/>
      <c r="N935" s="45"/>
      <c r="O935" s="45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</row>
    <row r="936" spans="1:32" ht="15.75" customHeight="1" x14ac:dyDescent="0.2">
      <c r="A936" s="26"/>
      <c r="B936" s="26"/>
      <c r="C936" s="26"/>
      <c r="D936" s="38"/>
      <c r="E936" s="44"/>
      <c r="F936" s="44"/>
      <c r="G936" s="44"/>
      <c r="H936" s="26"/>
      <c r="I936" s="26"/>
      <c r="J936" s="26"/>
      <c r="K936" s="26"/>
      <c r="L936" s="26"/>
      <c r="M936" s="45"/>
      <c r="N936" s="45"/>
      <c r="O936" s="45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</row>
    <row r="937" spans="1:32" ht="15.75" customHeight="1" x14ac:dyDescent="0.2">
      <c r="A937" s="26"/>
      <c r="B937" s="26"/>
      <c r="C937" s="26"/>
      <c r="D937" s="38"/>
      <c r="E937" s="44"/>
      <c r="F937" s="44"/>
      <c r="G937" s="44"/>
      <c r="H937" s="26"/>
      <c r="I937" s="26"/>
      <c r="J937" s="26"/>
      <c r="K937" s="26"/>
      <c r="L937" s="26"/>
      <c r="M937" s="45"/>
      <c r="N937" s="45"/>
      <c r="O937" s="45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</row>
    <row r="938" spans="1:32" ht="15.75" customHeight="1" x14ac:dyDescent="0.2">
      <c r="A938" s="26"/>
      <c r="B938" s="26"/>
      <c r="C938" s="26"/>
      <c r="D938" s="38"/>
      <c r="E938" s="44"/>
      <c r="F938" s="44"/>
      <c r="G938" s="44"/>
      <c r="H938" s="26"/>
      <c r="I938" s="26"/>
      <c r="J938" s="26"/>
      <c r="K938" s="26"/>
      <c r="L938" s="26"/>
      <c r="M938" s="45"/>
      <c r="N938" s="45"/>
      <c r="O938" s="45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</row>
    <row r="939" spans="1:32" ht="15.75" customHeight="1" x14ac:dyDescent="0.2">
      <c r="A939" s="26"/>
      <c r="B939" s="26"/>
      <c r="C939" s="26"/>
      <c r="D939" s="38"/>
      <c r="E939" s="44"/>
      <c r="F939" s="44"/>
      <c r="G939" s="44"/>
      <c r="H939" s="26"/>
      <c r="I939" s="26"/>
      <c r="J939" s="26"/>
      <c r="K939" s="26"/>
      <c r="L939" s="26"/>
      <c r="M939" s="45"/>
      <c r="N939" s="45"/>
      <c r="O939" s="45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</row>
    <row r="940" spans="1:32" ht="15.75" customHeight="1" x14ac:dyDescent="0.2">
      <c r="A940" s="26"/>
      <c r="B940" s="26"/>
      <c r="C940" s="26"/>
      <c r="D940" s="38"/>
      <c r="E940" s="44"/>
      <c r="F940" s="44"/>
      <c r="G940" s="44"/>
      <c r="H940" s="26"/>
      <c r="I940" s="26"/>
      <c r="J940" s="26"/>
      <c r="K940" s="26"/>
      <c r="L940" s="26"/>
      <c r="M940" s="45"/>
      <c r="N940" s="45"/>
      <c r="O940" s="45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</row>
    <row r="941" spans="1:32" ht="15.75" customHeight="1" x14ac:dyDescent="0.2">
      <c r="A941" s="26"/>
      <c r="B941" s="26"/>
      <c r="C941" s="26"/>
      <c r="D941" s="38"/>
      <c r="E941" s="44"/>
      <c r="F941" s="44"/>
      <c r="G941" s="44"/>
      <c r="H941" s="26"/>
      <c r="I941" s="26"/>
      <c r="J941" s="26"/>
      <c r="K941" s="26"/>
      <c r="L941" s="26"/>
      <c r="M941" s="45"/>
      <c r="N941" s="45"/>
      <c r="O941" s="45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</row>
    <row r="942" spans="1:32" ht="15.75" customHeight="1" x14ac:dyDescent="0.2">
      <c r="A942" s="26"/>
      <c r="B942" s="26"/>
      <c r="C942" s="26"/>
      <c r="D942" s="38"/>
      <c r="E942" s="44"/>
      <c r="F942" s="44"/>
      <c r="G942" s="44"/>
      <c r="H942" s="26"/>
      <c r="I942" s="26"/>
      <c r="J942" s="26"/>
      <c r="K942" s="26"/>
      <c r="L942" s="26"/>
      <c r="M942" s="45"/>
      <c r="N942" s="45"/>
      <c r="O942" s="45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</row>
    <row r="943" spans="1:32" ht="15.75" customHeight="1" x14ac:dyDescent="0.2">
      <c r="A943" s="26"/>
      <c r="B943" s="26"/>
      <c r="C943" s="26"/>
      <c r="D943" s="38"/>
      <c r="E943" s="44"/>
      <c r="F943" s="44"/>
      <c r="G943" s="44"/>
      <c r="H943" s="26"/>
      <c r="I943" s="26"/>
      <c r="J943" s="26"/>
      <c r="K943" s="26"/>
      <c r="L943" s="26"/>
      <c r="M943" s="45"/>
      <c r="N943" s="45"/>
      <c r="O943" s="45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</row>
    <row r="944" spans="1:32" ht="15.75" customHeight="1" x14ac:dyDescent="0.2">
      <c r="A944" s="26"/>
      <c r="B944" s="26"/>
      <c r="C944" s="26"/>
      <c r="D944" s="38"/>
      <c r="E944" s="44"/>
      <c r="F944" s="44"/>
      <c r="G944" s="44"/>
      <c r="H944" s="26"/>
      <c r="I944" s="26"/>
      <c r="J944" s="26"/>
      <c r="K944" s="26"/>
      <c r="L944" s="26"/>
      <c r="M944" s="45"/>
      <c r="N944" s="45"/>
      <c r="O944" s="45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</row>
    <row r="945" spans="1:32" ht="15.75" customHeight="1" x14ac:dyDescent="0.2">
      <c r="A945" s="26"/>
      <c r="B945" s="26"/>
      <c r="C945" s="26"/>
      <c r="D945" s="38"/>
      <c r="E945" s="44"/>
      <c r="F945" s="44"/>
      <c r="G945" s="44"/>
      <c r="H945" s="26"/>
      <c r="I945" s="26"/>
      <c r="J945" s="26"/>
      <c r="K945" s="26"/>
      <c r="L945" s="26"/>
      <c r="M945" s="45"/>
      <c r="N945" s="45"/>
      <c r="O945" s="45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</row>
    <row r="946" spans="1:32" ht="15.75" customHeight="1" x14ac:dyDescent="0.2">
      <c r="A946" s="26"/>
      <c r="B946" s="26"/>
      <c r="C946" s="26"/>
      <c r="D946" s="38"/>
      <c r="E946" s="44"/>
      <c r="F946" s="44"/>
      <c r="G946" s="44"/>
      <c r="H946" s="26"/>
      <c r="I946" s="26"/>
      <c r="J946" s="26"/>
      <c r="K946" s="26"/>
      <c r="L946" s="26"/>
      <c r="M946" s="45"/>
      <c r="N946" s="45"/>
      <c r="O946" s="45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</row>
    <row r="947" spans="1:32" ht="15.75" customHeight="1" x14ac:dyDescent="0.2">
      <c r="A947" s="26"/>
      <c r="B947" s="26"/>
      <c r="C947" s="26"/>
      <c r="D947" s="38"/>
      <c r="E947" s="44"/>
      <c r="F947" s="44"/>
      <c r="G947" s="44"/>
      <c r="H947" s="26"/>
      <c r="I947" s="26"/>
      <c r="J947" s="26"/>
      <c r="K947" s="26"/>
      <c r="L947" s="26"/>
      <c r="M947" s="45"/>
      <c r="N947" s="45"/>
      <c r="O947" s="45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</row>
    <row r="948" spans="1:32" ht="15.75" customHeight="1" x14ac:dyDescent="0.2">
      <c r="A948" s="26"/>
      <c r="B948" s="26"/>
      <c r="C948" s="26"/>
      <c r="D948" s="38"/>
      <c r="E948" s="44"/>
      <c r="F948" s="44"/>
      <c r="G948" s="44"/>
      <c r="H948" s="26"/>
      <c r="I948" s="26"/>
      <c r="J948" s="26"/>
      <c r="K948" s="26"/>
      <c r="L948" s="26"/>
      <c r="M948" s="45"/>
      <c r="N948" s="45"/>
      <c r="O948" s="45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</row>
    <row r="949" spans="1:32" ht="15.75" customHeight="1" x14ac:dyDescent="0.2">
      <c r="A949" s="26"/>
      <c r="B949" s="26"/>
      <c r="C949" s="26"/>
      <c r="D949" s="38"/>
      <c r="E949" s="44"/>
      <c r="F949" s="44"/>
      <c r="G949" s="44"/>
      <c r="H949" s="26"/>
      <c r="I949" s="26"/>
      <c r="J949" s="26"/>
      <c r="K949" s="26"/>
      <c r="L949" s="26"/>
      <c r="M949" s="45"/>
      <c r="N949" s="45"/>
      <c r="O949" s="45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</row>
    <row r="950" spans="1:32" ht="15.75" customHeight="1" x14ac:dyDescent="0.2">
      <c r="A950" s="26"/>
      <c r="B950" s="26"/>
      <c r="C950" s="26"/>
      <c r="D950" s="38"/>
      <c r="E950" s="44"/>
      <c r="F950" s="44"/>
      <c r="G950" s="44"/>
      <c r="H950" s="26"/>
      <c r="I950" s="26"/>
      <c r="J950" s="26"/>
      <c r="K950" s="26"/>
      <c r="L950" s="26"/>
      <c r="M950" s="45"/>
      <c r="N950" s="45"/>
      <c r="O950" s="45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</row>
    <row r="951" spans="1:32" ht="15.75" customHeight="1" x14ac:dyDescent="0.2">
      <c r="A951" s="26"/>
      <c r="B951" s="26"/>
      <c r="C951" s="26"/>
      <c r="D951" s="38"/>
      <c r="E951" s="44"/>
      <c r="F951" s="44"/>
      <c r="G951" s="44"/>
      <c r="H951" s="26"/>
      <c r="I951" s="26"/>
      <c r="J951" s="26"/>
      <c r="K951" s="26"/>
      <c r="L951" s="26"/>
      <c r="M951" s="45"/>
      <c r="N951" s="45"/>
      <c r="O951" s="45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</row>
    <row r="952" spans="1:32" ht="15.75" customHeight="1" x14ac:dyDescent="0.2">
      <c r="A952" s="26"/>
      <c r="B952" s="26"/>
      <c r="C952" s="26"/>
      <c r="D952" s="38"/>
      <c r="E952" s="44"/>
      <c r="F952" s="44"/>
      <c r="G952" s="44"/>
      <c r="H952" s="26"/>
      <c r="I952" s="26"/>
      <c r="J952" s="26"/>
      <c r="K952" s="26"/>
      <c r="L952" s="26"/>
      <c r="M952" s="45"/>
      <c r="N952" s="45"/>
      <c r="O952" s="45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</row>
    <row r="953" spans="1:32" ht="15.75" customHeight="1" x14ac:dyDescent="0.2">
      <c r="A953" s="26"/>
      <c r="B953" s="26"/>
      <c r="C953" s="26"/>
      <c r="D953" s="38"/>
      <c r="E953" s="44"/>
      <c r="F953" s="44"/>
      <c r="G953" s="44"/>
      <c r="H953" s="26"/>
      <c r="I953" s="26"/>
      <c r="J953" s="26"/>
      <c r="K953" s="26"/>
      <c r="L953" s="26"/>
      <c r="M953" s="45"/>
      <c r="N953" s="45"/>
      <c r="O953" s="45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</row>
    <row r="954" spans="1:32" ht="15.75" customHeight="1" x14ac:dyDescent="0.2">
      <c r="A954" s="26"/>
      <c r="B954" s="26"/>
      <c r="C954" s="26"/>
      <c r="D954" s="38"/>
      <c r="E954" s="44"/>
      <c r="F954" s="44"/>
      <c r="G954" s="44"/>
      <c r="H954" s="26"/>
      <c r="I954" s="26"/>
      <c r="J954" s="26"/>
      <c r="K954" s="26"/>
      <c r="L954" s="26"/>
      <c r="M954" s="45"/>
      <c r="N954" s="45"/>
      <c r="O954" s="45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</row>
    <row r="955" spans="1:32" ht="15.75" customHeight="1" x14ac:dyDescent="0.2">
      <c r="A955" s="26"/>
      <c r="B955" s="26"/>
      <c r="C955" s="26"/>
      <c r="D955" s="38"/>
      <c r="E955" s="44"/>
      <c r="F955" s="44"/>
      <c r="G955" s="44"/>
      <c r="H955" s="26"/>
      <c r="I955" s="26"/>
      <c r="J955" s="26"/>
      <c r="K955" s="26"/>
      <c r="L955" s="26"/>
      <c r="M955" s="45"/>
      <c r="N955" s="45"/>
      <c r="O955" s="45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</row>
    <row r="956" spans="1:32" ht="15.75" customHeight="1" x14ac:dyDescent="0.2">
      <c r="A956" s="26"/>
      <c r="B956" s="26"/>
      <c r="C956" s="26"/>
      <c r="D956" s="38"/>
      <c r="E956" s="44"/>
      <c r="F956" s="44"/>
      <c r="G956" s="44"/>
      <c r="H956" s="26"/>
      <c r="I956" s="26"/>
      <c r="J956" s="26"/>
      <c r="K956" s="26"/>
      <c r="L956" s="26"/>
      <c r="M956" s="45"/>
      <c r="N956" s="45"/>
      <c r="O956" s="45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</row>
    <row r="957" spans="1:32" ht="15.75" customHeight="1" x14ac:dyDescent="0.2">
      <c r="A957" s="26"/>
      <c r="B957" s="26"/>
      <c r="C957" s="26"/>
      <c r="D957" s="38"/>
      <c r="E957" s="44"/>
      <c r="F957" s="44"/>
      <c r="G957" s="44"/>
      <c r="H957" s="26"/>
      <c r="I957" s="26"/>
      <c r="J957" s="26"/>
      <c r="K957" s="26"/>
      <c r="L957" s="26"/>
      <c r="M957" s="45"/>
      <c r="N957" s="45"/>
      <c r="O957" s="45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</row>
    <row r="958" spans="1:32" ht="15.75" customHeight="1" x14ac:dyDescent="0.2">
      <c r="A958" s="26"/>
      <c r="B958" s="26"/>
      <c r="C958" s="26"/>
      <c r="D958" s="38"/>
      <c r="E958" s="44"/>
      <c r="F958" s="44"/>
      <c r="G958" s="44"/>
      <c r="H958" s="26"/>
      <c r="I958" s="26"/>
      <c r="J958" s="26"/>
      <c r="K958" s="26"/>
      <c r="L958" s="26"/>
      <c r="M958" s="45"/>
      <c r="N958" s="45"/>
      <c r="O958" s="45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</row>
    <row r="959" spans="1:32" ht="15.75" customHeight="1" x14ac:dyDescent="0.2">
      <c r="A959" s="26"/>
      <c r="B959" s="26"/>
      <c r="C959" s="26"/>
      <c r="D959" s="38"/>
      <c r="E959" s="44"/>
      <c r="F959" s="44"/>
      <c r="G959" s="44"/>
      <c r="H959" s="26"/>
      <c r="I959" s="26"/>
      <c r="J959" s="26"/>
      <c r="K959" s="26"/>
      <c r="L959" s="26"/>
      <c r="M959" s="45"/>
      <c r="N959" s="45"/>
      <c r="O959" s="45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</row>
    <row r="960" spans="1:32" ht="15.75" customHeight="1" x14ac:dyDescent="0.2">
      <c r="A960" s="26"/>
      <c r="B960" s="26"/>
      <c r="C960" s="26"/>
      <c r="D960" s="38"/>
      <c r="E960" s="44"/>
      <c r="F960" s="44"/>
      <c r="G960" s="44"/>
      <c r="H960" s="26"/>
      <c r="I960" s="26"/>
      <c r="J960" s="26"/>
      <c r="K960" s="26"/>
      <c r="L960" s="26"/>
      <c r="M960" s="45"/>
      <c r="N960" s="45"/>
      <c r="O960" s="45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</row>
    <row r="961" spans="1:32" ht="15.75" customHeight="1" x14ac:dyDescent="0.2">
      <c r="A961" s="26"/>
      <c r="B961" s="26"/>
      <c r="C961" s="26"/>
      <c r="D961" s="38"/>
      <c r="E961" s="44"/>
      <c r="F961" s="44"/>
      <c r="G961" s="44"/>
      <c r="H961" s="26"/>
      <c r="I961" s="26"/>
      <c r="J961" s="26"/>
      <c r="K961" s="26"/>
      <c r="L961" s="26"/>
      <c r="M961" s="45"/>
      <c r="N961" s="45"/>
      <c r="O961" s="45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</row>
    <row r="962" spans="1:32" ht="15.75" customHeight="1" x14ac:dyDescent="0.2">
      <c r="A962" s="26"/>
      <c r="B962" s="26"/>
      <c r="C962" s="26"/>
      <c r="D962" s="38"/>
      <c r="E962" s="44"/>
      <c r="F962" s="44"/>
      <c r="G962" s="44"/>
      <c r="H962" s="26"/>
      <c r="I962" s="26"/>
      <c r="J962" s="26"/>
      <c r="K962" s="26"/>
      <c r="L962" s="26"/>
      <c r="M962" s="45"/>
      <c r="N962" s="45"/>
      <c r="O962" s="45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</row>
    <row r="963" spans="1:32" ht="15.75" customHeight="1" x14ac:dyDescent="0.2">
      <c r="A963" s="26"/>
      <c r="B963" s="26"/>
      <c r="C963" s="26"/>
      <c r="D963" s="38"/>
      <c r="E963" s="44"/>
      <c r="F963" s="44"/>
      <c r="G963" s="44"/>
      <c r="H963" s="26"/>
      <c r="I963" s="26"/>
      <c r="J963" s="26"/>
      <c r="K963" s="26"/>
      <c r="L963" s="26"/>
      <c r="M963" s="45"/>
      <c r="N963" s="45"/>
      <c r="O963" s="45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</row>
    <row r="964" spans="1:32" ht="15.75" customHeight="1" x14ac:dyDescent="0.2">
      <c r="A964" s="26"/>
      <c r="B964" s="26"/>
      <c r="C964" s="26"/>
      <c r="D964" s="38"/>
      <c r="E964" s="44"/>
      <c r="F964" s="44"/>
      <c r="G964" s="44"/>
      <c r="H964" s="26"/>
      <c r="I964" s="26"/>
      <c r="J964" s="26"/>
      <c r="K964" s="26"/>
      <c r="L964" s="26"/>
      <c r="M964" s="45"/>
      <c r="N964" s="45"/>
      <c r="O964" s="45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</row>
    <row r="965" spans="1:32" ht="15.75" customHeight="1" x14ac:dyDescent="0.2">
      <c r="A965" s="26"/>
      <c r="B965" s="26"/>
      <c r="C965" s="26"/>
      <c r="D965" s="38"/>
      <c r="E965" s="44"/>
      <c r="F965" s="44"/>
      <c r="G965" s="44"/>
      <c r="H965" s="26"/>
      <c r="I965" s="26"/>
      <c r="J965" s="26"/>
      <c r="K965" s="26"/>
      <c r="L965" s="26"/>
      <c r="M965" s="45"/>
      <c r="N965" s="45"/>
      <c r="O965" s="45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</row>
    <row r="966" spans="1:32" ht="15.75" customHeight="1" x14ac:dyDescent="0.2">
      <c r="A966" s="26"/>
      <c r="B966" s="26"/>
      <c r="C966" s="26"/>
      <c r="D966" s="38"/>
      <c r="E966" s="44"/>
      <c r="F966" s="44"/>
      <c r="G966" s="44"/>
      <c r="H966" s="26"/>
      <c r="I966" s="26"/>
      <c r="J966" s="26"/>
      <c r="K966" s="26"/>
      <c r="L966" s="26"/>
      <c r="M966" s="45"/>
      <c r="N966" s="45"/>
      <c r="O966" s="45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</row>
    <row r="967" spans="1:32" ht="15.75" customHeight="1" x14ac:dyDescent="0.2">
      <c r="A967" s="26"/>
      <c r="B967" s="26"/>
      <c r="C967" s="26"/>
      <c r="D967" s="38"/>
      <c r="E967" s="44"/>
      <c r="F967" s="44"/>
      <c r="G967" s="44"/>
      <c r="H967" s="26"/>
      <c r="I967" s="26"/>
      <c r="J967" s="26"/>
      <c r="K967" s="26"/>
      <c r="L967" s="26"/>
      <c r="M967" s="45"/>
      <c r="N967" s="45"/>
      <c r="O967" s="45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</row>
    <row r="968" spans="1:32" ht="15.75" customHeight="1" x14ac:dyDescent="0.2">
      <c r="A968" s="26"/>
      <c r="B968" s="26"/>
      <c r="C968" s="26"/>
      <c r="D968" s="38"/>
      <c r="E968" s="44"/>
      <c r="F968" s="44"/>
      <c r="G968" s="44"/>
      <c r="H968" s="26"/>
      <c r="I968" s="26"/>
      <c r="J968" s="26"/>
      <c r="K968" s="26"/>
      <c r="L968" s="26"/>
      <c r="M968" s="45"/>
      <c r="N968" s="45"/>
      <c r="O968" s="45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</row>
    <row r="969" spans="1:32" ht="15.75" customHeight="1" x14ac:dyDescent="0.2">
      <c r="A969" s="26"/>
      <c r="B969" s="26"/>
      <c r="C969" s="26"/>
      <c r="D969" s="38"/>
      <c r="E969" s="44"/>
      <c r="F969" s="44"/>
      <c r="G969" s="44"/>
      <c r="H969" s="26"/>
      <c r="I969" s="26"/>
      <c r="J969" s="26"/>
      <c r="K969" s="26"/>
      <c r="L969" s="26"/>
      <c r="M969" s="45"/>
      <c r="N969" s="45"/>
      <c r="O969" s="45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</row>
    <row r="970" spans="1:32" ht="15.75" customHeight="1" x14ac:dyDescent="0.2">
      <c r="A970" s="26"/>
      <c r="B970" s="26"/>
      <c r="C970" s="26"/>
      <c r="D970" s="38"/>
      <c r="E970" s="44"/>
      <c r="F970" s="44"/>
      <c r="G970" s="44"/>
      <c r="H970" s="26"/>
      <c r="I970" s="26"/>
      <c r="J970" s="26"/>
      <c r="K970" s="26"/>
      <c r="L970" s="26"/>
      <c r="M970" s="45"/>
      <c r="N970" s="45"/>
      <c r="O970" s="45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</row>
    <row r="971" spans="1:32" ht="15.75" customHeight="1" x14ac:dyDescent="0.2">
      <c r="A971" s="26"/>
      <c r="B971" s="26"/>
      <c r="C971" s="26"/>
      <c r="D971" s="38"/>
      <c r="E971" s="44"/>
      <c r="F971" s="44"/>
      <c r="G971" s="44"/>
      <c r="H971" s="26"/>
      <c r="I971" s="26"/>
      <c r="J971" s="26"/>
      <c r="K971" s="26"/>
      <c r="L971" s="26"/>
      <c r="M971" s="45"/>
      <c r="N971" s="45"/>
      <c r="O971" s="45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</row>
    <row r="972" spans="1:32" ht="15.75" customHeight="1" x14ac:dyDescent="0.2">
      <c r="A972" s="26"/>
      <c r="B972" s="26"/>
      <c r="C972" s="26"/>
      <c r="D972" s="38"/>
      <c r="E972" s="44"/>
      <c r="F972" s="44"/>
      <c r="G972" s="44"/>
      <c r="H972" s="26"/>
      <c r="I972" s="26"/>
      <c r="J972" s="26"/>
      <c r="K972" s="26"/>
      <c r="L972" s="26"/>
      <c r="M972" s="45"/>
      <c r="N972" s="45"/>
      <c r="O972" s="45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</row>
    <row r="973" spans="1:32" ht="15.75" customHeight="1" x14ac:dyDescent="0.2">
      <c r="A973" s="26"/>
      <c r="B973" s="26"/>
      <c r="C973" s="26"/>
      <c r="D973" s="38"/>
      <c r="E973" s="44"/>
      <c r="F973" s="44"/>
      <c r="G973" s="44"/>
      <c r="H973" s="26"/>
      <c r="I973" s="26"/>
      <c r="J973" s="26"/>
      <c r="K973" s="26"/>
      <c r="L973" s="26"/>
      <c r="M973" s="45"/>
      <c r="N973" s="45"/>
      <c r="O973" s="45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</row>
    <row r="974" spans="1:32" ht="15.75" customHeight="1" x14ac:dyDescent="0.2">
      <c r="A974" s="26"/>
      <c r="B974" s="26"/>
      <c r="C974" s="26"/>
      <c r="D974" s="38"/>
      <c r="E974" s="44"/>
      <c r="F974" s="44"/>
      <c r="G974" s="44"/>
      <c r="H974" s="26"/>
      <c r="I974" s="26"/>
      <c r="J974" s="26"/>
      <c r="K974" s="26"/>
      <c r="L974" s="26"/>
      <c r="M974" s="45"/>
      <c r="N974" s="45"/>
      <c r="O974" s="45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</row>
    <row r="975" spans="1:32" ht="15.75" customHeight="1" x14ac:dyDescent="0.2">
      <c r="A975" s="26"/>
      <c r="B975" s="26"/>
      <c r="C975" s="26"/>
      <c r="D975" s="38"/>
      <c r="E975" s="44"/>
      <c r="F975" s="44"/>
      <c r="G975" s="44"/>
      <c r="H975" s="26"/>
      <c r="I975" s="26"/>
      <c r="J975" s="26"/>
      <c r="K975" s="26"/>
      <c r="L975" s="26"/>
      <c r="M975" s="45"/>
      <c r="N975" s="45"/>
      <c r="O975" s="45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</row>
    <row r="976" spans="1:32" ht="15.75" customHeight="1" x14ac:dyDescent="0.2">
      <c r="A976" s="26"/>
      <c r="B976" s="26"/>
      <c r="C976" s="26"/>
      <c r="D976" s="38"/>
      <c r="E976" s="44"/>
      <c r="F976" s="44"/>
      <c r="G976" s="44"/>
      <c r="H976" s="26"/>
      <c r="I976" s="26"/>
      <c r="J976" s="26"/>
      <c r="K976" s="26"/>
      <c r="L976" s="26"/>
      <c r="M976" s="45"/>
      <c r="N976" s="45"/>
      <c r="O976" s="45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  <c r="AE976" s="26"/>
      <c r="AF976" s="26"/>
    </row>
    <row r="977" spans="1:32" ht="15.75" customHeight="1" x14ac:dyDescent="0.2">
      <c r="A977" s="26"/>
      <c r="B977" s="26"/>
      <c r="C977" s="26"/>
      <c r="D977" s="38"/>
      <c r="E977" s="44"/>
      <c r="F977" s="44"/>
      <c r="G977" s="44"/>
      <c r="H977" s="26"/>
      <c r="I977" s="26"/>
      <c r="J977" s="26"/>
      <c r="K977" s="26"/>
      <c r="L977" s="26"/>
      <c r="M977" s="45"/>
      <c r="N977" s="45"/>
      <c r="O977" s="45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  <c r="AE977" s="26"/>
      <c r="AF977" s="26"/>
    </row>
    <row r="978" spans="1:32" ht="15.75" customHeight="1" x14ac:dyDescent="0.2">
      <c r="A978" s="26"/>
      <c r="B978" s="26"/>
      <c r="C978" s="26"/>
      <c r="D978" s="38"/>
      <c r="E978" s="44"/>
      <c r="F978" s="44"/>
      <c r="G978" s="44"/>
      <c r="H978" s="26"/>
      <c r="I978" s="26"/>
      <c r="J978" s="26"/>
      <c r="K978" s="26"/>
      <c r="L978" s="26"/>
      <c r="M978" s="45"/>
      <c r="N978" s="45"/>
      <c r="O978" s="45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</row>
    <row r="979" spans="1:32" ht="15.75" customHeight="1" x14ac:dyDescent="0.2">
      <c r="A979" s="26"/>
      <c r="B979" s="26"/>
      <c r="C979" s="26"/>
      <c r="D979" s="38"/>
      <c r="E979" s="44"/>
      <c r="F979" s="44"/>
      <c r="G979" s="44"/>
      <c r="H979" s="26"/>
      <c r="I979" s="26"/>
      <c r="J979" s="26"/>
      <c r="K979" s="26"/>
      <c r="L979" s="26"/>
      <c r="M979" s="45"/>
      <c r="N979" s="45"/>
      <c r="O979" s="45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  <c r="AE979" s="26"/>
      <c r="AF979" s="26"/>
    </row>
    <row r="980" spans="1:32" ht="15.75" customHeight="1" x14ac:dyDescent="0.2">
      <c r="A980" s="26"/>
      <c r="B980" s="26"/>
      <c r="C980" s="26"/>
      <c r="D980" s="38"/>
      <c r="E980" s="44"/>
      <c r="F980" s="44"/>
      <c r="G980" s="44"/>
      <c r="H980" s="26"/>
      <c r="I980" s="26"/>
      <c r="J980" s="26"/>
      <c r="K980" s="26"/>
      <c r="L980" s="26"/>
      <c r="M980" s="45"/>
      <c r="N980" s="45"/>
      <c r="O980" s="45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  <c r="AE980" s="26"/>
      <c r="AF980" s="26"/>
    </row>
    <row r="981" spans="1:32" ht="15.75" customHeight="1" x14ac:dyDescent="0.2">
      <c r="A981" s="26"/>
      <c r="B981" s="26"/>
      <c r="C981" s="26"/>
      <c r="D981" s="38"/>
      <c r="E981" s="44"/>
      <c r="F981" s="44"/>
      <c r="G981" s="44"/>
      <c r="H981" s="26"/>
      <c r="I981" s="26"/>
      <c r="J981" s="26"/>
      <c r="K981" s="26"/>
      <c r="L981" s="26"/>
      <c r="M981" s="45"/>
      <c r="N981" s="45"/>
      <c r="O981" s="45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</row>
    <row r="982" spans="1:32" ht="15.75" customHeight="1" x14ac:dyDescent="0.2">
      <c r="A982" s="26"/>
      <c r="B982" s="26"/>
      <c r="C982" s="26"/>
      <c r="D982" s="38"/>
      <c r="E982" s="44"/>
      <c r="F982" s="44"/>
      <c r="G982" s="44"/>
      <c r="H982" s="26"/>
      <c r="I982" s="26"/>
      <c r="J982" s="26"/>
      <c r="K982" s="26"/>
      <c r="L982" s="26"/>
      <c r="M982" s="45"/>
      <c r="N982" s="45"/>
      <c r="O982" s="45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</row>
    <row r="983" spans="1:32" ht="15.75" customHeight="1" x14ac:dyDescent="0.2">
      <c r="A983" s="26"/>
      <c r="B983" s="26"/>
      <c r="C983" s="26"/>
      <c r="D983" s="38"/>
      <c r="E983" s="44"/>
      <c r="F983" s="44"/>
      <c r="G983" s="44"/>
      <c r="H983" s="26"/>
      <c r="I983" s="26"/>
      <c r="J983" s="26"/>
      <c r="K983" s="26"/>
      <c r="L983" s="26"/>
      <c r="M983" s="45"/>
      <c r="N983" s="45"/>
      <c r="O983" s="45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</row>
    <row r="984" spans="1:32" ht="15.75" customHeight="1" x14ac:dyDescent="0.2">
      <c r="A984" s="26"/>
      <c r="B984" s="26"/>
      <c r="C984" s="26"/>
      <c r="D984" s="38"/>
      <c r="E984" s="44"/>
      <c r="F984" s="44"/>
      <c r="G984" s="44"/>
      <c r="H984" s="26"/>
      <c r="I984" s="26"/>
      <c r="J984" s="26"/>
      <c r="K984" s="26"/>
      <c r="L984" s="26"/>
      <c r="M984" s="45"/>
      <c r="N984" s="45"/>
      <c r="O984" s="45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</row>
    <row r="985" spans="1:32" ht="15.75" customHeight="1" x14ac:dyDescent="0.2">
      <c r="A985" s="26"/>
      <c r="B985" s="26"/>
      <c r="C985" s="26"/>
      <c r="D985" s="38"/>
      <c r="E985" s="44"/>
      <c r="F985" s="44"/>
      <c r="G985" s="44"/>
      <c r="H985" s="26"/>
      <c r="I985" s="26"/>
      <c r="J985" s="26"/>
      <c r="K985" s="26"/>
      <c r="L985" s="26"/>
      <c r="M985" s="45"/>
      <c r="N985" s="45"/>
      <c r="O985" s="45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</row>
    <row r="986" spans="1:32" ht="15.75" customHeight="1" x14ac:dyDescent="0.2">
      <c r="A986" s="26"/>
      <c r="B986" s="26"/>
      <c r="C986" s="26"/>
      <c r="D986" s="38"/>
      <c r="E986" s="44"/>
      <c r="F986" s="44"/>
      <c r="G986" s="44"/>
      <c r="H986" s="26"/>
      <c r="I986" s="26"/>
      <c r="J986" s="26"/>
      <c r="K986" s="26"/>
      <c r="L986" s="26"/>
      <c r="M986" s="45"/>
      <c r="N986" s="45"/>
      <c r="O986" s="45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</row>
    <row r="987" spans="1:32" ht="15.75" customHeight="1" x14ac:dyDescent="0.2">
      <c r="A987" s="26"/>
      <c r="B987" s="26"/>
      <c r="C987" s="26"/>
      <c r="D987" s="38"/>
      <c r="E987" s="44"/>
      <c r="F987" s="44"/>
      <c r="G987" s="44"/>
      <c r="H987" s="26"/>
      <c r="I987" s="26"/>
      <c r="J987" s="26"/>
      <c r="K987" s="26"/>
      <c r="L987" s="26"/>
      <c r="M987" s="45"/>
      <c r="N987" s="45"/>
      <c r="O987" s="45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</row>
    <row r="988" spans="1:32" ht="15.75" customHeight="1" x14ac:dyDescent="0.2">
      <c r="A988" s="26"/>
      <c r="B988" s="26"/>
      <c r="C988" s="26"/>
      <c r="D988" s="38"/>
      <c r="E988" s="44"/>
      <c r="F988" s="44"/>
      <c r="G988" s="44"/>
      <c r="H988" s="26"/>
      <c r="I988" s="26"/>
      <c r="J988" s="26"/>
      <c r="K988" s="26"/>
      <c r="L988" s="26"/>
      <c r="M988" s="45"/>
      <c r="N988" s="45"/>
      <c r="O988" s="45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</row>
    <row r="989" spans="1:32" ht="15.75" customHeight="1" x14ac:dyDescent="0.2">
      <c r="A989" s="26"/>
      <c r="B989" s="26"/>
      <c r="C989" s="26"/>
      <c r="D989" s="38"/>
      <c r="E989" s="44"/>
      <c r="F989" s="44"/>
      <c r="G989" s="44"/>
      <c r="H989" s="26"/>
      <c r="I989" s="26"/>
      <c r="J989" s="26"/>
      <c r="K989" s="26"/>
      <c r="L989" s="26"/>
      <c r="M989" s="45"/>
      <c r="N989" s="45"/>
      <c r="O989" s="45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</row>
    <row r="990" spans="1:32" ht="15.75" customHeight="1" x14ac:dyDescent="0.2">
      <c r="A990" s="26"/>
      <c r="B990" s="26"/>
      <c r="C990" s="26"/>
      <c r="D990" s="38"/>
      <c r="E990" s="44"/>
      <c r="F990" s="44"/>
      <c r="G990" s="44"/>
      <c r="H990" s="26"/>
      <c r="I990" s="26"/>
      <c r="J990" s="26"/>
      <c r="K990" s="26"/>
      <c r="L990" s="26"/>
      <c r="M990" s="45"/>
      <c r="N990" s="45"/>
      <c r="O990" s="45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  <c r="AE990" s="26"/>
      <c r="AF990" s="26"/>
    </row>
    <row r="991" spans="1:32" ht="15.75" customHeight="1" x14ac:dyDescent="0.2">
      <c r="A991" s="26"/>
      <c r="B991" s="26"/>
      <c r="C991" s="26"/>
      <c r="D991" s="38"/>
      <c r="E991" s="44"/>
      <c r="F991" s="44"/>
      <c r="G991" s="44"/>
      <c r="H991" s="26"/>
      <c r="I991" s="26"/>
      <c r="J991" s="26"/>
      <c r="K991" s="26"/>
      <c r="L991" s="26"/>
      <c r="M991" s="45"/>
      <c r="N991" s="45"/>
      <c r="O991" s="45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</row>
    <row r="992" spans="1:32" ht="15.75" customHeight="1" x14ac:dyDescent="0.2">
      <c r="A992" s="26"/>
      <c r="B992" s="26"/>
      <c r="C992" s="26"/>
      <c r="D992" s="38"/>
      <c r="E992" s="44"/>
      <c r="F992" s="44"/>
      <c r="G992" s="44"/>
      <c r="H992" s="26"/>
      <c r="I992" s="26"/>
      <c r="J992" s="26"/>
      <c r="K992" s="26"/>
      <c r="L992" s="26"/>
      <c r="M992" s="45"/>
      <c r="N992" s="45"/>
      <c r="O992" s="45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  <c r="AB992" s="26"/>
      <c r="AC992" s="26"/>
      <c r="AD992" s="26"/>
      <c r="AE992" s="26"/>
      <c r="AF992" s="26"/>
    </row>
    <row r="993" spans="1:32" ht="15.75" customHeight="1" x14ac:dyDescent="0.2">
      <c r="A993" s="26"/>
      <c r="B993" s="26"/>
      <c r="C993" s="26"/>
      <c r="D993" s="38"/>
      <c r="E993" s="44"/>
      <c r="F993" s="44"/>
      <c r="G993" s="44"/>
      <c r="H993" s="26"/>
      <c r="I993" s="26"/>
      <c r="J993" s="26"/>
      <c r="K993" s="26"/>
      <c r="L993" s="26"/>
      <c r="M993" s="45"/>
      <c r="N993" s="45"/>
      <c r="O993" s="45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  <c r="AE993" s="26"/>
      <c r="AF993" s="26"/>
    </row>
    <row r="994" spans="1:32" ht="15.75" customHeight="1" x14ac:dyDescent="0.2">
      <c r="A994" s="26"/>
      <c r="B994" s="26"/>
      <c r="C994" s="26"/>
      <c r="D994" s="38"/>
      <c r="E994" s="44"/>
      <c r="F994" s="44"/>
      <c r="G994" s="44"/>
      <c r="H994" s="26"/>
      <c r="I994" s="26"/>
      <c r="J994" s="26"/>
      <c r="K994" s="26"/>
      <c r="L994" s="26"/>
      <c r="M994" s="45"/>
      <c r="N994" s="45"/>
      <c r="O994" s="45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</row>
    <row r="995" spans="1:32" ht="15.75" customHeight="1" x14ac:dyDescent="0.2">
      <c r="A995" s="26"/>
      <c r="B995" s="26"/>
      <c r="C995" s="26"/>
      <c r="D995" s="38"/>
      <c r="E995" s="44"/>
      <c r="F995" s="44"/>
      <c r="G995" s="44"/>
      <c r="H995" s="26"/>
      <c r="I995" s="26"/>
      <c r="J995" s="26"/>
      <c r="K995" s="26"/>
      <c r="L995" s="26"/>
      <c r="M995" s="45"/>
      <c r="N995" s="45"/>
      <c r="O995" s="45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  <c r="AB995" s="26"/>
      <c r="AC995" s="26"/>
      <c r="AD995" s="26"/>
      <c r="AE995" s="26"/>
      <c r="AF995" s="26"/>
    </row>
    <row r="996" spans="1:32" ht="15.75" customHeight="1" x14ac:dyDescent="0.2">
      <c r="A996" s="26"/>
      <c r="B996" s="26"/>
      <c r="C996" s="26"/>
      <c r="D996" s="38"/>
      <c r="E996" s="44"/>
      <c r="F996" s="44"/>
      <c r="G996" s="44"/>
      <c r="H996" s="26"/>
      <c r="I996" s="26"/>
      <c r="J996" s="26"/>
      <c r="K996" s="26"/>
      <c r="L996" s="26"/>
      <c r="M996" s="45"/>
      <c r="N996" s="45"/>
      <c r="O996" s="45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  <c r="AB996" s="26"/>
      <c r="AC996" s="26"/>
      <c r="AD996" s="26"/>
      <c r="AE996" s="26"/>
      <c r="AF996" s="26"/>
    </row>
    <row r="997" spans="1:32" ht="15.75" customHeight="1" x14ac:dyDescent="0.2">
      <c r="A997" s="26"/>
      <c r="B997" s="26"/>
      <c r="C997" s="26"/>
      <c r="D997" s="38"/>
      <c r="E997" s="44"/>
      <c r="F997" s="44"/>
      <c r="G997" s="44"/>
      <c r="H997" s="26"/>
      <c r="I997" s="26"/>
      <c r="J997" s="26"/>
      <c r="K997" s="26"/>
      <c r="L997" s="26"/>
      <c r="M997" s="45"/>
      <c r="N997" s="45"/>
      <c r="O997" s="45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26"/>
      <c r="AD997" s="26"/>
      <c r="AE997" s="26"/>
      <c r="AF997" s="26"/>
    </row>
    <row r="998" spans="1:32" ht="15.75" customHeight="1" x14ac:dyDescent="0.2">
      <c r="A998" s="26"/>
      <c r="B998" s="26"/>
      <c r="C998" s="26"/>
      <c r="D998" s="38"/>
      <c r="E998" s="44"/>
      <c r="F998" s="44"/>
      <c r="G998" s="44"/>
      <c r="H998" s="26"/>
      <c r="I998" s="26"/>
      <c r="J998" s="26"/>
      <c r="K998" s="26"/>
      <c r="L998" s="26"/>
      <c r="M998" s="45"/>
      <c r="N998" s="45"/>
      <c r="O998" s="45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  <c r="AA998" s="26"/>
      <c r="AB998" s="26"/>
      <c r="AC998" s="26"/>
      <c r="AD998" s="26"/>
      <c r="AE998" s="26"/>
      <c r="AF998" s="26"/>
    </row>
    <row r="999" spans="1:32" ht="15.75" customHeight="1" x14ac:dyDescent="0.2">
      <c r="A999" s="26"/>
      <c r="B999" s="26"/>
      <c r="C999" s="26"/>
      <c r="D999" s="38"/>
      <c r="E999" s="44"/>
      <c r="F999" s="44"/>
      <c r="G999" s="44"/>
      <c r="H999" s="26"/>
      <c r="I999" s="26"/>
      <c r="J999" s="26"/>
      <c r="K999" s="26"/>
      <c r="L999" s="26"/>
      <c r="M999" s="45"/>
      <c r="N999" s="45"/>
      <c r="O999" s="45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  <c r="AA999" s="26"/>
      <c r="AB999" s="26"/>
      <c r="AC999" s="26"/>
      <c r="AD999" s="26"/>
      <c r="AE999" s="26"/>
      <c r="AF999" s="26"/>
    </row>
    <row r="1000" spans="1:32" ht="15.75" customHeight="1" x14ac:dyDescent="0.2">
      <c r="A1000" s="26"/>
      <c r="B1000" s="26"/>
      <c r="C1000" s="26"/>
      <c r="D1000" s="38"/>
      <c r="E1000" s="44"/>
      <c r="F1000" s="44"/>
      <c r="G1000" s="44"/>
      <c r="H1000" s="26"/>
      <c r="I1000" s="26"/>
      <c r="J1000" s="26"/>
      <c r="K1000" s="26"/>
      <c r="L1000" s="26"/>
      <c r="M1000" s="45"/>
      <c r="N1000" s="45"/>
      <c r="O1000" s="45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26"/>
      <c r="AA1000" s="26"/>
      <c r="AB1000" s="26"/>
      <c r="AC1000" s="26"/>
      <c r="AD1000" s="26"/>
      <c r="AE1000" s="26"/>
      <c r="AF1000" s="26"/>
    </row>
    <row r="1001" spans="1:32" ht="15.75" customHeight="1" x14ac:dyDescent="0.2">
      <c r="A1001" s="26"/>
      <c r="B1001" s="26"/>
      <c r="C1001" s="26"/>
      <c r="D1001" s="38"/>
      <c r="E1001" s="44"/>
      <c r="F1001" s="44"/>
      <c r="G1001" s="44"/>
      <c r="H1001" s="26"/>
      <c r="I1001" s="26"/>
      <c r="J1001" s="26"/>
      <c r="K1001" s="26"/>
      <c r="L1001" s="26"/>
      <c r="M1001" s="45"/>
      <c r="N1001" s="45"/>
      <c r="O1001" s="45"/>
      <c r="P1001" s="26"/>
      <c r="Q1001" s="26"/>
      <c r="R1001" s="26"/>
      <c r="S1001" s="26"/>
      <c r="T1001" s="26"/>
      <c r="U1001" s="26"/>
      <c r="V1001" s="26"/>
      <c r="W1001" s="26"/>
      <c r="X1001" s="26"/>
      <c r="Y1001" s="26"/>
      <c r="Z1001" s="26"/>
      <c r="AA1001" s="26"/>
      <c r="AB1001" s="26"/>
      <c r="AC1001" s="26"/>
      <c r="AD1001" s="26"/>
      <c r="AE1001" s="26"/>
      <c r="AF1001" s="26"/>
    </row>
    <row r="1002" spans="1:32" ht="15.75" customHeight="1" x14ac:dyDescent="0.2">
      <c r="A1002" s="26"/>
      <c r="B1002" s="26"/>
      <c r="C1002" s="26"/>
      <c r="D1002" s="38"/>
      <c r="E1002" s="44"/>
      <c r="F1002" s="44"/>
      <c r="G1002" s="44"/>
      <c r="H1002" s="26"/>
      <c r="I1002" s="26"/>
      <c r="J1002" s="26"/>
      <c r="K1002" s="26"/>
      <c r="L1002" s="26"/>
      <c r="M1002" s="45"/>
      <c r="N1002" s="45"/>
      <c r="O1002" s="45"/>
      <c r="P1002" s="26"/>
      <c r="Q1002" s="26"/>
      <c r="R1002" s="26"/>
      <c r="S1002" s="26"/>
      <c r="T1002" s="26"/>
      <c r="U1002" s="26"/>
      <c r="V1002" s="26"/>
      <c r="W1002" s="26"/>
      <c r="X1002" s="26"/>
      <c r="Y1002" s="26"/>
      <c r="Z1002" s="26"/>
      <c r="AA1002" s="26"/>
      <c r="AB1002" s="26"/>
      <c r="AC1002" s="26"/>
      <c r="AD1002" s="26"/>
      <c r="AE1002" s="26"/>
      <c r="AF1002" s="26"/>
    </row>
    <row r="1003" spans="1:32" ht="15.75" customHeight="1" x14ac:dyDescent="0.2">
      <c r="A1003" s="26"/>
      <c r="B1003" s="26"/>
      <c r="C1003" s="26"/>
      <c r="D1003" s="38"/>
      <c r="E1003" s="44"/>
      <c r="F1003" s="44"/>
      <c r="G1003" s="44"/>
      <c r="H1003" s="26"/>
      <c r="I1003" s="26"/>
      <c r="J1003" s="26"/>
      <c r="K1003" s="26"/>
      <c r="L1003" s="26"/>
      <c r="M1003" s="45"/>
      <c r="N1003" s="45"/>
      <c r="O1003" s="45"/>
      <c r="P1003" s="26"/>
      <c r="Q1003" s="26"/>
      <c r="R1003" s="26"/>
      <c r="S1003" s="26"/>
      <c r="T1003" s="26"/>
      <c r="U1003" s="26"/>
      <c r="V1003" s="26"/>
      <c r="W1003" s="26"/>
      <c r="X1003" s="26"/>
      <c r="Y1003" s="26"/>
      <c r="Z1003" s="26"/>
      <c r="AA1003" s="26"/>
      <c r="AB1003" s="26"/>
      <c r="AC1003" s="26"/>
      <c r="AD1003" s="26"/>
      <c r="AE1003" s="26"/>
      <c r="AF1003" s="26"/>
    </row>
    <row r="1004" spans="1:32" ht="15.75" customHeight="1" x14ac:dyDescent="0.2">
      <c r="A1004" s="26"/>
      <c r="B1004" s="26"/>
      <c r="C1004" s="26"/>
      <c r="D1004" s="38"/>
      <c r="E1004" s="44"/>
      <c r="F1004" s="44"/>
      <c r="G1004" s="44"/>
      <c r="H1004" s="26"/>
      <c r="I1004" s="26"/>
      <c r="J1004" s="26"/>
      <c r="K1004" s="26"/>
      <c r="L1004" s="26"/>
      <c r="M1004" s="45"/>
      <c r="N1004" s="45"/>
      <c r="O1004" s="45"/>
      <c r="P1004" s="26"/>
      <c r="Q1004" s="26"/>
      <c r="R1004" s="26"/>
      <c r="S1004" s="26"/>
      <c r="T1004" s="26"/>
      <c r="U1004" s="26"/>
      <c r="V1004" s="26"/>
      <c r="W1004" s="26"/>
      <c r="X1004" s="26"/>
      <c r="Y1004" s="26"/>
      <c r="Z1004" s="26"/>
      <c r="AA1004" s="26"/>
      <c r="AB1004" s="26"/>
      <c r="AC1004" s="26"/>
      <c r="AD1004" s="26"/>
      <c r="AE1004" s="26"/>
      <c r="AF1004" s="26"/>
    </row>
    <row r="1005" spans="1:32" ht="15.75" customHeight="1" x14ac:dyDescent="0.2">
      <c r="A1005" s="26"/>
      <c r="B1005" s="26"/>
      <c r="C1005" s="26"/>
      <c r="D1005" s="38"/>
      <c r="E1005" s="44"/>
      <c r="F1005" s="44"/>
      <c r="G1005" s="44"/>
      <c r="H1005" s="26"/>
      <c r="I1005" s="26"/>
      <c r="J1005" s="26"/>
      <c r="K1005" s="26"/>
      <c r="L1005" s="26"/>
      <c r="M1005" s="45"/>
      <c r="N1005" s="45"/>
      <c r="O1005" s="45"/>
      <c r="P1005" s="26"/>
      <c r="Q1005" s="26"/>
      <c r="R1005" s="26"/>
      <c r="S1005" s="26"/>
      <c r="T1005" s="26"/>
      <c r="U1005" s="26"/>
      <c r="V1005" s="26"/>
      <c r="W1005" s="26"/>
      <c r="X1005" s="26"/>
      <c r="Y1005" s="26"/>
      <c r="Z1005" s="26"/>
      <c r="AA1005" s="26"/>
      <c r="AB1005" s="26"/>
      <c r="AC1005" s="26"/>
      <c r="AD1005" s="26"/>
      <c r="AE1005" s="26"/>
      <c r="AF1005" s="26"/>
    </row>
    <row r="1006" spans="1:32" ht="15.75" customHeight="1" x14ac:dyDescent="0.2">
      <c r="A1006" s="26"/>
      <c r="B1006" s="26"/>
      <c r="C1006" s="26"/>
      <c r="D1006" s="38"/>
      <c r="E1006" s="44"/>
      <c r="F1006" s="44"/>
      <c r="G1006" s="44"/>
      <c r="H1006" s="26"/>
      <c r="I1006" s="26"/>
      <c r="J1006" s="26"/>
      <c r="K1006" s="26"/>
      <c r="L1006" s="26"/>
      <c r="M1006" s="45"/>
      <c r="N1006" s="45"/>
      <c r="O1006" s="45"/>
      <c r="P1006" s="26"/>
      <c r="Q1006" s="26"/>
      <c r="R1006" s="26"/>
      <c r="S1006" s="26"/>
      <c r="T1006" s="26"/>
      <c r="U1006" s="26"/>
      <c r="V1006" s="26"/>
      <c r="W1006" s="26"/>
      <c r="X1006" s="26"/>
      <c r="Y1006" s="26"/>
      <c r="Z1006" s="26"/>
      <c r="AA1006" s="26"/>
      <c r="AB1006" s="26"/>
      <c r="AC1006" s="26"/>
      <c r="AD1006" s="26"/>
      <c r="AE1006" s="26"/>
      <c r="AF1006" s="26"/>
    </row>
    <row r="1007" spans="1:32" ht="15.75" customHeight="1" x14ac:dyDescent="0.2">
      <c r="A1007" s="26"/>
      <c r="B1007" s="26"/>
      <c r="C1007" s="26"/>
      <c r="D1007" s="38"/>
      <c r="E1007" s="44"/>
      <c r="F1007" s="44"/>
      <c r="G1007" s="44"/>
      <c r="H1007" s="26"/>
      <c r="I1007" s="26"/>
      <c r="J1007" s="26"/>
      <c r="K1007" s="26"/>
      <c r="L1007" s="26"/>
      <c r="M1007" s="45"/>
      <c r="N1007" s="45"/>
      <c r="O1007" s="45"/>
      <c r="P1007" s="26"/>
      <c r="Q1007" s="26"/>
      <c r="R1007" s="26"/>
      <c r="S1007" s="26"/>
      <c r="T1007" s="26"/>
      <c r="U1007" s="26"/>
      <c r="V1007" s="26"/>
      <c r="W1007" s="26"/>
      <c r="X1007" s="26"/>
      <c r="Y1007" s="26"/>
      <c r="Z1007" s="26"/>
      <c r="AA1007" s="26"/>
      <c r="AB1007" s="26"/>
      <c r="AC1007" s="26"/>
      <c r="AD1007" s="26"/>
      <c r="AE1007" s="26"/>
      <c r="AF1007" s="26"/>
    </row>
    <row r="1008" spans="1:32" ht="15.75" customHeight="1" x14ac:dyDescent="0.2">
      <c r="A1008" s="26"/>
      <c r="B1008" s="26"/>
      <c r="C1008" s="26"/>
      <c r="D1008" s="38"/>
      <c r="E1008" s="44"/>
      <c r="F1008" s="44"/>
      <c r="G1008" s="44"/>
      <c r="H1008" s="26"/>
      <c r="I1008" s="26"/>
      <c r="J1008" s="26"/>
      <c r="K1008" s="26"/>
      <c r="L1008" s="26"/>
      <c r="M1008" s="45"/>
      <c r="N1008" s="45"/>
      <c r="O1008" s="45"/>
      <c r="P1008" s="26"/>
      <c r="Q1008" s="26"/>
      <c r="R1008" s="26"/>
      <c r="S1008" s="26"/>
      <c r="T1008" s="26"/>
      <c r="U1008" s="26"/>
      <c r="V1008" s="26"/>
      <c r="W1008" s="26"/>
      <c r="X1008" s="26"/>
      <c r="Y1008" s="26"/>
      <c r="Z1008" s="26"/>
      <c r="AA1008" s="26"/>
      <c r="AB1008" s="26"/>
      <c r="AC1008" s="26"/>
      <c r="AD1008" s="26"/>
      <c r="AE1008" s="26"/>
      <c r="AF1008" s="26"/>
    </row>
    <row r="1009" spans="1:32" ht="15.75" customHeight="1" x14ac:dyDescent="0.2">
      <c r="A1009" s="26"/>
      <c r="B1009" s="26"/>
      <c r="C1009" s="26"/>
      <c r="D1009" s="38"/>
      <c r="E1009" s="44"/>
      <c r="F1009" s="44"/>
      <c r="G1009" s="44"/>
      <c r="H1009" s="26"/>
      <c r="I1009" s="26"/>
      <c r="J1009" s="26"/>
      <c r="K1009" s="26"/>
      <c r="L1009" s="26"/>
      <c r="M1009" s="45"/>
      <c r="N1009" s="45"/>
      <c r="O1009" s="45"/>
      <c r="P1009" s="26"/>
      <c r="Q1009" s="26"/>
      <c r="R1009" s="26"/>
      <c r="S1009" s="26"/>
      <c r="T1009" s="26"/>
      <c r="U1009" s="26"/>
      <c r="V1009" s="26"/>
      <c r="W1009" s="26"/>
      <c r="X1009" s="26"/>
      <c r="Y1009" s="26"/>
      <c r="Z1009" s="26"/>
      <c r="AA1009" s="26"/>
      <c r="AB1009" s="26"/>
      <c r="AC1009" s="26"/>
      <c r="AD1009" s="26"/>
      <c r="AE1009" s="26"/>
      <c r="AF1009" s="26"/>
    </row>
    <row r="1010" spans="1:32" ht="15.75" customHeight="1" x14ac:dyDescent="0.2">
      <c r="A1010" s="26"/>
      <c r="B1010" s="26"/>
      <c r="C1010" s="26"/>
      <c r="D1010" s="38"/>
      <c r="E1010" s="44"/>
      <c r="F1010" s="44"/>
      <c r="G1010" s="44"/>
      <c r="H1010" s="26"/>
      <c r="I1010" s="26"/>
      <c r="J1010" s="26"/>
      <c r="K1010" s="26"/>
      <c r="L1010" s="26"/>
      <c r="M1010" s="45"/>
      <c r="N1010" s="45"/>
      <c r="O1010" s="45"/>
      <c r="P1010" s="26"/>
      <c r="Q1010" s="26"/>
      <c r="R1010" s="26"/>
      <c r="S1010" s="26"/>
      <c r="T1010" s="26"/>
      <c r="U1010" s="26"/>
      <c r="V1010" s="26"/>
      <c r="W1010" s="26"/>
      <c r="X1010" s="26"/>
      <c r="Y1010" s="26"/>
      <c r="Z1010" s="26"/>
      <c r="AA1010" s="26"/>
      <c r="AB1010" s="26"/>
      <c r="AC1010" s="26"/>
      <c r="AD1010" s="26"/>
      <c r="AE1010" s="26"/>
      <c r="AF1010" s="26"/>
    </row>
    <row r="1011" spans="1:32" ht="15.75" customHeight="1" x14ac:dyDescent="0.2">
      <c r="A1011" s="26"/>
      <c r="B1011" s="26"/>
      <c r="C1011" s="26"/>
      <c r="D1011" s="38"/>
      <c r="E1011" s="44"/>
      <c r="F1011" s="44"/>
      <c r="G1011" s="44"/>
      <c r="H1011" s="26"/>
      <c r="I1011" s="26"/>
      <c r="J1011" s="26"/>
      <c r="K1011" s="26"/>
      <c r="L1011" s="26"/>
      <c r="M1011" s="45"/>
      <c r="N1011" s="45"/>
      <c r="O1011" s="45"/>
      <c r="P1011" s="26"/>
      <c r="Q1011" s="26"/>
      <c r="R1011" s="26"/>
      <c r="S1011" s="26"/>
      <c r="T1011" s="26"/>
      <c r="U1011" s="26"/>
      <c r="V1011" s="26"/>
      <c r="W1011" s="26"/>
      <c r="X1011" s="26"/>
      <c r="Y1011" s="26"/>
      <c r="Z1011" s="26"/>
      <c r="AA1011" s="26"/>
      <c r="AB1011" s="26"/>
      <c r="AC1011" s="26"/>
      <c r="AD1011" s="26"/>
      <c r="AE1011" s="26"/>
      <c r="AF1011" s="26"/>
    </row>
    <row r="1012" spans="1:32" ht="15.75" customHeight="1" x14ac:dyDescent="0.2">
      <c r="A1012" s="26"/>
      <c r="B1012" s="26"/>
      <c r="C1012" s="26"/>
      <c r="D1012" s="38"/>
      <c r="E1012" s="44"/>
      <c r="F1012" s="44"/>
      <c r="G1012" s="44"/>
      <c r="H1012" s="26"/>
      <c r="I1012" s="26"/>
      <c r="J1012" s="26"/>
      <c r="K1012" s="26"/>
      <c r="L1012" s="26"/>
      <c r="M1012" s="45"/>
      <c r="N1012" s="45"/>
      <c r="O1012" s="45"/>
      <c r="P1012" s="26"/>
      <c r="Q1012" s="26"/>
      <c r="R1012" s="26"/>
      <c r="S1012" s="26"/>
      <c r="T1012" s="26"/>
      <c r="U1012" s="26"/>
      <c r="V1012" s="26"/>
      <c r="W1012" s="26"/>
      <c r="X1012" s="26"/>
      <c r="Y1012" s="26"/>
      <c r="Z1012" s="26"/>
      <c r="AA1012" s="26"/>
      <c r="AB1012" s="26"/>
      <c r="AC1012" s="26"/>
      <c r="AD1012" s="26"/>
      <c r="AE1012" s="26"/>
      <c r="AF1012" s="26"/>
    </row>
    <row r="1013" spans="1:32" ht="15.75" customHeight="1" x14ac:dyDescent="0.2">
      <c r="A1013" s="26"/>
      <c r="B1013" s="26"/>
      <c r="C1013" s="26"/>
      <c r="D1013" s="38"/>
      <c r="E1013" s="44"/>
      <c r="F1013" s="44"/>
      <c r="G1013" s="44"/>
      <c r="H1013" s="26"/>
      <c r="I1013" s="26"/>
      <c r="J1013" s="26"/>
      <c r="K1013" s="26"/>
      <c r="L1013" s="26"/>
      <c r="M1013" s="45"/>
      <c r="N1013" s="45"/>
      <c r="O1013" s="45"/>
      <c r="P1013" s="26"/>
      <c r="Q1013" s="26"/>
      <c r="R1013" s="26"/>
      <c r="S1013" s="26"/>
      <c r="T1013" s="26"/>
      <c r="U1013" s="26"/>
      <c r="V1013" s="26"/>
      <c r="W1013" s="26"/>
      <c r="X1013" s="26"/>
      <c r="Y1013" s="26"/>
      <c r="Z1013" s="26"/>
      <c r="AA1013" s="26"/>
      <c r="AB1013" s="26"/>
      <c r="AC1013" s="26"/>
      <c r="AD1013" s="26"/>
      <c r="AE1013" s="26"/>
      <c r="AF1013" s="26"/>
    </row>
    <row r="1014" spans="1:32" ht="15.75" customHeight="1" x14ac:dyDescent="0.2">
      <c r="A1014" s="26"/>
      <c r="B1014" s="26"/>
      <c r="C1014" s="26"/>
      <c r="D1014" s="38"/>
      <c r="E1014" s="44"/>
      <c r="F1014" s="44"/>
      <c r="G1014" s="44"/>
      <c r="H1014" s="26"/>
      <c r="I1014" s="26"/>
      <c r="J1014" s="26"/>
      <c r="K1014" s="26"/>
      <c r="L1014" s="26"/>
      <c r="M1014" s="45"/>
      <c r="N1014" s="45"/>
      <c r="O1014" s="45"/>
      <c r="P1014" s="26"/>
      <c r="Q1014" s="26"/>
      <c r="R1014" s="26"/>
      <c r="S1014" s="26"/>
      <c r="T1014" s="26"/>
      <c r="U1014" s="26"/>
      <c r="V1014" s="26"/>
      <c r="W1014" s="26"/>
      <c r="X1014" s="26"/>
      <c r="Y1014" s="26"/>
      <c r="Z1014" s="26"/>
      <c r="AA1014" s="26"/>
      <c r="AB1014" s="26"/>
      <c r="AC1014" s="26"/>
      <c r="AD1014" s="26"/>
      <c r="AE1014" s="26"/>
      <c r="AF1014" s="26"/>
    </row>
    <row r="1015" spans="1:32" ht="15.75" customHeight="1" x14ac:dyDescent="0.2">
      <c r="A1015" s="26"/>
      <c r="B1015" s="26"/>
      <c r="C1015" s="26"/>
      <c r="D1015" s="38"/>
      <c r="E1015" s="44"/>
      <c r="F1015" s="44"/>
      <c r="G1015" s="44"/>
      <c r="H1015" s="26"/>
      <c r="I1015" s="26"/>
      <c r="J1015" s="26"/>
      <c r="K1015" s="26"/>
      <c r="L1015" s="26"/>
      <c r="M1015" s="45"/>
      <c r="N1015" s="45"/>
      <c r="O1015" s="45"/>
      <c r="P1015" s="26"/>
      <c r="Q1015" s="26"/>
      <c r="R1015" s="26"/>
      <c r="S1015" s="26"/>
      <c r="T1015" s="26"/>
      <c r="U1015" s="26"/>
      <c r="V1015" s="26"/>
      <c r="W1015" s="26"/>
      <c r="X1015" s="26"/>
      <c r="Y1015" s="26"/>
      <c r="Z1015" s="26"/>
      <c r="AA1015" s="26"/>
      <c r="AB1015" s="26"/>
      <c r="AC1015" s="26"/>
      <c r="AD1015" s="26"/>
      <c r="AE1015" s="26"/>
      <c r="AF1015" s="26"/>
    </row>
    <row r="1016" spans="1:32" ht="15.75" customHeight="1" x14ac:dyDescent="0.2">
      <c r="A1016" s="26"/>
      <c r="B1016" s="26"/>
      <c r="C1016" s="26"/>
      <c r="D1016" s="38"/>
      <c r="E1016" s="44"/>
      <c r="F1016" s="44"/>
      <c r="G1016" s="44"/>
      <c r="H1016" s="26"/>
      <c r="I1016" s="26"/>
      <c r="J1016" s="26"/>
      <c r="K1016" s="26"/>
      <c r="L1016" s="26"/>
      <c r="M1016" s="45"/>
      <c r="N1016" s="45"/>
      <c r="O1016" s="45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  <c r="Z1016" s="26"/>
      <c r="AA1016" s="26"/>
      <c r="AB1016" s="26"/>
      <c r="AC1016" s="26"/>
      <c r="AD1016" s="26"/>
      <c r="AE1016" s="26"/>
      <c r="AF1016" s="26"/>
    </row>
    <row r="1017" spans="1:32" ht="15.75" customHeight="1" x14ac:dyDescent="0.2">
      <c r="A1017" s="26"/>
      <c r="B1017" s="26"/>
      <c r="C1017" s="26"/>
      <c r="D1017" s="38"/>
      <c r="E1017" s="44"/>
      <c r="F1017" s="44"/>
      <c r="G1017" s="44"/>
      <c r="H1017" s="26"/>
      <c r="I1017" s="26"/>
      <c r="J1017" s="26"/>
      <c r="K1017" s="26"/>
      <c r="L1017" s="26"/>
      <c r="M1017" s="45"/>
      <c r="N1017" s="45"/>
      <c r="O1017" s="45"/>
      <c r="P1017" s="26"/>
      <c r="Q1017" s="26"/>
      <c r="R1017" s="26"/>
      <c r="S1017" s="26"/>
      <c r="T1017" s="26"/>
      <c r="U1017" s="26"/>
      <c r="V1017" s="26"/>
      <c r="W1017" s="26"/>
      <c r="X1017" s="26"/>
      <c r="Y1017" s="26"/>
      <c r="Z1017" s="26"/>
      <c r="AA1017" s="26"/>
      <c r="AB1017" s="26"/>
      <c r="AC1017" s="26"/>
      <c r="AD1017" s="26"/>
      <c r="AE1017" s="26"/>
      <c r="AF1017" s="26"/>
    </row>
    <row r="1018" spans="1:32" ht="15.75" customHeight="1" x14ac:dyDescent="0.2">
      <c r="A1018" s="26"/>
      <c r="B1018" s="26"/>
      <c r="C1018" s="26"/>
      <c r="D1018" s="38"/>
      <c r="E1018" s="44"/>
      <c r="F1018" s="44"/>
      <c r="G1018" s="44"/>
      <c r="H1018" s="26"/>
      <c r="I1018" s="26"/>
      <c r="J1018" s="26"/>
      <c r="K1018" s="26"/>
      <c r="L1018" s="26"/>
      <c r="M1018" s="45"/>
      <c r="N1018" s="45"/>
      <c r="O1018" s="45"/>
      <c r="P1018" s="26"/>
      <c r="Q1018" s="26"/>
      <c r="R1018" s="26"/>
      <c r="S1018" s="26"/>
      <c r="T1018" s="26"/>
      <c r="U1018" s="26"/>
      <c r="V1018" s="26"/>
      <c r="W1018" s="26"/>
      <c r="X1018" s="26"/>
      <c r="Y1018" s="26"/>
      <c r="Z1018" s="26"/>
      <c r="AA1018" s="26"/>
      <c r="AB1018" s="26"/>
      <c r="AC1018" s="26"/>
      <c r="AD1018" s="26"/>
      <c r="AE1018" s="26"/>
      <c r="AF1018" s="26"/>
    </row>
    <row r="1019" spans="1:32" ht="15.75" customHeight="1" x14ac:dyDescent="0.2">
      <c r="A1019" s="26"/>
      <c r="B1019" s="26"/>
      <c r="C1019" s="26"/>
      <c r="D1019" s="38"/>
      <c r="E1019" s="44"/>
      <c r="F1019" s="44"/>
      <c r="G1019" s="44"/>
      <c r="H1019" s="26"/>
      <c r="I1019" s="26"/>
      <c r="J1019" s="26"/>
      <c r="K1019" s="26"/>
      <c r="L1019" s="26"/>
      <c r="M1019" s="45"/>
      <c r="N1019" s="45"/>
      <c r="O1019" s="45"/>
      <c r="P1019" s="26"/>
      <c r="Q1019" s="26"/>
      <c r="R1019" s="26"/>
      <c r="S1019" s="26"/>
      <c r="T1019" s="26"/>
      <c r="U1019" s="26"/>
      <c r="V1019" s="26"/>
      <c r="W1019" s="26"/>
      <c r="X1019" s="26"/>
      <c r="Y1019" s="26"/>
      <c r="Z1019" s="26"/>
      <c r="AA1019" s="26"/>
      <c r="AB1019" s="26"/>
      <c r="AC1019" s="26"/>
      <c r="AD1019" s="26"/>
      <c r="AE1019" s="26"/>
      <c r="AF1019" s="26"/>
    </row>
    <row r="1020" spans="1:32" ht="15.75" customHeight="1" x14ac:dyDescent="0.2">
      <c r="A1020" s="26"/>
      <c r="B1020" s="26"/>
      <c r="C1020" s="26"/>
      <c r="D1020" s="38"/>
      <c r="E1020" s="44"/>
      <c r="F1020" s="44"/>
      <c r="G1020" s="44"/>
      <c r="H1020" s="26"/>
      <c r="I1020" s="26"/>
      <c r="J1020" s="26"/>
      <c r="K1020" s="26"/>
      <c r="L1020" s="26"/>
      <c r="M1020" s="45"/>
      <c r="N1020" s="45"/>
      <c r="O1020" s="45"/>
      <c r="P1020" s="26"/>
      <c r="Q1020" s="26"/>
      <c r="R1020" s="26"/>
      <c r="S1020" s="26"/>
      <c r="T1020" s="26"/>
      <c r="U1020" s="26"/>
      <c r="V1020" s="26"/>
      <c r="W1020" s="26"/>
      <c r="X1020" s="26"/>
      <c r="Y1020" s="26"/>
      <c r="Z1020" s="26"/>
      <c r="AA1020" s="26"/>
      <c r="AB1020" s="26"/>
      <c r="AC1020" s="26"/>
      <c r="AD1020" s="26"/>
      <c r="AE1020" s="26"/>
      <c r="AF1020" s="26"/>
    </row>
    <row r="1021" spans="1:32" ht="15.75" customHeight="1" x14ac:dyDescent="0.2">
      <c r="A1021" s="26"/>
      <c r="B1021" s="26"/>
      <c r="C1021" s="26"/>
      <c r="D1021" s="38"/>
      <c r="E1021" s="44"/>
      <c r="F1021" s="44"/>
      <c r="G1021" s="44"/>
      <c r="H1021" s="26"/>
      <c r="I1021" s="26"/>
      <c r="J1021" s="26"/>
      <c r="K1021" s="26"/>
      <c r="L1021" s="26"/>
      <c r="M1021" s="45"/>
      <c r="N1021" s="45"/>
      <c r="O1021" s="45"/>
      <c r="P1021" s="26"/>
      <c r="Q1021" s="26"/>
      <c r="R1021" s="26"/>
      <c r="S1021" s="26"/>
      <c r="T1021" s="26"/>
      <c r="U1021" s="26"/>
      <c r="V1021" s="26"/>
      <c r="W1021" s="26"/>
      <c r="X1021" s="26"/>
      <c r="Y1021" s="26"/>
      <c r="Z1021" s="26"/>
      <c r="AA1021" s="26"/>
      <c r="AB1021" s="26"/>
      <c r="AC1021" s="26"/>
      <c r="AD1021" s="26"/>
      <c r="AE1021" s="26"/>
      <c r="AF1021" s="26"/>
    </row>
    <row r="1022" spans="1:32" ht="15.75" customHeight="1" x14ac:dyDescent="0.2">
      <c r="A1022" s="26"/>
      <c r="B1022" s="26"/>
      <c r="C1022" s="26"/>
      <c r="D1022" s="38"/>
      <c r="E1022" s="44"/>
      <c r="F1022" s="44"/>
      <c r="G1022" s="44"/>
      <c r="H1022" s="26"/>
      <c r="I1022" s="26"/>
      <c r="J1022" s="26"/>
      <c r="K1022" s="26"/>
      <c r="L1022" s="26"/>
      <c r="M1022" s="45"/>
      <c r="N1022" s="45"/>
      <c r="O1022" s="45"/>
      <c r="P1022" s="26"/>
      <c r="Q1022" s="26"/>
      <c r="R1022" s="26"/>
      <c r="S1022" s="26"/>
      <c r="T1022" s="26"/>
      <c r="U1022" s="26"/>
      <c r="V1022" s="26"/>
      <c r="W1022" s="26"/>
      <c r="X1022" s="26"/>
      <c r="Y1022" s="26"/>
      <c r="Z1022" s="26"/>
      <c r="AA1022" s="26"/>
      <c r="AB1022" s="26"/>
      <c r="AC1022" s="26"/>
      <c r="AD1022" s="26"/>
      <c r="AE1022" s="26"/>
      <c r="AF1022" s="26"/>
    </row>
    <row r="1023" spans="1:32" ht="15.75" customHeight="1" x14ac:dyDescent="0.2">
      <c r="A1023" s="26"/>
      <c r="B1023" s="26"/>
      <c r="C1023" s="26"/>
      <c r="D1023" s="38"/>
      <c r="E1023" s="44"/>
      <c r="F1023" s="44"/>
      <c r="G1023" s="44"/>
      <c r="H1023" s="26"/>
      <c r="I1023" s="26"/>
      <c r="J1023" s="26"/>
      <c r="K1023" s="26"/>
      <c r="L1023" s="26"/>
      <c r="M1023" s="45"/>
      <c r="N1023" s="45"/>
      <c r="O1023" s="45"/>
      <c r="P1023" s="26"/>
      <c r="Q1023" s="26"/>
      <c r="R1023" s="26"/>
      <c r="S1023" s="26"/>
      <c r="T1023" s="26"/>
      <c r="U1023" s="26"/>
      <c r="V1023" s="26"/>
      <c r="W1023" s="26"/>
      <c r="X1023" s="26"/>
      <c r="Y1023" s="26"/>
      <c r="Z1023" s="26"/>
      <c r="AA1023" s="26"/>
      <c r="AB1023" s="26"/>
      <c r="AC1023" s="26"/>
      <c r="AD1023" s="26"/>
      <c r="AE1023" s="26"/>
      <c r="AF1023" s="26"/>
    </row>
    <row r="1024" spans="1:32" ht="15.75" customHeight="1" x14ac:dyDescent="0.2">
      <c r="A1024" s="26"/>
      <c r="B1024" s="26"/>
      <c r="C1024" s="26"/>
      <c r="D1024" s="38"/>
      <c r="E1024" s="44"/>
      <c r="F1024" s="44"/>
      <c r="G1024" s="44"/>
      <c r="H1024" s="26"/>
      <c r="I1024" s="26"/>
      <c r="J1024" s="26"/>
      <c r="K1024" s="26"/>
      <c r="L1024" s="26"/>
      <c r="M1024" s="45"/>
      <c r="N1024" s="45"/>
      <c r="O1024" s="45"/>
      <c r="P1024" s="26"/>
      <c r="Q1024" s="26"/>
      <c r="R1024" s="26"/>
      <c r="S1024" s="26"/>
      <c r="T1024" s="26"/>
      <c r="U1024" s="26"/>
      <c r="V1024" s="26"/>
      <c r="W1024" s="26"/>
      <c r="X1024" s="26"/>
      <c r="Y1024" s="26"/>
      <c r="Z1024" s="26"/>
      <c r="AA1024" s="26"/>
      <c r="AB1024" s="26"/>
      <c r="AC1024" s="26"/>
      <c r="AD1024" s="26"/>
      <c r="AE1024" s="26"/>
      <c r="AF1024" s="26"/>
    </row>
    <row r="1025" spans="1:32" ht="15.75" customHeight="1" x14ac:dyDescent="0.2">
      <c r="A1025" s="26"/>
      <c r="B1025" s="26"/>
      <c r="C1025" s="26"/>
      <c r="D1025" s="38"/>
      <c r="E1025" s="44"/>
      <c r="F1025" s="44"/>
      <c r="G1025" s="44"/>
      <c r="H1025" s="26"/>
      <c r="I1025" s="26"/>
      <c r="J1025" s="26"/>
      <c r="K1025" s="26"/>
      <c r="L1025" s="26"/>
      <c r="M1025" s="45"/>
      <c r="N1025" s="45"/>
      <c r="O1025" s="45"/>
      <c r="P1025" s="26"/>
      <c r="Q1025" s="26"/>
      <c r="R1025" s="26"/>
      <c r="S1025" s="26"/>
      <c r="T1025" s="26"/>
      <c r="U1025" s="26"/>
      <c r="V1025" s="26"/>
      <c r="W1025" s="26"/>
      <c r="X1025" s="26"/>
      <c r="Y1025" s="26"/>
      <c r="Z1025" s="26"/>
      <c r="AA1025" s="26"/>
      <c r="AB1025" s="26"/>
      <c r="AC1025" s="26"/>
      <c r="AD1025" s="26"/>
      <c r="AE1025" s="26"/>
      <c r="AF1025" s="26"/>
    </row>
    <row r="1026" spans="1:32" ht="15.75" customHeight="1" x14ac:dyDescent="0.2">
      <c r="A1026" s="26"/>
      <c r="B1026" s="26"/>
      <c r="C1026" s="26"/>
      <c r="D1026" s="38"/>
      <c r="E1026" s="44"/>
      <c r="F1026" s="44"/>
      <c r="G1026" s="44"/>
      <c r="H1026" s="26"/>
      <c r="I1026" s="26"/>
      <c r="J1026" s="26"/>
      <c r="K1026" s="26"/>
      <c r="L1026" s="26"/>
      <c r="M1026" s="45"/>
      <c r="N1026" s="45"/>
      <c r="O1026" s="45"/>
      <c r="P1026" s="26"/>
      <c r="Q1026" s="26"/>
      <c r="R1026" s="26"/>
      <c r="S1026" s="26"/>
      <c r="T1026" s="26"/>
      <c r="U1026" s="26"/>
      <c r="V1026" s="26"/>
      <c r="W1026" s="26"/>
      <c r="X1026" s="26"/>
      <c r="Y1026" s="26"/>
      <c r="Z1026" s="26"/>
      <c r="AA1026" s="26"/>
      <c r="AB1026" s="26"/>
      <c r="AC1026" s="26"/>
      <c r="AD1026" s="26"/>
      <c r="AE1026" s="26"/>
      <c r="AF1026" s="26"/>
    </row>
    <row r="1027" spans="1:32" ht="15.75" customHeight="1" x14ac:dyDescent="0.2">
      <c r="A1027" s="26"/>
      <c r="B1027" s="26"/>
      <c r="C1027" s="26"/>
      <c r="D1027" s="38"/>
      <c r="E1027" s="44"/>
      <c r="F1027" s="44"/>
      <c r="G1027" s="44"/>
      <c r="H1027" s="26"/>
      <c r="I1027" s="26"/>
      <c r="J1027" s="26"/>
      <c r="K1027" s="26"/>
      <c r="L1027" s="26"/>
      <c r="M1027" s="45"/>
      <c r="N1027" s="45"/>
      <c r="O1027" s="45"/>
      <c r="P1027" s="26"/>
      <c r="Q1027" s="26"/>
      <c r="R1027" s="26"/>
      <c r="S1027" s="26"/>
      <c r="T1027" s="26"/>
      <c r="U1027" s="26"/>
      <c r="V1027" s="26"/>
      <c r="W1027" s="26"/>
      <c r="X1027" s="26"/>
      <c r="Y1027" s="26"/>
      <c r="Z1027" s="26"/>
      <c r="AA1027" s="26"/>
      <c r="AB1027" s="26"/>
      <c r="AC1027" s="26"/>
      <c r="AD1027" s="26"/>
      <c r="AE1027" s="26"/>
      <c r="AF1027" s="26"/>
    </row>
    <row r="1028" spans="1:32" ht="15.75" customHeight="1" x14ac:dyDescent="0.2">
      <c r="A1028" s="26"/>
      <c r="B1028" s="26"/>
      <c r="C1028" s="26"/>
      <c r="D1028" s="38"/>
      <c r="E1028" s="44"/>
      <c r="F1028" s="44"/>
      <c r="G1028" s="44"/>
      <c r="H1028" s="26"/>
      <c r="I1028" s="26"/>
      <c r="J1028" s="26"/>
      <c r="K1028" s="26"/>
      <c r="L1028" s="26"/>
      <c r="M1028" s="45"/>
      <c r="N1028" s="45"/>
      <c r="O1028" s="45"/>
      <c r="P1028" s="26"/>
      <c r="Q1028" s="26"/>
      <c r="R1028" s="26"/>
      <c r="S1028" s="26"/>
      <c r="T1028" s="26"/>
      <c r="U1028" s="26"/>
      <c r="V1028" s="26"/>
      <c r="W1028" s="26"/>
      <c r="X1028" s="26"/>
      <c r="Y1028" s="26"/>
      <c r="Z1028" s="26"/>
      <c r="AA1028" s="26"/>
      <c r="AB1028" s="26"/>
      <c r="AC1028" s="26"/>
      <c r="AD1028" s="26"/>
      <c r="AE1028" s="26"/>
      <c r="AF1028" s="26"/>
    </row>
    <row r="1029" spans="1:32" ht="15.75" customHeight="1" x14ac:dyDescent="0.2">
      <c r="A1029" s="26"/>
      <c r="B1029" s="26"/>
      <c r="C1029" s="26"/>
      <c r="D1029" s="38"/>
      <c r="E1029" s="44"/>
      <c r="F1029" s="44"/>
      <c r="G1029" s="44"/>
      <c r="H1029" s="26"/>
      <c r="I1029" s="26"/>
      <c r="J1029" s="26"/>
      <c r="K1029" s="26"/>
      <c r="L1029" s="26"/>
      <c r="M1029" s="45"/>
      <c r="N1029" s="45"/>
      <c r="O1029" s="45"/>
      <c r="P1029" s="26"/>
      <c r="Q1029" s="26"/>
      <c r="R1029" s="26"/>
      <c r="S1029" s="26"/>
      <c r="T1029" s="26"/>
      <c r="U1029" s="26"/>
      <c r="V1029" s="26"/>
      <c r="W1029" s="26"/>
      <c r="X1029" s="26"/>
      <c r="Y1029" s="26"/>
      <c r="Z1029" s="26"/>
      <c r="AA1029" s="26"/>
      <c r="AB1029" s="26"/>
      <c r="AC1029" s="26"/>
      <c r="AD1029" s="26"/>
      <c r="AE1029" s="26"/>
      <c r="AF1029" s="26"/>
    </row>
    <row r="1030" spans="1:32" ht="15.75" customHeight="1" x14ac:dyDescent="0.2">
      <c r="A1030" s="26"/>
      <c r="B1030" s="26"/>
      <c r="C1030" s="26"/>
      <c r="D1030" s="38"/>
      <c r="E1030" s="44"/>
      <c r="F1030" s="44"/>
      <c r="G1030" s="44"/>
      <c r="H1030" s="26"/>
      <c r="I1030" s="26"/>
      <c r="J1030" s="26"/>
      <c r="K1030" s="26"/>
      <c r="L1030" s="26"/>
      <c r="M1030" s="45"/>
      <c r="N1030" s="45"/>
      <c r="O1030" s="45"/>
      <c r="P1030" s="26"/>
      <c r="Q1030" s="26"/>
      <c r="R1030" s="26"/>
      <c r="S1030" s="26"/>
      <c r="T1030" s="26"/>
      <c r="U1030" s="26"/>
      <c r="V1030" s="26"/>
      <c r="W1030" s="26"/>
      <c r="X1030" s="26"/>
      <c r="Y1030" s="26"/>
      <c r="Z1030" s="26"/>
      <c r="AA1030" s="26"/>
      <c r="AB1030" s="26"/>
      <c r="AC1030" s="26"/>
      <c r="AD1030" s="26"/>
      <c r="AE1030" s="26"/>
      <c r="AF1030" s="26"/>
    </row>
    <row r="1031" spans="1:32" ht="15.75" customHeight="1" x14ac:dyDescent="0.2">
      <c r="A1031" s="26"/>
      <c r="B1031" s="26"/>
      <c r="C1031" s="26"/>
      <c r="D1031" s="38"/>
      <c r="E1031" s="44"/>
      <c r="F1031" s="44"/>
      <c r="G1031" s="44"/>
      <c r="H1031" s="26"/>
      <c r="I1031" s="26"/>
      <c r="J1031" s="26"/>
      <c r="K1031" s="26"/>
      <c r="L1031" s="26"/>
      <c r="M1031" s="45"/>
      <c r="N1031" s="45"/>
      <c r="O1031" s="45"/>
      <c r="P1031" s="26"/>
      <c r="Q1031" s="26"/>
      <c r="R1031" s="26"/>
      <c r="S1031" s="26"/>
      <c r="T1031" s="26"/>
      <c r="U1031" s="26"/>
      <c r="V1031" s="26"/>
      <c r="W1031" s="26"/>
      <c r="X1031" s="26"/>
      <c r="Y1031" s="26"/>
      <c r="Z1031" s="26"/>
      <c r="AA1031" s="26"/>
      <c r="AB1031" s="26"/>
      <c r="AC1031" s="26"/>
      <c r="AD1031" s="26"/>
      <c r="AE1031" s="26"/>
      <c r="AF1031" s="26"/>
    </row>
    <row r="1032" spans="1:32" ht="15.75" customHeight="1" x14ac:dyDescent="0.2">
      <c r="A1032" s="26"/>
      <c r="B1032" s="26"/>
      <c r="C1032" s="26"/>
      <c r="D1032" s="38"/>
      <c r="E1032" s="44"/>
      <c r="F1032" s="44"/>
      <c r="G1032" s="44"/>
      <c r="H1032" s="26"/>
      <c r="I1032" s="26"/>
      <c r="J1032" s="26"/>
      <c r="K1032" s="26"/>
      <c r="L1032" s="26"/>
      <c r="M1032" s="45"/>
      <c r="N1032" s="45"/>
      <c r="O1032" s="45"/>
      <c r="P1032" s="26"/>
      <c r="Q1032" s="26"/>
      <c r="R1032" s="26"/>
      <c r="S1032" s="26"/>
      <c r="T1032" s="26"/>
      <c r="U1032" s="26"/>
      <c r="V1032" s="26"/>
      <c r="W1032" s="26"/>
      <c r="X1032" s="26"/>
      <c r="Y1032" s="26"/>
      <c r="Z1032" s="26"/>
      <c r="AA1032" s="26"/>
      <c r="AB1032" s="26"/>
      <c r="AC1032" s="26"/>
      <c r="AD1032" s="26"/>
      <c r="AE1032" s="26"/>
      <c r="AF1032" s="26"/>
    </row>
    <row r="1033" spans="1:32" ht="15.75" customHeight="1" x14ac:dyDescent="0.2">
      <c r="A1033" s="26"/>
      <c r="B1033" s="26"/>
      <c r="C1033" s="26"/>
      <c r="D1033" s="38"/>
      <c r="E1033" s="44"/>
      <c r="F1033" s="44"/>
      <c r="G1033" s="44"/>
      <c r="H1033" s="26"/>
      <c r="I1033" s="26"/>
      <c r="J1033" s="26"/>
      <c r="K1033" s="26"/>
      <c r="L1033" s="26"/>
      <c r="M1033" s="45"/>
      <c r="N1033" s="45"/>
      <c r="O1033" s="45"/>
      <c r="P1033" s="26"/>
      <c r="Q1033" s="26"/>
      <c r="R1033" s="26"/>
      <c r="S1033" s="26"/>
      <c r="T1033" s="26"/>
      <c r="U1033" s="26"/>
      <c r="V1033" s="26"/>
      <c r="W1033" s="26"/>
      <c r="X1033" s="26"/>
      <c r="Y1033" s="26"/>
      <c r="Z1033" s="26"/>
      <c r="AA1033" s="26"/>
      <c r="AB1033" s="26"/>
      <c r="AC1033" s="26"/>
      <c r="AD1033" s="26"/>
      <c r="AE1033" s="26"/>
      <c r="AF1033" s="26"/>
    </row>
    <row r="1034" spans="1:32" ht="15.75" customHeight="1" x14ac:dyDescent="0.2">
      <c r="A1034" s="26"/>
      <c r="B1034" s="26"/>
      <c r="C1034" s="26"/>
      <c r="D1034" s="38"/>
      <c r="E1034" s="44"/>
      <c r="F1034" s="44"/>
      <c r="G1034" s="44"/>
      <c r="H1034" s="26"/>
      <c r="I1034" s="26"/>
      <c r="J1034" s="26"/>
      <c r="K1034" s="26"/>
      <c r="L1034" s="26"/>
      <c r="M1034" s="45"/>
      <c r="N1034" s="45"/>
      <c r="O1034" s="45"/>
      <c r="P1034" s="26"/>
      <c r="Q1034" s="26"/>
      <c r="R1034" s="26"/>
      <c r="S1034" s="26"/>
      <c r="T1034" s="26"/>
      <c r="U1034" s="26"/>
      <c r="V1034" s="26"/>
      <c r="W1034" s="26"/>
      <c r="X1034" s="26"/>
      <c r="Y1034" s="26"/>
      <c r="Z1034" s="26"/>
      <c r="AA1034" s="26"/>
      <c r="AB1034" s="26"/>
      <c r="AC1034" s="26"/>
      <c r="AD1034" s="26"/>
      <c r="AE1034" s="26"/>
      <c r="AF1034" s="26"/>
    </row>
    <row r="1035" spans="1:32" ht="15.75" customHeight="1" x14ac:dyDescent="0.2">
      <c r="A1035" s="26"/>
      <c r="B1035" s="26"/>
      <c r="C1035" s="26"/>
      <c r="D1035" s="38"/>
      <c r="E1035" s="44"/>
      <c r="F1035" s="44"/>
      <c r="G1035" s="44"/>
      <c r="H1035" s="26"/>
      <c r="I1035" s="26"/>
      <c r="J1035" s="26"/>
      <c r="K1035" s="26"/>
      <c r="L1035" s="26"/>
      <c r="M1035" s="45"/>
      <c r="N1035" s="45"/>
      <c r="O1035" s="45"/>
      <c r="P1035" s="26"/>
      <c r="Q1035" s="26"/>
      <c r="R1035" s="26"/>
      <c r="S1035" s="26"/>
      <c r="T1035" s="26"/>
      <c r="U1035" s="26"/>
      <c r="V1035" s="26"/>
      <c r="W1035" s="26"/>
      <c r="X1035" s="26"/>
      <c r="Y1035" s="26"/>
      <c r="Z1035" s="26"/>
      <c r="AA1035" s="26"/>
      <c r="AB1035" s="26"/>
      <c r="AC1035" s="26"/>
      <c r="AD1035" s="26"/>
      <c r="AE1035" s="26"/>
      <c r="AF1035" s="26"/>
    </row>
    <row r="1036" spans="1:32" ht="15.75" customHeight="1" x14ac:dyDescent="0.2">
      <c r="A1036" s="26"/>
      <c r="B1036" s="26"/>
      <c r="C1036" s="26"/>
      <c r="D1036" s="38"/>
      <c r="E1036" s="44"/>
      <c r="F1036" s="44"/>
      <c r="G1036" s="44"/>
      <c r="H1036" s="26"/>
      <c r="I1036" s="26"/>
      <c r="J1036" s="26"/>
      <c r="K1036" s="26"/>
      <c r="L1036" s="26"/>
      <c r="M1036" s="45"/>
      <c r="N1036" s="45"/>
      <c r="O1036" s="45"/>
      <c r="P1036" s="26"/>
      <c r="Q1036" s="26"/>
      <c r="R1036" s="26"/>
      <c r="S1036" s="26"/>
      <c r="T1036" s="26"/>
      <c r="U1036" s="26"/>
      <c r="V1036" s="26"/>
      <c r="W1036" s="26"/>
      <c r="X1036" s="26"/>
      <c r="Y1036" s="26"/>
      <c r="Z1036" s="26"/>
      <c r="AA1036" s="26"/>
      <c r="AB1036" s="26"/>
      <c r="AC1036" s="26"/>
      <c r="AD1036" s="26"/>
      <c r="AE1036" s="26"/>
      <c r="AF1036" s="26"/>
    </row>
    <row r="1037" spans="1:32" ht="15.75" customHeight="1" x14ac:dyDescent="0.2">
      <c r="A1037" s="26"/>
      <c r="B1037" s="26"/>
      <c r="C1037" s="26"/>
      <c r="D1037" s="38"/>
      <c r="E1037" s="44"/>
      <c r="F1037" s="44"/>
      <c r="G1037" s="44"/>
      <c r="H1037" s="26"/>
      <c r="I1037" s="26"/>
      <c r="J1037" s="26"/>
      <c r="K1037" s="26"/>
      <c r="L1037" s="26"/>
      <c r="M1037" s="45"/>
      <c r="N1037" s="45"/>
      <c r="O1037" s="45"/>
      <c r="P1037" s="26"/>
      <c r="Q1037" s="26"/>
      <c r="R1037" s="26"/>
      <c r="S1037" s="26"/>
      <c r="T1037" s="26"/>
      <c r="U1037" s="26"/>
      <c r="V1037" s="26"/>
      <c r="W1037" s="26"/>
      <c r="X1037" s="26"/>
      <c r="Y1037" s="26"/>
      <c r="Z1037" s="26"/>
      <c r="AA1037" s="26"/>
      <c r="AB1037" s="26"/>
      <c r="AC1037" s="26"/>
      <c r="AD1037" s="26"/>
      <c r="AE1037" s="26"/>
      <c r="AF1037" s="26"/>
    </row>
    <row r="1038" spans="1:32" ht="15.75" customHeight="1" x14ac:dyDescent="0.2">
      <c r="A1038" s="26"/>
      <c r="B1038" s="26"/>
      <c r="C1038" s="26"/>
      <c r="D1038" s="38"/>
      <c r="E1038" s="44"/>
      <c r="F1038" s="44"/>
      <c r="G1038" s="44"/>
      <c r="H1038" s="26"/>
      <c r="I1038" s="26"/>
      <c r="J1038" s="26"/>
      <c r="K1038" s="26"/>
      <c r="L1038" s="26"/>
      <c r="M1038" s="45"/>
      <c r="N1038" s="45"/>
      <c r="O1038" s="45"/>
      <c r="P1038" s="26"/>
      <c r="Q1038" s="26"/>
      <c r="R1038" s="26"/>
      <c r="S1038" s="26"/>
      <c r="T1038" s="26"/>
      <c r="U1038" s="26"/>
      <c r="V1038" s="26"/>
      <c r="W1038" s="26"/>
      <c r="X1038" s="26"/>
      <c r="Y1038" s="26"/>
      <c r="Z1038" s="26"/>
      <c r="AA1038" s="26"/>
      <c r="AB1038" s="26"/>
      <c r="AC1038" s="26"/>
      <c r="AD1038" s="26"/>
      <c r="AE1038" s="26"/>
      <c r="AF1038" s="26"/>
    </row>
    <row r="1039" spans="1:32" ht="15.75" customHeight="1" x14ac:dyDescent="0.2">
      <c r="A1039" s="26"/>
      <c r="B1039" s="26"/>
      <c r="C1039" s="26"/>
      <c r="D1039" s="38"/>
      <c r="E1039" s="44"/>
      <c r="F1039" s="44"/>
      <c r="G1039" s="44"/>
      <c r="H1039" s="26"/>
      <c r="I1039" s="26"/>
      <c r="J1039" s="26"/>
      <c r="K1039" s="26"/>
      <c r="L1039" s="26"/>
      <c r="M1039" s="45"/>
      <c r="N1039" s="45"/>
      <c r="O1039" s="45"/>
      <c r="P1039" s="26"/>
      <c r="Q1039" s="26"/>
      <c r="R1039" s="26"/>
      <c r="S1039" s="26"/>
      <c r="T1039" s="26"/>
      <c r="U1039" s="26"/>
      <c r="V1039" s="26"/>
      <c r="W1039" s="26"/>
      <c r="X1039" s="26"/>
      <c r="Y1039" s="26"/>
      <c r="Z1039" s="26"/>
      <c r="AA1039" s="26"/>
      <c r="AB1039" s="26"/>
      <c r="AC1039" s="26"/>
      <c r="AD1039" s="26"/>
      <c r="AE1039" s="26"/>
      <c r="AF1039" s="26"/>
    </row>
    <row r="1040" spans="1:32" ht="15.75" customHeight="1" x14ac:dyDescent="0.2">
      <c r="A1040" s="26"/>
      <c r="B1040" s="26"/>
      <c r="C1040" s="26"/>
      <c r="D1040" s="38"/>
      <c r="E1040" s="44"/>
      <c r="F1040" s="44"/>
      <c r="G1040" s="44"/>
      <c r="H1040" s="26"/>
      <c r="I1040" s="26"/>
      <c r="J1040" s="26"/>
      <c r="K1040" s="26"/>
      <c r="L1040" s="26"/>
      <c r="M1040" s="45"/>
      <c r="N1040" s="45"/>
      <c r="O1040" s="45"/>
      <c r="P1040" s="26"/>
      <c r="Q1040" s="26"/>
      <c r="R1040" s="26"/>
      <c r="S1040" s="26"/>
      <c r="T1040" s="26"/>
      <c r="U1040" s="26"/>
      <c r="V1040" s="26"/>
      <c r="W1040" s="26"/>
      <c r="X1040" s="26"/>
      <c r="Y1040" s="26"/>
      <c r="Z1040" s="26"/>
      <c r="AA1040" s="26"/>
      <c r="AB1040" s="26"/>
      <c r="AC1040" s="26"/>
      <c r="AD1040" s="26"/>
      <c r="AE1040" s="26"/>
      <c r="AF1040" s="26"/>
    </row>
    <row r="1041" spans="1:32" ht="15.75" customHeight="1" x14ac:dyDescent="0.2">
      <c r="A1041" s="26"/>
      <c r="B1041" s="26"/>
      <c r="C1041" s="26"/>
      <c r="D1041" s="38"/>
      <c r="E1041" s="44"/>
      <c r="F1041" s="44"/>
      <c r="G1041" s="44"/>
      <c r="H1041" s="26"/>
      <c r="I1041" s="26"/>
      <c r="J1041" s="26"/>
      <c r="K1041" s="26"/>
      <c r="L1041" s="26"/>
      <c r="M1041" s="45"/>
      <c r="N1041" s="45"/>
      <c r="O1041" s="45"/>
      <c r="P1041" s="26"/>
      <c r="Q1041" s="26"/>
      <c r="R1041" s="26"/>
      <c r="S1041" s="26"/>
      <c r="T1041" s="26"/>
      <c r="U1041" s="26"/>
      <c r="V1041" s="26"/>
      <c r="W1041" s="26"/>
      <c r="X1041" s="26"/>
      <c r="Y1041" s="26"/>
      <c r="Z1041" s="26"/>
      <c r="AA1041" s="26"/>
      <c r="AB1041" s="26"/>
      <c r="AC1041" s="26"/>
      <c r="AD1041" s="26"/>
      <c r="AE1041" s="26"/>
      <c r="AF1041" s="26"/>
    </row>
    <row r="1042" spans="1:32" ht="15.75" customHeight="1" x14ac:dyDescent="0.2">
      <c r="A1042" s="26"/>
      <c r="B1042" s="26"/>
      <c r="C1042" s="26"/>
      <c r="D1042" s="38"/>
      <c r="E1042" s="44"/>
      <c r="F1042" s="44"/>
      <c r="G1042" s="44"/>
      <c r="H1042" s="26"/>
      <c r="I1042" s="26"/>
      <c r="J1042" s="26"/>
      <c r="K1042" s="26"/>
      <c r="L1042" s="26"/>
      <c r="M1042" s="45"/>
      <c r="N1042" s="45"/>
      <c r="O1042" s="45"/>
      <c r="P1042" s="26"/>
      <c r="Q1042" s="26"/>
      <c r="R1042" s="26"/>
      <c r="S1042" s="26"/>
      <c r="T1042" s="26"/>
      <c r="U1042" s="26"/>
      <c r="V1042" s="26"/>
      <c r="W1042" s="26"/>
      <c r="X1042" s="26"/>
      <c r="Y1042" s="26"/>
      <c r="Z1042" s="26"/>
      <c r="AA1042" s="26"/>
      <c r="AB1042" s="26"/>
      <c r="AC1042" s="26"/>
      <c r="AD1042" s="26"/>
      <c r="AE1042" s="26"/>
      <c r="AF1042" s="26"/>
    </row>
    <row r="1043" spans="1:32" ht="15.75" customHeight="1" x14ac:dyDescent="0.2">
      <c r="A1043" s="26"/>
      <c r="B1043" s="26"/>
      <c r="C1043" s="26"/>
      <c r="D1043" s="38"/>
      <c r="E1043" s="44"/>
      <c r="F1043" s="44"/>
      <c r="G1043" s="44"/>
      <c r="H1043" s="26"/>
      <c r="I1043" s="26"/>
      <c r="J1043" s="26"/>
      <c r="K1043" s="26"/>
      <c r="L1043" s="26"/>
      <c r="M1043" s="45"/>
      <c r="N1043" s="45"/>
      <c r="O1043" s="45"/>
      <c r="P1043" s="26"/>
      <c r="Q1043" s="26"/>
      <c r="R1043" s="26"/>
      <c r="S1043" s="26"/>
      <c r="T1043" s="26"/>
      <c r="U1043" s="26"/>
      <c r="V1043" s="26"/>
      <c r="W1043" s="26"/>
      <c r="X1043" s="26"/>
      <c r="Y1043" s="26"/>
      <c r="Z1043" s="26"/>
      <c r="AA1043" s="26"/>
      <c r="AB1043" s="26"/>
      <c r="AC1043" s="26"/>
      <c r="AD1043" s="26"/>
      <c r="AE1043" s="26"/>
      <c r="AF1043" s="26"/>
    </row>
    <row r="1044" spans="1:32" ht="15.75" customHeight="1" x14ac:dyDescent="0.2">
      <c r="A1044" s="26"/>
      <c r="B1044" s="26"/>
      <c r="C1044" s="26"/>
      <c r="D1044" s="38"/>
      <c r="E1044" s="44"/>
      <c r="F1044" s="44"/>
      <c r="G1044" s="44"/>
      <c r="H1044" s="26"/>
      <c r="I1044" s="26"/>
      <c r="J1044" s="26"/>
      <c r="K1044" s="26"/>
      <c r="L1044" s="26"/>
      <c r="M1044" s="45"/>
      <c r="N1044" s="45"/>
      <c r="O1044" s="45"/>
      <c r="P1044" s="26"/>
      <c r="Q1044" s="26"/>
      <c r="R1044" s="26"/>
      <c r="S1044" s="26"/>
      <c r="T1044" s="26"/>
      <c r="U1044" s="26"/>
      <c r="V1044" s="26"/>
      <c r="W1044" s="26"/>
      <c r="X1044" s="26"/>
      <c r="Y1044" s="26"/>
      <c r="Z1044" s="26"/>
      <c r="AA1044" s="26"/>
      <c r="AB1044" s="26"/>
      <c r="AC1044" s="26"/>
      <c r="AD1044" s="26"/>
      <c r="AE1044" s="26"/>
      <c r="AF1044" s="26"/>
    </row>
    <row r="1045" spans="1:32" ht="15.75" customHeight="1" x14ac:dyDescent="0.2">
      <c r="A1045" s="26"/>
      <c r="B1045" s="26"/>
      <c r="C1045" s="26"/>
      <c r="D1045" s="38"/>
      <c r="E1045" s="44"/>
      <c r="F1045" s="44"/>
      <c r="G1045" s="44"/>
      <c r="H1045" s="26"/>
      <c r="I1045" s="26"/>
      <c r="J1045" s="26"/>
      <c r="K1045" s="26"/>
      <c r="L1045" s="26"/>
      <c r="M1045" s="45"/>
      <c r="N1045" s="45"/>
      <c r="O1045" s="45"/>
      <c r="P1045" s="26"/>
      <c r="Q1045" s="26"/>
      <c r="R1045" s="26"/>
      <c r="S1045" s="26"/>
      <c r="T1045" s="26"/>
      <c r="U1045" s="26"/>
      <c r="V1045" s="26"/>
      <c r="W1045" s="26"/>
      <c r="X1045" s="26"/>
      <c r="Y1045" s="26"/>
      <c r="Z1045" s="26"/>
      <c r="AA1045" s="26"/>
      <c r="AB1045" s="26"/>
      <c r="AC1045" s="26"/>
      <c r="AD1045" s="26"/>
      <c r="AE1045" s="26"/>
      <c r="AF1045" s="26"/>
    </row>
    <row r="1046" spans="1:32" ht="15.75" customHeight="1" x14ac:dyDescent="0.2">
      <c r="A1046" s="26"/>
      <c r="B1046" s="26"/>
      <c r="C1046" s="26"/>
      <c r="D1046" s="38"/>
      <c r="E1046" s="44"/>
      <c r="F1046" s="44"/>
      <c r="G1046" s="44"/>
      <c r="H1046" s="26"/>
      <c r="I1046" s="26"/>
      <c r="J1046" s="26"/>
      <c r="K1046" s="26"/>
      <c r="L1046" s="26"/>
      <c r="M1046" s="45"/>
      <c r="N1046" s="45"/>
      <c r="O1046" s="45"/>
      <c r="P1046" s="26"/>
      <c r="Q1046" s="26"/>
      <c r="R1046" s="26"/>
      <c r="S1046" s="26"/>
      <c r="T1046" s="26"/>
      <c r="U1046" s="26"/>
      <c r="V1046" s="26"/>
      <c r="W1046" s="26"/>
      <c r="X1046" s="26"/>
      <c r="Y1046" s="26"/>
      <c r="Z1046" s="26"/>
      <c r="AA1046" s="26"/>
      <c r="AB1046" s="26"/>
      <c r="AC1046" s="26"/>
      <c r="AD1046" s="26"/>
      <c r="AE1046" s="26"/>
      <c r="AF1046" s="26"/>
    </row>
    <row r="1047" spans="1:32" ht="15.75" customHeight="1" x14ac:dyDescent="0.2">
      <c r="A1047" s="26"/>
      <c r="B1047" s="26"/>
      <c r="C1047" s="26"/>
      <c r="D1047" s="38"/>
      <c r="E1047" s="44"/>
      <c r="F1047" s="44"/>
      <c r="G1047" s="44"/>
      <c r="H1047" s="26"/>
      <c r="I1047" s="26"/>
      <c r="J1047" s="26"/>
      <c r="K1047" s="26"/>
      <c r="L1047" s="26"/>
      <c r="M1047" s="45"/>
      <c r="N1047" s="45"/>
      <c r="O1047" s="45"/>
      <c r="P1047" s="26"/>
      <c r="Q1047" s="26"/>
      <c r="R1047" s="26"/>
      <c r="S1047" s="26"/>
      <c r="T1047" s="26"/>
      <c r="U1047" s="26"/>
      <c r="V1047" s="26"/>
      <c r="W1047" s="26"/>
      <c r="X1047" s="26"/>
      <c r="Y1047" s="26"/>
      <c r="Z1047" s="26"/>
      <c r="AA1047" s="26"/>
      <c r="AB1047" s="26"/>
      <c r="AC1047" s="26"/>
      <c r="AD1047" s="26"/>
      <c r="AE1047" s="26"/>
      <c r="AF1047" s="26"/>
    </row>
    <row r="1048" spans="1:32" ht="15.75" customHeight="1" x14ac:dyDescent="0.2">
      <c r="A1048" s="26"/>
      <c r="B1048" s="26"/>
      <c r="C1048" s="26"/>
      <c r="D1048" s="38"/>
      <c r="E1048" s="44"/>
      <c r="F1048" s="44"/>
      <c r="G1048" s="44"/>
      <c r="H1048" s="26"/>
      <c r="I1048" s="26"/>
      <c r="J1048" s="26"/>
      <c r="K1048" s="26"/>
      <c r="L1048" s="26"/>
      <c r="M1048" s="45"/>
      <c r="N1048" s="45"/>
      <c r="O1048" s="45"/>
      <c r="P1048" s="26"/>
      <c r="Q1048" s="26"/>
      <c r="R1048" s="26"/>
      <c r="S1048" s="26"/>
      <c r="T1048" s="26"/>
      <c r="U1048" s="26"/>
      <c r="V1048" s="26"/>
      <c r="W1048" s="26"/>
      <c r="X1048" s="26"/>
      <c r="Y1048" s="26"/>
      <c r="Z1048" s="26"/>
      <c r="AA1048" s="26"/>
      <c r="AB1048" s="26"/>
      <c r="AC1048" s="26"/>
      <c r="AD1048" s="26"/>
      <c r="AE1048" s="26"/>
      <c r="AF1048" s="26"/>
    </row>
    <row r="1049" spans="1:32" ht="15.75" customHeight="1" x14ac:dyDescent="0.2">
      <c r="A1049" s="26"/>
      <c r="B1049" s="26"/>
      <c r="C1049" s="26"/>
      <c r="D1049" s="38"/>
      <c r="E1049" s="44"/>
      <c r="F1049" s="44"/>
      <c r="G1049" s="44"/>
      <c r="H1049" s="26"/>
      <c r="I1049" s="26"/>
      <c r="J1049" s="26"/>
      <c r="K1049" s="26"/>
      <c r="L1049" s="26"/>
      <c r="M1049" s="45"/>
      <c r="N1049" s="45"/>
      <c r="O1049" s="45"/>
      <c r="P1049" s="26"/>
      <c r="Q1049" s="26"/>
      <c r="R1049" s="26"/>
      <c r="S1049" s="26"/>
      <c r="T1049" s="26"/>
      <c r="U1049" s="26"/>
      <c r="V1049" s="26"/>
      <c r="W1049" s="26"/>
      <c r="X1049" s="26"/>
      <c r="Y1049" s="26"/>
      <c r="Z1049" s="26"/>
      <c r="AA1049" s="26"/>
      <c r="AB1049" s="26"/>
      <c r="AC1049" s="26"/>
      <c r="AD1049" s="26"/>
      <c r="AE1049" s="26"/>
      <c r="AF1049" s="26"/>
    </row>
    <row r="1050" spans="1:32" ht="15.75" customHeight="1" x14ac:dyDescent="0.2">
      <c r="A1050" s="26"/>
      <c r="B1050" s="26"/>
      <c r="C1050" s="26"/>
      <c r="D1050" s="38"/>
      <c r="E1050" s="44"/>
      <c r="F1050" s="44"/>
      <c r="G1050" s="44"/>
      <c r="H1050" s="26"/>
      <c r="I1050" s="26"/>
      <c r="J1050" s="26"/>
      <c r="K1050" s="26"/>
      <c r="L1050" s="26"/>
      <c r="M1050" s="45"/>
      <c r="N1050" s="45"/>
      <c r="O1050" s="45"/>
      <c r="P1050" s="26"/>
      <c r="Q1050" s="26"/>
      <c r="R1050" s="26"/>
      <c r="S1050" s="26"/>
      <c r="T1050" s="26"/>
      <c r="U1050" s="26"/>
      <c r="V1050" s="26"/>
      <c r="W1050" s="26"/>
      <c r="X1050" s="26"/>
      <c r="Y1050" s="26"/>
      <c r="Z1050" s="26"/>
      <c r="AA1050" s="26"/>
      <c r="AB1050" s="26"/>
      <c r="AC1050" s="26"/>
      <c r="AD1050" s="26"/>
      <c r="AE1050" s="26"/>
      <c r="AF1050" s="26"/>
    </row>
    <row r="1051" spans="1:32" ht="15.75" customHeight="1" x14ac:dyDescent="0.2">
      <c r="A1051" s="26"/>
      <c r="B1051" s="26"/>
      <c r="C1051" s="26"/>
      <c r="D1051" s="38"/>
      <c r="E1051" s="44"/>
      <c r="F1051" s="44"/>
      <c r="G1051" s="44"/>
      <c r="H1051" s="26"/>
      <c r="I1051" s="26"/>
      <c r="J1051" s="26"/>
      <c r="K1051" s="26"/>
      <c r="L1051" s="26"/>
      <c r="M1051" s="45"/>
      <c r="N1051" s="45"/>
      <c r="O1051" s="45"/>
      <c r="P1051" s="26"/>
      <c r="Q1051" s="26"/>
      <c r="R1051" s="26"/>
      <c r="S1051" s="26"/>
      <c r="T1051" s="26"/>
      <c r="U1051" s="26"/>
      <c r="V1051" s="26"/>
      <c r="W1051" s="26"/>
      <c r="X1051" s="26"/>
      <c r="Y1051" s="26"/>
      <c r="Z1051" s="26"/>
      <c r="AA1051" s="26"/>
      <c r="AB1051" s="26"/>
      <c r="AC1051" s="26"/>
      <c r="AD1051" s="26"/>
      <c r="AE1051" s="26"/>
      <c r="AF1051" s="26"/>
    </row>
    <row r="1052" spans="1:32" ht="15.75" customHeight="1" x14ac:dyDescent="0.2">
      <c r="A1052" s="26"/>
      <c r="B1052" s="26"/>
      <c r="C1052" s="26"/>
      <c r="D1052" s="38"/>
      <c r="E1052" s="44"/>
      <c r="F1052" s="44"/>
      <c r="G1052" s="44"/>
      <c r="H1052" s="26"/>
      <c r="I1052" s="26"/>
      <c r="J1052" s="26"/>
      <c r="K1052" s="26"/>
      <c r="L1052" s="26"/>
      <c r="M1052" s="45"/>
      <c r="N1052" s="45"/>
      <c r="O1052" s="45"/>
      <c r="P1052" s="26"/>
      <c r="Q1052" s="26"/>
      <c r="R1052" s="26"/>
      <c r="S1052" s="26"/>
      <c r="T1052" s="26"/>
      <c r="U1052" s="26"/>
      <c r="V1052" s="26"/>
      <c r="W1052" s="26"/>
      <c r="X1052" s="26"/>
      <c r="Y1052" s="26"/>
      <c r="Z1052" s="26"/>
      <c r="AA1052" s="26"/>
      <c r="AB1052" s="26"/>
      <c r="AC1052" s="26"/>
      <c r="AD1052" s="26"/>
      <c r="AE1052" s="26"/>
      <c r="AF1052" s="26"/>
    </row>
    <row r="1053" spans="1:32" ht="15.75" customHeight="1" x14ac:dyDescent="0.2">
      <c r="A1053" s="26"/>
      <c r="B1053" s="26"/>
      <c r="C1053" s="26"/>
      <c r="D1053" s="38"/>
      <c r="E1053" s="44"/>
      <c r="F1053" s="44"/>
      <c r="G1053" s="44"/>
      <c r="H1053" s="26"/>
      <c r="I1053" s="26"/>
      <c r="J1053" s="26"/>
      <c r="K1053" s="26"/>
      <c r="L1053" s="26"/>
      <c r="M1053" s="45"/>
      <c r="N1053" s="45"/>
      <c r="O1053" s="45"/>
      <c r="P1053" s="26"/>
      <c r="Q1053" s="26"/>
      <c r="R1053" s="26"/>
      <c r="S1053" s="26"/>
      <c r="T1053" s="26"/>
      <c r="U1053" s="26"/>
      <c r="V1053" s="26"/>
      <c r="W1053" s="26"/>
      <c r="X1053" s="26"/>
      <c r="Y1053" s="26"/>
      <c r="Z1053" s="26"/>
      <c r="AA1053" s="26"/>
      <c r="AB1053" s="26"/>
      <c r="AC1053" s="26"/>
      <c r="AD1053" s="26"/>
      <c r="AE1053" s="26"/>
      <c r="AF1053" s="26"/>
    </row>
    <row r="1054" spans="1:32" ht="15.75" customHeight="1" x14ac:dyDescent="0.2">
      <c r="A1054" s="26"/>
      <c r="B1054" s="26"/>
      <c r="C1054" s="26"/>
      <c r="D1054" s="38"/>
      <c r="E1054" s="44"/>
      <c r="F1054" s="44"/>
      <c r="G1054" s="44"/>
      <c r="H1054" s="26"/>
      <c r="I1054" s="26"/>
      <c r="J1054" s="26"/>
      <c r="K1054" s="26"/>
      <c r="L1054" s="26"/>
      <c r="M1054" s="45"/>
      <c r="N1054" s="45"/>
      <c r="O1054" s="45"/>
      <c r="P1054" s="26"/>
      <c r="Q1054" s="26"/>
      <c r="R1054" s="26"/>
      <c r="S1054" s="26"/>
      <c r="T1054" s="26"/>
      <c r="U1054" s="26"/>
      <c r="V1054" s="26"/>
      <c r="W1054" s="26"/>
      <c r="X1054" s="26"/>
      <c r="Y1054" s="26"/>
      <c r="Z1054" s="26"/>
      <c r="AA1054" s="26"/>
      <c r="AB1054" s="26"/>
      <c r="AC1054" s="26"/>
      <c r="AD1054" s="26"/>
      <c r="AE1054" s="26"/>
      <c r="AF1054" s="26"/>
    </row>
    <row r="1055" spans="1:32" ht="15.75" customHeight="1" x14ac:dyDescent="0.2">
      <c r="A1055" s="26"/>
      <c r="B1055" s="26"/>
      <c r="C1055" s="26"/>
      <c r="D1055" s="38"/>
      <c r="E1055" s="44"/>
      <c r="F1055" s="44"/>
      <c r="G1055" s="44"/>
      <c r="H1055" s="26"/>
      <c r="I1055" s="26"/>
      <c r="J1055" s="26"/>
      <c r="K1055" s="26"/>
      <c r="L1055" s="26"/>
      <c r="M1055" s="45"/>
      <c r="N1055" s="45"/>
      <c r="O1055" s="45"/>
      <c r="P1055" s="26"/>
      <c r="Q1055" s="26"/>
      <c r="R1055" s="26"/>
      <c r="S1055" s="26"/>
      <c r="T1055" s="26"/>
      <c r="U1055" s="26"/>
      <c r="V1055" s="26"/>
      <c r="W1055" s="26"/>
      <c r="X1055" s="26"/>
      <c r="Y1055" s="26"/>
      <c r="Z1055" s="26"/>
      <c r="AA1055" s="26"/>
      <c r="AB1055" s="26"/>
      <c r="AC1055" s="26"/>
      <c r="AD1055" s="26"/>
      <c r="AE1055" s="26"/>
      <c r="AF1055" s="26"/>
    </row>
    <row r="1056" spans="1:32" ht="15.75" customHeight="1" x14ac:dyDescent="0.2">
      <c r="A1056" s="26"/>
      <c r="B1056" s="26"/>
      <c r="C1056" s="26"/>
      <c r="D1056" s="38"/>
      <c r="E1056" s="44"/>
      <c r="F1056" s="44"/>
      <c r="G1056" s="44"/>
      <c r="H1056" s="26"/>
      <c r="I1056" s="26"/>
      <c r="J1056" s="26"/>
      <c r="K1056" s="26"/>
      <c r="L1056" s="26"/>
      <c r="M1056" s="45"/>
      <c r="N1056" s="45"/>
      <c r="O1056" s="45"/>
      <c r="P1056" s="26"/>
      <c r="Q1056" s="26"/>
      <c r="R1056" s="26"/>
      <c r="S1056" s="26"/>
      <c r="T1056" s="26"/>
      <c r="U1056" s="26"/>
      <c r="V1056" s="26"/>
      <c r="W1056" s="26"/>
      <c r="X1056" s="26"/>
      <c r="Y1056" s="26"/>
      <c r="Z1056" s="26"/>
      <c r="AA1056" s="26"/>
      <c r="AB1056" s="26"/>
      <c r="AC1056" s="26"/>
      <c r="AD1056" s="26"/>
      <c r="AE1056" s="26"/>
      <c r="AF1056" s="26"/>
    </row>
    <row r="1057" spans="1:32" ht="15.75" customHeight="1" x14ac:dyDescent="0.2">
      <c r="A1057" s="26"/>
      <c r="B1057" s="26"/>
      <c r="C1057" s="26"/>
      <c r="D1057" s="38"/>
      <c r="E1057" s="44"/>
      <c r="F1057" s="44"/>
      <c r="G1057" s="44"/>
      <c r="H1057" s="26"/>
      <c r="I1057" s="26"/>
      <c r="J1057" s="26"/>
      <c r="K1057" s="26"/>
      <c r="L1057" s="26"/>
      <c r="M1057" s="45"/>
      <c r="N1057" s="45"/>
      <c r="O1057" s="45"/>
      <c r="P1057" s="26"/>
      <c r="Q1057" s="26"/>
      <c r="R1057" s="26"/>
      <c r="S1057" s="26"/>
      <c r="T1057" s="26"/>
      <c r="U1057" s="26"/>
      <c r="V1057" s="26"/>
      <c r="W1057" s="26"/>
      <c r="X1057" s="26"/>
      <c r="Y1057" s="26"/>
      <c r="Z1057" s="26"/>
      <c r="AA1057" s="26"/>
      <c r="AB1057" s="26"/>
      <c r="AC1057" s="26"/>
      <c r="AD1057" s="26"/>
      <c r="AE1057" s="26"/>
      <c r="AF1057" s="26"/>
    </row>
    <row r="1058" spans="1:32" ht="15.75" customHeight="1" x14ac:dyDescent="0.2">
      <c r="A1058" s="26"/>
      <c r="B1058" s="26"/>
      <c r="C1058" s="26"/>
      <c r="D1058" s="38"/>
      <c r="E1058" s="44"/>
      <c r="F1058" s="44"/>
      <c r="G1058" s="44"/>
      <c r="H1058" s="26"/>
      <c r="I1058" s="26"/>
      <c r="J1058" s="26"/>
      <c r="K1058" s="26"/>
      <c r="L1058" s="26"/>
      <c r="M1058" s="45"/>
      <c r="N1058" s="45"/>
      <c r="O1058" s="45"/>
      <c r="P1058" s="26"/>
      <c r="Q1058" s="26"/>
      <c r="R1058" s="26"/>
      <c r="S1058" s="26"/>
      <c r="T1058" s="26"/>
      <c r="U1058" s="26"/>
      <c r="V1058" s="26"/>
      <c r="W1058" s="26"/>
      <c r="X1058" s="26"/>
      <c r="Y1058" s="26"/>
      <c r="Z1058" s="26"/>
      <c r="AA1058" s="26"/>
      <c r="AB1058" s="26"/>
      <c r="AC1058" s="26"/>
      <c r="AD1058" s="26"/>
      <c r="AE1058" s="26"/>
      <c r="AF1058" s="26"/>
    </row>
    <row r="1059" spans="1:32" ht="15.75" customHeight="1" x14ac:dyDescent="0.2">
      <c r="A1059" s="26"/>
      <c r="B1059" s="26"/>
      <c r="C1059" s="26"/>
      <c r="D1059" s="38"/>
      <c r="E1059" s="44"/>
      <c r="F1059" s="44"/>
      <c r="G1059" s="44"/>
      <c r="H1059" s="26"/>
      <c r="I1059" s="26"/>
      <c r="J1059" s="26"/>
      <c r="K1059" s="26"/>
      <c r="L1059" s="26"/>
      <c r="M1059" s="45"/>
      <c r="N1059" s="45"/>
      <c r="O1059" s="45"/>
      <c r="P1059" s="26"/>
      <c r="Q1059" s="26"/>
      <c r="R1059" s="26"/>
      <c r="S1059" s="26"/>
      <c r="T1059" s="26"/>
      <c r="U1059" s="26"/>
      <c r="V1059" s="26"/>
      <c r="W1059" s="26"/>
      <c r="X1059" s="26"/>
      <c r="Y1059" s="26"/>
      <c r="Z1059" s="26"/>
      <c r="AA1059" s="26"/>
      <c r="AB1059" s="26"/>
      <c r="AC1059" s="26"/>
      <c r="AD1059" s="26"/>
      <c r="AE1059" s="26"/>
      <c r="AF1059" s="26"/>
    </row>
    <row r="1060" spans="1:32" ht="15.75" customHeight="1" x14ac:dyDescent="0.2">
      <c r="A1060" s="26"/>
      <c r="B1060" s="26"/>
      <c r="C1060" s="26"/>
      <c r="D1060" s="38"/>
      <c r="E1060" s="44"/>
      <c r="F1060" s="44"/>
      <c r="G1060" s="44"/>
      <c r="H1060" s="26"/>
      <c r="I1060" s="26"/>
      <c r="J1060" s="26"/>
      <c r="K1060" s="26"/>
      <c r="L1060" s="26"/>
      <c r="M1060" s="45"/>
      <c r="N1060" s="45"/>
      <c r="O1060" s="45"/>
      <c r="P1060" s="26"/>
      <c r="Q1060" s="26"/>
      <c r="R1060" s="26"/>
      <c r="S1060" s="26"/>
      <c r="T1060" s="26"/>
      <c r="U1060" s="26"/>
      <c r="V1060" s="26"/>
      <c r="W1060" s="26"/>
      <c r="X1060" s="26"/>
      <c r="Y1060" s="26"/>
      <c r="Z1060" s="26"/>
      <c r="AA1060" s="26"/>
      <c r="AB1060" s="26"/>
      <c r="AC1060" s="26"/>
      <c r="AD1060" s="26"/>
      <c r="AE1060" s="26"/>
      <c r="AF1060" s="26"/>
    </row>
    <row r="1061" spans="1:32" ht="15.75" customHeight="1" x14ac:dyDescent="0.2">
      <c r="A1061" s="26"/>
      <c r="B1061" s="26"/>
      <c r="C1061" s="26"/>
      <c r="D1061" s="38"/>
      <c r="E1061" s="44"/>
      <c r="F1061" s="44"/>
      <c r="G1061" s="44"/>
      <c r="H1061" s="26"/>
      <c r="I1061" s="26"/>
      <c r="J1061" s="26"/>
      <c r="K1061" s="26"/>
      <c r="L1061" s="26"/>
      <c r="M1061" s="45"/>
      <c r="N1061" s="45"/>
      <c r="O1061" s="45"/>
      <c r="P1061" s="26"/>
      <c r="Q1061" s="26"/>
      <c r="R1061" s="26"/>
      <c r="S1061" s="26"/>
      <c r="T1061" s="26"/>
      <c r="U1061" s="26"/>
      <c r="V1061" s="26"/>
      <c r="W1061" s="26"/>
      <c r="X1061" s="26"/>
      <c r="Y1061" s="26"/>
      <c r="Z1061" s="26"/>
      <c r="AA1061" s="26"/>
      <c r="AB1061" s="26"/>
      <c r="AC1061" s="26"/>
      <c r="AD1061" s="26"/>
      <c r="AE1061" s="26"/>
      <c r="AF1061" s="26"/>
    </row>
    <row r="1062" spans="1:32" ht="15.75" customHeight="1" x14ac:dyDescent="0.2">
      <c r="A1062" s="26"/>
      <c r="B1062" s="26"/>
      <c r="C1062" s="26"/>
      <c r="D1062" s="38"/>
      <c r="E1062" s="44"/>
      <c r="F1062" s="44"/>
      <c r="G1062" s="44"/>
      <c r="H1062" s="26"/>
      <c r="I1062" s="26"/>
      <c r="J1062" s="26"/>
      <c r="K1062" s="26"/>
      <c r="L1062" s="26"/>
      <c r="M1062" s="45"/>
      <c r="N1062" s="45"/>
      <c r="O1062" s="45"/>
      <c r="P1062" s="26"/>
      <c r="Q1062" s="26"/>
      <c r="R1062" s="26"/>
      <c r="S1062" s="26"/>
      <c r="T1062" s="26"/>
      <c r="U1062" s="26"/>
      <c r="V1062" s="26"/>
      <c r="W1062" s="26"/>
      <c r="X1062" s="26"/>
      <c r="Y1062" s="26"/>
      <c r="Z1062" s="26"/>
      <c r="AA1062" s="26"/>
      <c r="AB1062" s="26"/>
      <c r="AC1062" s="26"/>
      <c r="AD1062" s="26"/>
      <c r="AE1062" s="26"/>
      <c r="AF1062" s="26"/>
    </row>
    <row r="1063" spans="1:32" ht="15.75" customHeight="1" x14ac:dyDescent="0.2">
      <c r="A1063" s="26"/>
      <c r="B1063" s="26"/>
      <c r="C1063" s="26"/>
      <c r="D1063" s="38"/>
      <c r="E1063" s="44"/>
      <c r="F1063" s="44"/>
      <c r="G1063" s="44"/>
      <c r="H1063" s="26"/>
      <c r="I1063" s="26"/>
      <c r="J1063" s="26"/>
      <c r="K1063" s="26"/>
      <c r="L1063" s="26"/>
      <c r="M1063" s="45"/>
      <c r="N1063" s="45"/>
      <c r="O1063" s="45"/>
      <c r="P1063" s="26"/>
      <c r="Q1063" s="26"/>
      <c r="R1063" s="26"/>
      <c r="S1063" s="26"/>
      <c r="T1063" s="26"/>
      <c r="U1063" s="26"/>
      <c r="V1063" s="26"/>
      <c r="W1063" s="26"/>
      <c r="X1063" s="26"/>
      <c r="Y1063" s="26"/>
      <c r="Z1063" s="26"/>
      <c r="AA1063" s="26"/>
      <c r="AB1063" s="26"/>
      <c r="AC1063" s="26"/>
      <c r="AD1063" s="26"/>
      <c r="AE1063" s="26"/>
      <c r="AF1063" s="26"/>
    </row>
    <row r="1064" spans="1:32" ht="15.75" customHeight="1" x14ac:dyDescent="0.2">
      <c r="A1064" s="26"/>
      <c r="B1064" s="26"/>
      <c r="C1064" s="26"/>
      <c r="D1064" s="38"/>
      <c r="E1064" s="44"/>
      <c r="F1064" s="44"/>
      <c r="G1064" s="44"/>
      <c r="H1064" s="26"/>
      <c r="I1064" s="26"/>
      <c r="J1064" s="26"/>
      <c r="K1064" s="26"/>
      <c r="L1064" s="26"/>
      <c r="M1064" s="45"/>
      <c r="N1064" s="45"/>
      <c r="O1064" s="45"/>
      <c r="P1064" s="26"/>
      <c r="Q1064" s="26"/>
      <c r="R1064" s="26"/>
      <c r="S1064" s="26"/>
      <c r="T1064" s="26"/>
      <c r="U1064" s="26"/>
      <c r="V1064" s="26"/>
      <c r="W1064" s="26"/>
      <c r="X1064" s="26"/>
      <c r="Y1064" s="26"/>
      <c r="Z1064" s="26"/>
      <c r="AA1064" s="26"/>
      <c r="AB1064" s="26"/>
      <c r="AC1064" s="26"/>
      <c r="AD1064" s="26"/>
      <c r="AE1064" s="26"/>
      <c r="AF1064" s="26"/>
    </row>
    <row r="1065" spans="1:32" ht="15.75" customHeight="1" x14ac:dyDescent="0.2">
      <c r="A1065" s="26"/>
      <c r="B1065" s="26"/>
      <c r="C1065" s="26"/>
      <c r="D1065" s="38"/>
      <c r="E1065" s="44"/>
      <c r="F1065" s="44"/>
      <c r="G1065" s="44"/>
      <c r="H1065" s="26"/>
      <c r="I1065" s="26"/>
      <c r="J1065" s="26"/>
      <c r="K1065" s="26"/>
      <c r="L1065" s="26"/>
      <c r="M1065" s="45"/>
      <c r="N1065" s="45"/>
      <c r="O1065" s="45"/>
      <c r="P1065" s="26"/>
      <c r="Q1065" s="26"/>
      <c r="R1065" s="26"/>
      <c r="S1065" s="26"/>
      <c r="T1065" s="26"/>
      <c r="U1065" s="26"/>
      <c r="V1065" s="26"/>
      <c r="W1065" s="26"/>
      <c r="X1065" s="26"/>
      <c r="Y1065" s="26"/>
      <c r="Z1065" s="26"/>
      <c r="AA1065" s="26"/>
      <c r="AB1065" s="26"/>
      <c r="AC1065" s="26"/>
      <c r="AD1065" s="26"/>
      <c r="AE1065" s="26"/>
      <c r="AF1065" s="26"/>
    </row>
    <row r="1066" spans="1:32" ht="15.75" customHeight="1" x14ac:dyDescent="0.2">
      <c r="A1066" s="26"/>
      <c r="B1066" s="26"/>
      <c r="C1066" s="26"/>
      <c r="D1066" s="38"/>
      <c r="E1066" s="44"/>
      <c r="F1066" s="44"/>
      <c r="G1066" s="44"/>
      <c r="H1066" s="26"/>
      <c r="I1066" s="26"/>
      <c r="J1066" s="26"/>
      <c r="K1066" s="26"/>
      <c r="L1066" s="26"/>
      <c r="M1066" s="45"/>
      <c r="N1066" s="45"/>
      <c r="O1066" s="45"/>
      <c r="P1066" s="26"/>
      <c r="Q1066" s="26"/>
      <c r="R1066" s="26"/>
      <c r="S1066" s="26"/>
      <c r="T1066" s="26"/>
      <c r="U1066" s="26"/>
      <c r="V1066" s="26"/>
      <c r="W1066" s="26"/>
      <c r="X1066" s="26"/>
      <c r="Y1066" s="26"/>
      <c r="Z1066" s="26"/>
      <c r="AA1066" s="26"/>
      <c r="AB1066" s="26"/>
      <c r="AC1066" s="26"/>
      <c r="AD1066" s="26"/>
      <c r="AE1066" s="26"/>
      <c r="AF1066" s="26"/>
    </row>
    <row r="1067" spans="1:32" ht="15.75" customHeight="1" x14ac:dyDescent="0.2">
      <c r="A1067" s="26"/>
      <c r="B1067" s="26"/>
      <c r="C1067" s="26"/>
      <c r="D1067" s="38"/>
      <c r="E1067" s="44"/>
      <c r="F1067" s="44"/>
      <c r="G1067" s="44"/>
      <c r="H1067" s="26"/>
      <c r="I1067" s="26"/>
      <c r="J1067" s="26"/>
      <c r="K1067" s="26"/>
      <c r="L1067" s="26"/>
      <c r="M1067" s="45"/>
      <c r="N1067" s="45"/>
      <c r="O1067" s="45"/>
      <c r="P1067" s="26"/>
      <c r="Q1067" s="26"/>
      <c r="R1067" s="26"/>
      <c r="S1067" s="26"/>
      <c r="T1067" s="26"/>
      <c r="U1067" s="26"/>
      <c r="V1067" s="26"/>
      <c r="W1067" s="26"/>
      <c r="X1067" s="26"/>
      <c r="Y1067" s="26"/>
      <c r="Z1067" s="26"/>
      <c r="AA1067" s="26"/>
      <c r="AB1067" s="26"/>
      <c r="AC1067" s="26"/>
      <c r="AD1067" s="26"/>
      <c r="AE1067" s="26"/>
      <c r="AF1067" s="26"/>
    </row>
    <row r="1068" spans="1:32" ht="15.75" customHeight="1" x14ac:dyDescent="0.2">
      <c r="A1068" s="26"/>
      <c r="B1068" s="26"/>
      <c r="C1068" s="26"/>
      <c r="D1068" s="38"/>
      <c r="E1068" s="44"/>
      <c r="F1068" s="44"/>
      <c r="G1068" s="44"/>
      <c r="H1068" s="26"/>
      <c r="I1068" s="26"/>
      <c r="J1068" s="26"/>
      <c r="K1068" s="26"/>
      <c r="L1068" s="26"/>
      <c r="M1068" s="45"/>
      <c r="N1068" s="45"/>
      <c r="O1068" s="45"/>
      <c r="P1068" s="26"/>
      <c r="Q1068" s="26"/>
      <c r="R1068" s="26"/>
      <c r="S1068" s="26"/>
      <c r="T1068" s="26"/>
      <c r="U1068" s="26"/>
      <c r="V1068" s="26"/>
      <c r="W1068" s="26"/>
      <c r="X1068" s="26"/>
      <c r="Y1068" s="26"/>
      <c r="Z1068" s="26"/>
      <c r="AA1068" s="26"/>
      <c r="AB1068" s="26"/>
      <c r="AC1068" s="26"/>
      <c r="AD1068" s="26"/>
      <c r="AE1068" s="26"/>
      <c r="AF1068" s="26"/>
    </row>
    <row r="1069" spans="1:32" ht="15.75" customHeight="1" x14ac:dyDescent="0.2">
      <c r="A1069" s="26"/>
      <c r="B1069" s="26"/>
      <c r="C1069" s="26"/>
      <c r="D1069" s="38"/>
      <c r="E1069" s="44"/>
      <c r="F1069" s="44"/>
      <c r="G1069" s="44"/>
      <c r="H1069" s="26"/>
      <c r="I1069" s="26"/>
      <c r="J1069" s="26"/>
      <c r="K1069" s="26"/>
      <c r="L1069" s="26"/>
      <c r="M1069" s="45"/>
      <c r="N1069" s="45"/>
      <c r="O1069" s="45"/>
      <c r="P1069" s="26"/>
      <c r="Q1069" s="26"/>
      <c r="R1069" s="26"/>
      <c r="S1069" s="26"/>
      <c r="T1069" s="26"/>
      <c r="U1069" s="26"/>
      <c r="V1069" s="26"/>
      <c r="W1069" s="26"/>
      <c r="X1069" s="26"/>
      <c r="Y1069" s="26"/>
      <c r="Z1069" s="26"/>
      <c r="AA1069" s="26"/>
      <c r="AB1069" s="26"/>
      <c r="AC1069" s="26"/>
      <c r="AD1069" s="26"/>
      <c r="AE1069" s="26"/>
      <c r="AF1069" s="26"/>
    </row>
    <row r="1070" spans="1:32" ht="15.75" customHeight="1" x14ac:dyDescent="0.2">
      <c r="A1070" s="26"/>
      <c r="B1070" s="26"/>
      <c r="C1070" s="26"/>
      <c r="D1070" s="38"/>
      <c r="E1070" s="44"/>
      <c r="F1070" s="44"/>
      <c r="G1070" s="44"/>
      <c r="H1070" s="26"/>
      <c r="I1070" s="26"/>
      <c r="J1070" s="26"/>
      <c r="K1070" s="26"/>
      <c r="L1070" s="26"/>
      <c r="M1070" s="45"/>
      <c r="N1070" s="45"/>
      <c r="O1070" s="45"/>
      <c r="P1070" s="26"/>
      <c r="Q1070" s="26"/>
      <c r="R1070" s="26"/>
      <c r="S1070" s="26"/>
      <c r="T1070" s="26"/>
      <c r="U1070" s="26"/>
      <c r="V1070" s="26"/>
      <c r="W1070" s="26"/>
      <c r="X1070" s="26"/>
      <c r="Y1070" s="26"/>
      <c r="Z1070" s="26"/>
      <c r="AA1070" s="26"/>
      <c r="AB1070" s="26"/>
      <c r="AC1070" s="26"/>
      <c r="AD1070" s="26"/>
      <c r="AE1070" s="26"/>
      <c r="AF1070" s="26"/>
    </row>
    <row r="1071" spans="1:32" ht="15.75" customHeight="1" x14ac:dyDescent="0.2">
      <c r="A1071" s="26"/>
      <c r="B1071" s="26"/>
      <c r="C1071" s="26"/>
      <c r="D1071" s="38"/>
      <c r="E1071" s="44"/>
      <c r="F1071" s="44"/>
      <c r="G1071" s="44"/>
      <c r="H1071" s="26"/>
      <c r="I1071" s="26"/>
      <c r="J1071" s="26"/>
      <c r="K1071" s="26"/>
      <c r="L1071" s="26"/>
      <c r="M1071" s="45"/>
      <c r="N1071" s="45"/>
      <c r="O1071" s="45"/>
      <c r="P1071" s="26"/>
      <c r="Q1071" s="26"/>
      <c r="R1071" s="26"/>
      <c r="S1071" s="26"/>
      <c r="T1071" s="26"/>
      <c r="U1071" s="26"/>
      <c r="V1071" s="26"/>
      <c r="W1071" s="26"/>
      <c r="X1071" s="26"/>
      <c r="Y1071" s="26"/>
      <c r="Z1071" s="26"/>
      <c r="AA1071" s="26"/>
      <c r="AB1071" s="26"/>
      <c r="AC1071" s="26"/>
      <c r="AD1071" s="26"/>
      <c r="AE1071" s="26"/>
      <c r="AF1071" s="26"/>
    </row>
    <row r="1072" spans="1:32" ht="15.75" customHeight="1" x14ac:dyDescent="0.2">
      <c r="A1072" s="26"/>
      <c r="B1072" s="26"/>
      <c r="C1072" s="26"/>
      <c r="D1072" s="38"/>
      <c r="E1072" s="44"/>
      <c r="F1072" s="44"/>
      <c r="G1072" s="44"/>
      <c r="H1072" s="26"/>
      <c r="I1072" s="26"/>
      <c r="J1072" s="26"/>
      <c r="K1072" s="26"/>
      <c r="L1072" s="26"/>
      <c r="M1072" s="45"/>
      <c r="N1072" s="45"/>
      <c r="O1072" s="45"/>
      <c r="P1072" s="26"/>
      <c r="Q1072" s="26"/>
      <c r="R1072" s="26"/>
      <c r="S1072" s="26"/>
      <c r="T1072" s="26"/>
      <c r="U1072" s="26"/>
      <c r="V1072" s="26"/>
      <c r="W1072" s="26"/>
      <c r="X1072" s="26"/>
      <c r="Y1072" s="26"/>
      <c r="Z1072" s="26"/>
      <c r="AA1072" s="26"/>
      <c r="AB1072" s="26"/>
      <c r="AC1072" s="26"/>
      <c r="AD1072" s="26"/>
      <c r="AE1072" s="26"/>
      <c r="AF1072" s="26"/>
    </row>
    <row r="1073" spans="1:32" ht="15.75" customHeight="1" x14ac:dyDescent="0.2">
      <c r="A1073" s="26"/>
      <c r="B1073" s="26"/>
      <c r="C1073" s="26"/>
      <c r="D1073" s="38"/>
      <c r="E1073" s="44"/>
      <c r="F1073" s="44"/>
      <c r="G1073" s="44"/>
      <c r="H1073" s="26"/>
      <c r="I1073" s="26"/>
      <c r="J1073" s="26"/>
      <c r="K1073" s="26"/>
      <c r="L1073" s="26"/>
      <c r="M1073" s="45"/>
      <c r="N1073" s="45"/>
      <c r="O1073" s="45"/>
      <c r="P1073" s="26"/>
      <c r="Q1073" s="26"/>
      <c r="R1073" s="26"/>
      <c r="S1073" s="26"/>
      <c r="T1073" s="26"/>
      <c r="U1073" s="26"/>
      <c r="V1073" s="26"/>
      <c r="W1073" s="26"/>
      <c r="X1073" s="26"/>
      <c r="Y1073" s="26"/>
      <c r="Z1073" s="26"/>
      <c r="AA1073" s="26"/>
      <c r="AB1073" s="26"/>
      <c r="AC1073" s="26"/>
      <c r="AD1073" s="26"/>
      <c r="AE1073" s="26"/>
      <c r="AF1073" s="26"/>
    </row>
    <row r="1074" spans="1:32" ht="15.75" customHeight="1" x14ac:dyDescent="0.2">
      <c r="A1074" s="26"/>
      <c r="B1074" s="26"/>
      <c r="C1074" s="26"/>
      <c r="D1074" s="38"/>
      <c r="E1074" s="44"/>
      <c r="F1074" s="44"/>
      <c r="G1074" s="44"/>
      <c r="H1074" s="26"/>
      <c r="I1074" s="26"/>
      <c r="J1074" s="26"/>
      <c r="K1074" s="26"/>
      <c r="L1074" s="26"/>
      <c r="M1074" s="45"/>
      <c r="N1074" s="45"/>
      <c r="O1074" s="45"/>
      <c r="P1074" s="26"/>
      <c r="Q1074" s="26"/>
      <c r="R1074" s="26"/>
      <c r="S1074" s="26"/>
      <c r="T1074" s="26"/>
      <c r="U1074" s="26"/>
      <c r="V1074" s="26"/>
      <c r="W1074" s="26"/>
      <c r="X1074" s="26"/>
      <c r="Y1074" s="26"/>
      <c r="Z1074" s="26"/>
      <c r="AA1074" s="26"/>
      <c r="AB1074" s="26"/>
      <c r="AC1074" s="26"/>
      <c r="AD1074" s="26"/>
      <c r="AE1074" s="26"/>
      <c r="AF1074" s="26"/>
    </row>
    <row r="1075" spans="1:32" ht="15.75" customHeight="1" x14ac:dyDescent="0.2">
      <c r="A1075" s="26"/>
      <c r="B1075" s="26"/>
      <c r="C1075" s="26"/>
      <c r="D1075" s="38"/>
      <c r="E1075" s="44"/>
      <c r="F1075" s="44"/>
      <c r="G1075" s="44"/>
      <c r="H1075" s="26"/>
      <c r="I1075" s="26"/>
      <c r="J1075" s="26"/>
      <c r="K1075" s="26"/>
      <c r="L1075" s="26"/>
      <c r="M1075" s="45"/>
      <c r="N1075" s="45"/>
      <c r="O1075" s="45"/>
      <c r="P1075" s="26"/>
      <c r="Q1075" s="26"/>
      <c r="R1075" s="26"/>
      <c r="S1075" s="26"/>
      <c r="T1075" s="26"/>
      <c r="U1075" s="26"/>
      <c r="V1075" s="26"/>
      <c r="W1075" s="26"/>
      <c r="X1075" s="26"/>
      <c r="Y1075" s="26"/>
      <c r="Z1075" s="26"/>
      <c r="AA1075" s="26"/>
      <c r="AB1075" s="26"/>
      <c r="AC1075" s="26"/>
      <c r="AD1075" s="26"/>
      <c r="AE1075" s="26"/>
      <c r="AF1075" s="26"/>
    </row>
    <row r="1076" spans="1:32" ht="15.75" customHeight="1" x14ac:dyDescent="0.2">
      <c r="A1076" s="26"/>
      <c r="B1076" s="26"/>
      <c r="C1076" s="26"/>
      <c r="D1076" s="38"/>
      <c r="E1076" s="44"/>
      <c r="F1076" s="44"/>
      <c r="G1076" s="44"/>
      <c r="H1076" s="26"/>
      <c r="I1076" s="26"/>
      <c r="J1076" s="26"/>
      <c r="K1076" s="26"/>
      <c r="L1076" s="26"/>
      <c r="M1076" s="45"/>
      <c r="N1076" s="45"/>
      <c r="O1076" s="45"/>
      <c r="P1076" s="26"/>
      <c r="Q1076" s="26"/>
      <c r="R1076" s="26"/>
      <c r="S1076" s="26"/>
      <c r="T1076" s="26"/>
      <c r="U1076" s="26"/>
      <c r="V1076" s="26"/>
      <c r="W1076" s="26"/>
      <c r="X1076" s="26"/>
      <c r="Y1076" s="26"/>
      <c r="Z1076" s="26"/>
      <c r="AA1076" s="26"/>
      <c r="AB1076" s="26"/>
      <c r="AC1076" s="26"/>
      <c r="AD1076" s="26"/>
      <c r="AE1076" s="26"/>
      <c r="AF1076" s="26"/>
    </row>
    <row r="1077" spans="1:32" ht="15.75" customHeight="1" x14ac:dyDescent="0.2">
      <c r="A1077" s="26"/>
      <c r="B1077" s="26"/>
      <c r="C1077" s="26"/>
      <c r="D1077" s="38"/>
      <c r="E1077" s="44"/>
      <c r="F1077" s="44"/>
      <c r="G1077" s="44"/>
      <c r="H1077" s="26"/>
      <c r="I1077" s="26"/>
      <c r="J1077" s="26"/>
      <c r="K1077" s="26"/>
      <c r="L1077" s="26"/>
      <c r="M1077" s="45"/>
      <c r="N1077" s="45"/>
      <c r="O1077" s="45"/>
      <c r="P1077" s="26"/>
      <c r="Q1077" s="26"/>
      <c r="R1077" s="26"/>
      <c r="S1077" s="26"/>
      <c r="T1077" s="26"/>
      <c r="U1077" s="26"/>
      <c r="V1077" s="26"/>
      <c r="W1077" s="26"/>
      <c r="X1077" s="26"/>
      <c r="Y1077" s="26"/>
      <c r="Z1077" s="26"/>
      <c r="AA1077" s="26"/>
      <c r="AB1077" s="26"/>
      <c r="AC1077" s="26"/>
      <c r="AD1077" s="26"/>
      <c r="AE1077" s="26"/>
      <c r="AF1077" s="26"/>
    </row>
    <row r="1078" spans="1:32" ht="15.75" customHeight="1" x14ac:dyDescent="0.2">
      <c r="A1078" s="26"/>
      <c r="B1078" s="26"/>
      <c r="C1078" s="26"/>
      <c r="D1078" s="38"/>
      <c r="E1078" s="44"/>
      <c r="F1078" s="44"/>
      <c r="G1078" s="44"/>
      <c r="H1078" s="26"/>
      <c r="I1078" s="26"/>
      <c r="J1078" s="26"/>
      <c r="K1078" s="26"/>
      <c r="L1078" s="26"/>
      <c r="M1078" s="45"/>
      <c r="N1078" s="45"/>
      <c r="O1078" s="45"/>
      <c r="P1078" s="26"/>
      <c r="Q1078" s="26"/>
      <c r="R1078" s="26"/>
      <c r="S1078" s="26"/>
      <c r="T1078" s="26"/>
      <c r="U1078" s="26"/>
      <c r="V1078" s="26"/>
      <c r="W1078" s="26"/>
      <c r="X1078" s="26"/>
      <c r="Y1078" s="26"/>
      <c r="Z1078" s="26"/>
      <c r="AA1078" s="26"/>
      <c r="AB1078" s="26"/>
      <c r="AC1078" s="26"/>
      <c r="AD1078" s="26"/>
      <c r="AE1078" s="26"/>
      <c r="AF1078" s="26"/>
    </row>
    <row r="1079" spans="1:32" ht="15.75" customHeight="1" x14ac:dyDescent="0.2">
      <c r="A1079" s="26"/>
      <c r="B1079" s="26"/>
      <c r="C1079" s="26"/>
      <c r="D1079" s="38"/>
      <c r="E1079" s="44"/>
      <c r="F1079" s="44"/>
      <c r="G1079" s="44"/>
      <c r="H1079" s="26"/>
      <c r="I1079" s="26"/>
      <c r="J1079" s="26"/>
      <c r="K1079" s="26"/>
      <c r="L1079" s="26"/>
      <c r="M1079" s="45"/>
      <c r="N1079" s="45"/>
      <c r="O1079" s="45"/>
      <c r="P1079" s="26"/>
      <c r="Q1079" s="26"/>
      <c r="R1079" s="26"/>
      <c r="S1079" s="26"/>
      <c r="T1079" s="26"/>
      <c r="U1079" s="26"/>
      <c r="V1079" s="26"/>
      <c r="W1079" s="26"/>
      <c r="X1079" s="26"/>
      <c r="Y1079" s="26"/>
      <c r="Z1079" s="26"/>
      <c r="AA1079" s="26"/>
      <c r="AB1079" s="26"/>
      <c r="AC1079" s="26"/>
      <c r="AD1079" s="26"/>
      <c r="AE1079" s="26"/>
      <c r="AF1079" s="26"/>
    </row>
    <row r="1080" spans="1:32" ht="15.75" customHeight="1" x14ac:dyDescent="0.2">
      <c r="A1080" s="26"/>
      <c r="B1080" s="26"/>
      <c r="C1080" s="26"/>
      <c r="D1080" s="38"/>
      <c r="E1080" s="44"/>
      <c r="F1080" s="44"/>
      <c r="G1080" s="44"/>
      <c r="H1080" s="26"/>
      <c r="I1080" s="26"/>
      <c r="J1080" s="26"/>
      <c r="K1080" s="26"/>
      <c r="L1080" s="26"/>
      <c r="M1080" s="45"/>
      <c r="N1080" s="45"/>
      <c r="O1080" s="45"/>
      <c r="P1080" s="26"/>
      <c r="Q1080" s="26"/>
      <c r="R1080" s="26"/>
      <c r="S1080" s="26"/>
      <c r="T1080" s="26"/>
      <c r="U1080" s="26"/>
      <c r="V1080" s="26"/>
      <c r="W1080" s="26"/>
      <c r="X1080" s="26"/>
      <c r="Y1080" s="26"/>
      <c r="Z1080" s="26"/>
      <c r="AA1080" s="26"/>
      <c r="AB1080" s="26"/>
      <c r="AC1080" s="26"/>
      <c r="AD1080" s="26"/>
      <c r="AE1080" s="26"/>
      <c r="AF1080" s="26"/>
    </row>
    <row r="1081" spans="1:32" ht="15.75" customHeight="1" x14ac:dyDescent="0.2">
      <c r="A1081" s="26"/>
      <c r="B1081" s="26"/>
      <c r="C1081" s="26"/>
      <c r="D1081" s="38"/>
      <c r="E1081" s="44"/>
      <c r="F1081" s="44"/>
      <c r="G1081" s="44"/>
      <c r="H1081" s="26"/>
      <c r="I1081" s="26"/>
      <c r="J1081" s="26"/>
      <c r="K1081" s="26"/>
      <c r="L1081" s="26"/>
      <c r="M1081" s="45"/>
      <c r="N1081" s="45"/>
      <c r="O1081" s="45"/>
      <c r="P1081" s="26"/>
      <c r="Q1081" s="26"/>
      <c r="R1081" s="26"/>
      <c r="S1081" s="26"/>
      <c r="T1081" s="26"/>
      <c r="U1081" s="26"/>
      <c r="V1081" s="26"/>
      <c r="W1081" s="26"/>
      <c r="X1081" s="26"/>
      <c r="Y1081" s="26"/>
      <c r="Z1081" s="26"/>
      <c r="AA1081" s="26"/>
      <c r="AB1081" s="26"/>
      <c r="AC1081" s="26"/>
      <c r="AD1081" s="26"/>
      <c r="AE1081" s="26"/>
      <c r="AF1081" s="26"/>
    </row>
    <row r="1082" spans="1:32" ht="15.75" customHeight="1" x14ac:dyDescent="0.2">
      <c r="A1082" s="26"/>
      <c r="B1082" s="26"/>
      <c r="C1082" s="26"/>
      <c r="D1082" s="38"/>
      <c r="E1082" s="44"/>
      <c r="F1082" s="44"/>
      <c r="G1082" s="44"/>
      <c r="H1082" s="26"/>
      <c r="I1082" s="26"/>
      <c r="J1082" s="26"/>
      <c r="K1082" s="26"/>
      <c r="L1082" s="26"/>
      <c r="M1082" s="45"/>
      <c r="N1082" s="45"/>
      <c r="O1082" s="45"/>
      <c r="P1082" s="26"/>
      <c r="Q1082" s="26"/>
      <c r="R1082" s="26"/>
      <c r="S1082" s="26"/>
      <c r="T1082" s="26"/>
      <c r="U1082" s="26"/>
      <c r="V1082" s="26"/>
      <c r="W1082" s="26"/>
      <c r="X1082" s="26"/>
      <c r="Y1082" s="26"/>
      <c r="Z1082" s="26"/>
      <c r="AA1082" s="26"/>
      <c r="AB1082" s="26"/>
      <c r="AC1082" s="26"/>
      <c r="AD1082" s="26"/>
      <c r="AE1082" s="26"/>
      <c r="AF1082" s="26"/>
    </row>
    <row r="1083" spans="1:32" ht="15.75" customHeight="1" x14ac:dyDescent="0.2">
      <c r="A1083" s="26"/>
      <c r="B1083" s="26"/>
      <c r="C1083" s="26"/>
      <c r="D1083" s="38"/>
      <c r="E1083" s="44"/>
      <c r="F1083" s="44"/>
      <c r="G1083" s="44"/>
      <c r="H1083" s="26"/>
      <c r="I1083" s="26"/>
      <c r="J1083" s="26"/>
      <c r="K1083" s="26"/>
      <c r="L1083" s="26"/>
      <c r="M1083" s="45"/>
      <c r="N1083" s="45"/>
      <c r="O1083" s="45"/>
      <c r="P1083" s="26"/>
      <c r="Q1083" s="26"/>
      <c r="R1083" s="26"/>
      <c r="S1083" s="26"/>
      <c r="T1083" s="26"/>
      <c r="U1083" s="26"/>
      <c r="V1083" s="26"/>
      <c r="W1083" s="26"/>
      <c r="X1083" s="26"/>
      <c r="Y1083" s="26"/>
      <c r="Z1083" s="26"/>
      <c r="AA1083" s="26"/>
      <c r="AB1083" s="26"/>
      <c r="AC1083" s="26"/>
      <c r="AD1083" s="26"/>
      <c r="AE1083" s="26"/>
      <c r="AF1083" s="26"/>
    </row>
    <row r="1084" spans="1:32" ht="15.75" customHeight="1" x14ac:dyDescent="0.2">
      <c r="A1084" s="26"/>
      <c r="B1084" s="26"/>
      <c r="C1084" s="26"/>
      <c r="D1084" s="38"/>
      <c r="E1084" s="44"/>
      <c r="F1084" s="44"/>
      <c r="G1084" s="44"/>
      <c r="H1084" s="26"/>
      <c r="I1084" s="26"/>
      <c r="J1084" s="26"/>
      <c r="K1084" s="26"/>
      <c r="L1084" s="26"/>
      <c r="M1084" s="45"/>
      <c r="N1084" s="45"/>
      <c r="O1084" s="45"/>
      <c r="P1084" s="26"/>
      <c r="Q1084" s="26"/>
      <c r="R1084" s="26"/>
      <c r="S1084" s="26"/>
      <c r="T1084" s="26"/>
      <c r="U1084" s="26"/>
      <c r="V1084" s="26"/>
      <c r="W1084" s="26"/>
      <c r="X1084" s="26"/>
      <c r="Y1084" s="26"/>
      <c r="Z1084" s="26"/>
      <c r="AA1084" s="26"/>
      <c r="AB1084" s="26"/>
      <c r="AC1084" s="26"/>
      <c r="AD1084" s="26"/>
      <c r="AE1084" s="26"/>
      <c r="AF1084" s="26"/>
    </row>
    <row r="1085" spans="1:32" ht="15.75" customHeight="1" x14ac:dyDescent="0.2">
      <c r="A1085" s="26"/>
      <c r="B1085" s="26"/>
      <c r="C1085" s="26"/>
      <c r="D1085" s="38"/>
      <c r="E1085" s="44"/>
      <c r="F1085" s="44"/>
      <c r="G1085" s="44"/>
      <c r="H1085" s="26"/>
      <c r="I1085" s="26"/>
      <c r="J1085" s="26"/>
      <c r="K1085" s="26"/>
      <c r="L1085" s="26"/>
      <c r="M1085" s="45"/>
      <c r="N1085" s="45"/>
      <c r="O1085" s="45"/>
      <c r="P1085" s="26"/>
      <c r="Q1085" s="26"/>
      <c r="R1085" s="26"/>
      <c r="S1085" s="26"/>
      <c r="T1085" s="26"/>
      <c r="U1085" s="26"/>
      <c r="V1085" s="26"/>
      <c r="W1085" s="26"/>
      <c r="X1085" s="26"/>
      <c r="Y1085" s="26"/>
      <c r="Z1085" s="26"/>
      <c r="AA1085" s="26"/>
      <c r="AB1085" s="26"/>
      <c r="AC1085" s="26"/>
      <c r="AD1085" s="26"/>
      <c r="AE1085" s="26"/>
      <c r="AF1085" s="26"/>
    </row>
    <row r="1086" spans="1:32" ht="15.75" customHeight="1" x14ac:dyDescent="0.2">
      <c r="A1086" s="26"/>
      <c r="B1086" s="26"/>
      <c r="C1086" s="26"/>
      <c r="D1086" s="38"/>
      <c r="E1086" s="44"/>
      <c r="F1086" s="44"/>
      <c r="G1086" s="44"/>
      <c r="H1086" s="26"/>
      <c r="I1086" s="26"/>
      <c r="J1086" s="26"/>
      <c r="K1086" s="26"/>
      <c r="L1086" s="26"/>
      <c r="M1086" s="45"/>
      <c r="N1086" s="45"/>
      <c r="O1086" s="45"/>
      <c r="P1086" s="26"/>
      <c r="Q1086" s="26"/>
      <c r="R1086" s="26"/>
      <c r="S1086" s="26"/>
      <c r="T1086" s="26"/>
      <c r="U1086" s="26"/>
      <c r="V1086" s="26"/>
      <c r="W1086" s="26"/>
      <c r="X1086" s="26"/>
      <c r="Y1086" s="26"/>
      <c r="Z1086" s="26"/>
      <c r="AA1086" s="26"/>
      <c r="AB1086" s="26"/>
      <c r="AC1086" s="26"/>
      <c r="AD1086" s="26"/>
      <c r="AE1086" s="26"/>
      <c r="AF1086" s="26"/>
    </row>
    <row r="1087" spans="1:32" ht="15.75" customHeight="1" x14ac:dyDescent="0.2">
      <c r="A1087" s="26"/>
      <c r="B1087" s="26"/>
      <c r="C1087" s="26"/>
      <c r="D1087" s="38"/>
      <c r="E1087" s="44"/>
      <c r="F1087" s="44"/>
      <c r="G1087" s="44"/>
      <c r="H1087" s="26"/>
      <c r="I1087" s="26"/>
      <c r="J1087" s="26"/>
      <c r="K1087" s="26"/>
      <c r="L1087" s="26"/>
      <c r="M1087" s="45"/>
      <c r="N1087" s="45"/>
      <c r="O1087" s="45"/>
      <c r="P1087" s="26"/>
      <c r="Q1087" s="26"/>
      <c r="R1087" s="26"/>
      <c r="S1087" s="26"/>
      <c r="T1087" s="26"/>
      <c r="U1087" s="26"/>
      <c r="V1087" s="26"/>
      <c r="W1087" s="26"/>
      <c r="X1087" s="26"/>
      <c r="Y1087" s="26"/>
      <c r="Z1087" s="26"/>
      <c r="AA1087" s="26"/>
      <c r="AB1087" s="26"/>
      <c r="AC1087" s="26"/>
      <c r="AD1087" s="26"/>
      <c r="AE1087" s="26"/>
      <c r="AF1087" s="26"/>
    </row>
    <row r="1088" spans="1:32" ht="15.75" customHeight="1" x14ac:dyDescent="0.2">
      <c r="A1088" s="26"/>
      <c r="B1088" s="26"/>
      <c r="C1088" s="26"/>
      <c r="D1088" s="38"/>
      <c r="E1088" s="44"/>
      <c r="F1088" s="44"/>
      <c r="G1088" s="44"/>
      <c r="H1088" s="26"/>
      <c r="I1088" s="26"/>
      <c r="J1088" s="26"/>
      <c r="K1088" s="26"/>
      <c r="L1088" s="26"/>
      <c r="M1088" s="45"/>
      <c r="N1088" s="45"/>
      <c r="O1088" s="45"/>
      <c r="P1088" s="26"/>
      <c r="Q1088" s="26"/>
      <c r="R1088" s="26"/>
      <c r="S1088" s="26"/>
      <c r="T1088" s="26"/>
      <c r="U1088" s="26"/>
      <c r="V1088" s="26"/>
      <c r="W1088" s="26"/>
      <c r="X1088" s="26"/>
      <c r="Y1088" s="26"/>
      <c r="Z1088" s="26"/>
      <c r="AA1088" s="26"/>
      <c r="AB1088" s="26"/>
      <c r="AC1088" s="26"/>
      <c r="AD1088" s="26"/>
      <c r="AE1088" s="26"/>
      <c r="AF1088" s="26"/>
    </row>
    <row r="1089" spans="1:32" ht="15.75" customHeight="1" x14ac:dyDescent="0.2">
      <c r="A1089" s="26"/>
      <c r="B1089" s="26"/>
      <c r="C1089" s="26"/>
      <c r="D1089" s="38"/>
      <c r="E1089" s="44"/>
      <c r="F1089" s="44"/>
      <c r="G1089" s="44"/>
      <c r="H1089" s="26"/>
      <c r="I1089" s="26"/>
      <c r="J1089" s="26"/>
      <c r="K1089" s="26"/>
      <c r="L1089" s="26"/>
      <c r="M1089" s="45"/>
      <c r="N1089" s="45"/>
      <c r="O1089" s="45"/>
      <c r="P1089" s="26"/>
      <c r="Q1089" s="26"/>
      <c r="R1089" s="26"/>
      <c r="S1089" s="26"/>
      <c r="T1089" s="26"/>
      <c r="U1089" s="26"/>
      <c r="V1089" s="26"/>
      <c r="W1089" s="26"/>
      <c r="X1089" s="26"/>
      <c r="Y1089" s="26"/>
      <c r="Z1089" s="26"/>
      <c r="AA1089" s="26"/>
      <c r="AB1089" s="26"/>
      <c r="AC1089" s="26"/>
      <c r="AD1089" s="26"/>
      <c r="AE1089" s="26"/>
      <c r="AF1089" s="26"/>
    </row>
    <row r="1090" spans="1:32" ht="15.75" customHeight="1" x14ac:dyDescent="0.2">
      <c r="A1090" s="26"/>
      <c r="B1090" s="26"/>
      <c r="C1090" s="26"/>
      <c r="D1090" s="38"/>
      <c r="E1090" s="44"/>
      <c r="F1090" s="44"/>
      <c r="G1090" s="44"/>
      <c r="H1090" s="26"/>
      <c r="I1090" s="26"/>
      <c r="J1090" s="26"/>
      <c r="K1090" s="26"/>
      <c r="L1090" s="26"/>
      <c r="M1090" s="45"/>
      <c r="N1090" s="45"/>
      <c r="O1090" s="45"/>
      <c r="P1090" s="26"/>
      <c r="Q1090" s="26"/>
      <c r="R1090" s="26"/>
      <c r="S1090" s="26"/>
      <c r="T1090" s="26"/>
      <c r="U1090" s="26"/>
      <c r="V1090" s="26"/>
      <c r="W1090" s="26"/>
      <c r="X1090" s="26"/>
      <c r="Y1090" s="26"/>
      <c r="Z1090" s="26"/>
      <c r="AA1090" s="26"/>
      <c r="AB1090" s="26"/>
      <c r="AC1090" s="26"/>
      <c r="AD1090" s="26"/>
      <c r="AE1090" s="26"/>
      <c r="AF1090" s="26"/>
    </row>
    <row r="1091" spans="1:32" ht="15.75" customHeight="1" x14ac:dyDescent="0.2">
      <c r="A1091" s="26"/>
      <c r="B1091" s="26"/>
      <c r="C1091" s="26"/>
      <c r="D1091" s="38"/>
      <c r="E1091" s="44"/>
      <c r="F1091" s="44"/>
      <c r="G1091" s="44"/>
      <c r="H1091" s="26"/>
      <c r="I1091" s="26"/>
      <c r="J1091" s="26"/>
      <c r="K1091" s="26"/>
      <c r="L1091" s="26"/>
      <c r="M1091" s="45"/>
      <c r="N1091" s="45"/>
      <c r="O1091" s="45"/>
      <c r="P1091" s="26"/>
      <c r="Q1091" s="26"/>
      <c r="R1091" s="26"/>
      <c r="S1091" s="26"/>
      <c r="T1091" s="26"/>
      <c r="U1091" s="26"/>
      <c r="V1091" s="26"/>
      <c r="W1091" s="26"/>
      <c r="X1091" s="26"/>
      <c r="Y1091" s="26"/>
      <c r="Z1091" s="26"/>
      <c r="AA1091" s="26"/>
      <c r="AB1091" s="26"/>
      <c r="AC1091" s="26"/>
      <c r="AD1091" s="26"/>
      <c r="AE1091" s="26"/>
      <c r="AF1091" s="26"/>
    </row>
    <row r="1092" spans="1:32" ht="15.75" customHeight="1" x14ac:dyDescent="0.2">
      <c r="A1092" s="26"/>
      <c r="B1092" s="26"/>
      <c r="C1092" s="26"/>
      <c r="D1092" s="38"/>
      <c r="E1092" s="44"/>
      <c r="F1092" s="44"/>
      <c r="G1092" s="44"/>
      <c r="H1092" s="26"/>
      <c r="I1092" s="26"/>
      <c r="J1092" s="26"/>
      <c r="K1092" s="26"/>
      <c r="L1092" s="26"/>
      <c r="M1092" s="45"/>
      <c r="N1092" s="45"/>
      <c r="O1092" s="45"/>
      <c r="P1092" s="26"/>
      <c r="Q1092" s="26"/>
      <c r="R1092" s="26"/>
      <c r="S1092" s="26"/>
      <c r="T1092" s="26"/>
      <c r="U1092" s="26"/>
      <c r="V1092" s="26"/>
      <c r="W1092" s="26"/>
      <c r="X1092" s="26"/>
      <c r="Y1092" s="26"/>
      <c r="Z1092" s="26"/>
      <c r="AA1092" s="26"/>
      <c r="AB1092" s="26"/>
      <c r="AC1092" s="26"/>
      <c r="AD1092" s="26"/>
      <c r="AE1092" s="26"/>
      <c r="AF1092" s="26"/>
    </row>
    <row r="1093" spans="1:32" ht="15.75" customHeight="1" x14ac:dyDescent="0.2">
      <c r="A1093" s="26"/>
      <c r="B1093" s="26"/>
      <c r="C1093" s="26"/>
      <c r="D1093" s="38"/>
      <c r="E1093" s="44"/>
      <c r="F1093" s="44"/>
      <c r="G1093" s="44"/>
      <c r="H1093" s="26"/>
      <c r="I1093" s="26"/>
      <c r="J1093" s="26"/>
      <c r="K1093" s="26"/>
      <c r="L1093" s="26"/>
      <c r="M1093" s="45"/>
      <c r="N1093" s="45"/>
      <c r="O1093" s="45"/>
      <c r="P1093" s="26"/>
      <c r="Q1093" s="26"/>
      <c r="R1093" s="26"/>
      <c r="S1093" s="26"/>
      <c r="T1093" s="26"/>
      <c r="U1093" s="26"/>
      <c r="V1093" s="26"/>
      <c r="W1093" s="26"/>
      <c r="X1093" s="26"/>
      <c r="Y1093" s="26"/>
      <c r="Z1093" s="26"/>
      <c r="AA1093" s="26"/>
      <c r="AB1093" s="26"/>
      <c r="AC1093" s="26"/>
      <c r="AD1093" s="26"/>
      <c r="AE1093" s="26"/>
      <c r="AF1093" s="26"/>
    </row>
    <row r="1094" spans="1:32" ht="15.75" customHeight="1" x14ac:dyDescent="0.2">
      <c r="A1094" s="26"/>
      <c r="B1094" s="26"/>
      <c r="C1094" s="26"/>
      <c r="D1094" s="38"/>
      <c r="E1094" s="44"/>
      <c r="F1094" s="44"/>
      <c r="G1094" s="44"/>
      <c r="H1094" s="26"/>
      <c r="I1094" s="26"/>
      <c r="J1094" s="26"/>
      <c r="K1094" s="26"/>
      <c r="L1094" s="26"/>
      <c r="M1094" s="45"/>
      <c r="N1094" s="45"/>
      <c r="O1094" s="45"/>
      <c r="P1094" s="26"/>
      <c r="Q1094" s="26"/>
      <c r="R1094" s="26"/>
      <c r="S1094" s="26"/>
      <c r="T1094" s="26"/>
      <c r="U1094" s="26"/>
      <c r="V1094" s="26"/>
      <c r="W1094" s="26"/>
      <c r="X1094" s="26"/>
      <c r="Y1094" s="26"/>
      <c r="Z1094" s="26"/>
      <c r="AA1094" s="26"/>
      <c r="AB1094" s="26"/>
      <c r="AC1094" s="26"/>
      <c r="AD1094" s="26"/>
      <c r="AE1094" s="26"/>
      <c r="AF1094" s="26"/>
    </row>
    <row r="1095" spans="1:32" ht="15.75" customHeight="1" x14ac:dyDescent="0.2">
      <c r="A1095" s="26"/>
      <c r="B1095" s="26"/>
      <c r="C1095" s="26"/>
      <c r="D1095" s="38"/>
      <c r="E1095" s="44"/>
      <c r="F1095" s="44"/>
      <c r="G1095" s="44"/>
      <c r="H1095" s="26"/>
      <c r="I1095" s="26"/>
      <c r="J1095" s="26"/>
      <c r="K1095" s="26"/>
      <c r="L1095" s="26"/>
      <c r="M1095" s="45"/>
      <c r="N1095" s="45"/>
      <c r="O1095" s="45"/>
      <c r="P1095" s="26"/>
      <c r="Q1095" s="26"/>
      <c r="R1095" s="26"/>
      <c r="S1095" s="26"/>
      <c r="T1095" s="26"/>
      <c r="U1095" s="26"/>
      <c r="V1095" s="26"/>
      <c r="W1095" s="26"/>
      <c r="X1095" s="26"/>
      <c r="Y1095" s="26"/>
      <c r="Z1095" s="26"/>
      <c r="AA1095" s="26"/>
      <c r="AB1095" s="26"/>
      <c r="AC1095" s="26"/>
      <c r="AD1095" s="26"/>
      <c r="AE1095" s="26"/>
      <c r="AF1095" s="26"/>
    </row>
    <row r="1096" spans="1:32" ht="15.75" customHeight="1" x14ac:dyDescent="0.2">
      <c r="A1096" s="26"/>
      <c r="B1096" s="26"/>
      <c r="C1096" s="26"/>
      <c r="D1096" s="38"/>
      <c r="E1096" s="44"/>
      <c r="F1096" s="44"/>
      <c r="G1096" s="44"/>
      <c r="H1096" s="26"/>
      <c r="I1096" s="26"/>
      <c r="J1096" s="26"/>
      <c r="K1096" s="26"/>
      <c r="L1096" s="26"/>
      <c r="M1096" s="45"/>
      <c r="N1096" s="45"/>
      <c r="O1096" s="45"/>
      <c r="P1096" s="26"/>
      <c r="Q1096" s="26"/>
      <c r="R1096" s="26"/>
      <c r="S1096" s="26"/>
      <c r="T1096" s="26"/>
      <c r="U1096" s="26"/>
      <c r="V1096" s="26"/>
      <c r="W1096" s="26"/>
      <c r="X1096" s="26"/>
      <c r="Y1096" s="26"/>
      <c r="Z1096" s="26"/>
      <c r="AA1096" s="26"/>
      <c r="AB1096" s="26"/>
      <c r="AC1096" s="26"/>
      <c r="AD1096" s="26"/>
      <c r="AE1096" s="26"/>
      <c r="AF1096" s="26"/>
    </row>
    <row r="1097" spans="1:32" ht="15.75" customHeight="1" x14ac:dyDescent="0.2">
      <c r="A1097" s="26"/>
      <c r="B1097" s="26"/>
      <c r="C1097" s="26"/>
      <c r="D1097" s="38"/>
      <c r="E1097" s="44"/>
      <c r="F1097" s="44"/>
      <c r="G1097" s="44"/>
      <c r="H1097" s="26"/>
      <c r="I1097" s="26"/>
      <c r="J1097" s="26"/>
      <c r="K1097" s="26"/>
      <c r="L1097" s="26"/>
      <c r="M1097" s="45"/>
      <c r="N1097" s="45"/>
      <c r="O1097" s="45"/>
      <c r="P1097" s="26"/>
      <c r="Q1097" s="26"/>
      <c r="R1097" s="26"/>
      <c r="S1097" s="26"/>
      <c r="T1097" s="26"/>
      <c r="U1097" s="26"/>
      <c r="V1097" s="26"/>
      <c r="W1097" s="26"/>
      <c r="X1097" s="26"/>
      <c r="Y1097" s="26"/>
      <c r="Z1097" s="26"/>
      <c r="AA1097" s="26"/>
      <c r="AB1097" s="26"/>
      <c r="AC1097" s="26"/>
      <c r="AD1097" s="26"/>
      <c r="AE1097" s="26"/>
      <c r="AF1097" s="26"/>
    </row>
    <row r="1098" spans="1:32" ht="15.75" customHeight="1" x14ac:dyDescent="0.2">
      <c r="A1098" s="26"/>
      <c r="B1098" s="26"/>
      <c r="C1098" s="26"/>
      <c r="D1098" s="38"/>
      <c r="E1098" s="44"/>
      <c r="F1098" s="44"/>
      <c r="G1098" s="44"/>
      <c r="H1098" s="26"/>
      <c r="I1098" s="26"/>
      <c r="J1098" s="26"/>
      <c r="K1098" s="26"/>
      <c r="L1098" s="26"/>
      <c r="M1098" s="45"/>
      <c r="N1098" s="45"/>
      <c r="O1098" s="45"/>
      <c r="P1098" s="26"/>
      <c r="Q1098" s="26"/>
      <c r="R1098" s="26"/>
      <c r="S1098" s="26"/>
      <c r="T1098" s="26"/>
      <c r="U1098" s="26"/>
      <c r="V1098" s="26"/>
      <c r="W1098" s="26"/>
      <c r="X1098" s="26"/>
      <c r="Y1098" s="26"/>
      <c r="Z1098" s="26"/>
      <c r="AA1098" s="26"/>
      <c r="AB1098" s="26"/>
      <c r="AC1098" s="26"/>
      <c r="AD1098" s="26"/>
      <c r="AE1098" s="26"/>
      <c r="AF1098" s="26"/>
    </row>
    <row r="1099" spans="1:32" ht="15.75" customHeight="1" x14ac:dyDescent="0.2">
      <c r="A1099" s="26"/>
      <c r="B1099" s="26"/>
      <c r="C1099" s="26"/>
      <c r="D1099" s="38"/>
      <c r="E1099" s="44"/>
      <c r="F1099" s="44"/>
      <c r="G1099" s="44"/>
      <c r="H1099" s="26"/>
      <c r="I1099" s="26"/>
      <c r="J1099" s="26"/>
      <c r="K1099" s="26"/>
      <c r="L1099" s="26"/>
      <c r="M1099" s="45"/>
      <c r="N1099" s="45"/>
      <c r="O1099" s="45"/>
      <c r="P1099" s="26"/>
      <c r="Q1099" s="26"/>
      <c r="R1099" s="26"/>
      <c r="S1099" s="26"/>
      <c r="T1099" s="26"/>
      <c r="U1099" s="26"/>
      <c r="V1099" s="26"/>
      <c r="W1099" s="26"/>
      <c r="X1099" s="26"/>
      <c r="Y1099" s="26"/>
      <c r="Z1099" s="26"/>
      <c r="AA1099" s="26"/>
      <c r="AB1099" s="26"/>
      <c r="AC1099" s="26"/>
      <c r="AD1099" s="26"/>
      <c r="AE1099" s="26"/>
      <c r="AF1099" s="26"/>
    </row>
    <row r="1100" spans="1:32" ht="15.75" customHeight="1" x14ac:dyDescent="0.2">
      <c r="A1100" s="26"/>
      <c r="B1100" s="26"/>
      <c r="C1100" s="26"/>
      <c r="D1100" s="38"/>
      <c r="E1100" s="44"/>
      <c r="F1100" s="44"/>
      <c r="G1100" s="44"/>
      <c r="H1100" s="26"/>
      <c r="I1100" s="26"/>
      <c r="J1100" s="26"/>
      <c r="K1100" s="26"/>
      <c r="L1100" s="26"/>
      <c r="M1100" s="45"/>
      <c r="N1100" s="45"/>
      <c r="O1100" s="45"/>
      <c r="P1100" s="26"/>
      <c r="Q1100" s="26"/>
      <c r="R1100" s="26"/>
      <c r="S1100" s="26"/>
      <c r="T1100" s="26"/>
      <c r="U1100" s="26"/>
      <c r="V1100" s="26"/>
      <c r="W1100" s="26"/>
      <c r="X1100" s="26"/>
      <c r="Y1100" s="26"/>
      <c r="Z1100" s="26"/>
      <c r="AA1100" s="26"/>
      <c r="AB1100" s="26"/>
      <c r="AC1100" s="26"/>
      <c r="AD1100" s="26"/>
      <c r="AE1100" s="26"/>
      <c r="AF1100" s="26"/>
    </row>
    <row r="1101" spans="1:32" ht="15.75" customHeight="1" x14ac:dyDescent="0.2">
      <c r="A1101" s="26"/>
      <c r="B1101" s="26"/>
      <c r="C1101" s="26"/>
      <c r="D1101" s="38"/>
      <c r="E1101" s="44"/>
      <c r="F1101" s="44"/>
      <c r="G1101" s="44"/>
      <c r="H1101" s="26"/>
      <c r="I1101" s="26"/>
      <c r="J1101" s="26"/>
      <c r="K1101" s="26"/>
      <c r="L1101" s="26"/>
      <c r="M1101" s="45"/>
      <c r="N1101" s="45"/>
      <c r="O1101" s="45"/>
      <c r="P1101" s="26"/>
      <c r="Q1101" s="26"/>
      <c r="R1101" s="26"/>
      <c r="S1101" s="26"/>
      <c r="T1101" s="26"/>
      <c r="U1101" s="26"/>
      <c r="V1101" s="26"/>
      <c r="W1101" s="26"/>
      <c r="X1101" s="26"/>
      <c r="Y1101" s="26"/>
      <c r="Z1101" s="26"/>
      <c r="AA1101" s="26"/>
      <c r="AB1101" s="26"/>
      <c r="AC1101" s="26"/>
      <c r="AD1101" s="26"/>
      <c r="AE1101" s="26"/>
      <c r="AF1101" s="26"/>
    </row>
    <row r="1102" spans="1:32" ht="15.75" customHeight="1" x14ac:dyDescent="0.2">
      <c r="A1102" s="26"/>
      <c r="B1102" s="26"/>
      <c r="C1102" s="26"/>
      <c r="D1102" s="38"/>
      <c r="E1102" s="44"/>
      <c r="F1102" s="44"/>
      <c r="G1102" s="44"/>
      <c r="H1102" s="26"/>
      <c r="I1102" s="26"/>
      <c r="J1102" s="26"/>
      <c r="K1102" s="26"/>
      <c r="L1102" s="26"/>
      <c r="M1102" s="45"/>
      <c r="N1102" s="45"/>
      <c r="O1102" s="45"/>
      <c r="P1102" s="26"/>
      <c r="Q1102" s="26"/>
      <c r="R1102" s="26"/>
      <c r="S1102" s="26"/>
      <c r="T1102" s="26"/>
      <c r="U1102" s="26"/>
      <c r="V1102" s="26"/>
      <c r="W1102" s="26"/>
      <c r="X1102" s="26"/>
      <c r="Y1102" s="26"/>
      <c r="Z1102" s="26"/>
      <c r="AA1102" s="26"/>
      <c r="AB1102" s="26"/>
      <c r="AC1102" s="26"/>
      <c r="AD1102" s="26"/>
      <c r="AE1102" s="26"/>
      <c r="AF1102" s="26"/>
    </row>
    <row r="1103" spans="1:32" ht="15.75" customHeight="1" x14ac:dyDescent="0.2">
      <c r="A1103" s="26"/>
      <c r="B1103" s="26"/>
      <c r="C1103" s="26"/>
      <c r="D1103" s="38"/>
      <c r="E1103" s="44"/>
      <c r="F1103" s="44"/>
      <c r="G1103" s="44"/>
      <c r="H1103" s="26"/>
      <c r="I1103" s="26"/>
      <c r="J1103" s="26"/>
      <c r="K1103" s="26"/>
      <c r="L1103" s="26"/>
      <c r="M1103" s="45"/>
      <c r="N1103" s="45"/>
      <c r="O1103" s="45"/>
      <c r="P1103" s="26"/>
      <c r="Q1103" s="26"/>
      <c r="R1103" s="26"/>
      <c r="S1103" s="26"/>
      <c r="T1103" s="26"/>
      <c r="U1103" s="26"/>
      <c r="V1103" s="26"/>
      <c r="W1103" s="26"/>
      <c r="X1103" s="26"/>
      <c r="Y1103" s="26"/>
      <c r="Z1103" s="26"/>
      <c r="AA1103" s="26"/>
      <c r="AB1103" s="26"/>
      <c r="AC1103" s="26"/>
      <c r="AD1103" s="26"/>
      <c r="AE1103" s="26"/>
      <c r="AF1103" s="26"/>
    </row>
    <row r="1104" spans="1:32" ht="15.75" customHeight="1" x14ac:dyDescent="0.2">
      <c r="A1104" s="26"/>
      <c r="B1104" s="26"/>
      <c r="C1104" s="26"/>
      <c r="D1104" s="38"/>
      <c r="E1104" s="44"/>
      <c r="F1104" s="44"/>
      <c r="G1104" s="44"/>
      <c r="H1104" s="26"/>
      <c r="I1104" s="26"/>
      <c r="J1104" s="26"/>
      <c r="K1104" s="26"/>
      <c r="L1104" s="26"/>
      <c r="M1104" s="45"/>
      <c r="N1104" s="45"/>
      <c r="O1104" s="45"/>
      <c r="P1104" s="26"/>
      <c r="Q1104" s="26"/>
      <c r="R1104" s="26"/>
      <c r="S1104" s="26"/>
      <c r="T1104" s="26"/>
      <c r="U1104" s="26"/>
      <c r="V1104" s="26"/>
      <c r="W1104" s="26"/>
      <c r="X1104" s="26"/>
      <c r="Y1104" s="26"/>
      <c r="Z1104" s="26"/>
      <c r="AA1104" s="26"/>
      <c r="AB1104" s="26"/>
      <c r="AC1104" s="26"/>
      <c r="AD1104" s="26"/>
      <c r="AE1104" s="26"/>
      <c r="AF1104" s="26"/>
    </row>
    <row r="1105" spans="1:32" ht="15.75" customHeight="1" x14ac:dyDescent="0.2">
      <c r="A1105" s="26"/>
      <c r="B1105" s="26"/>
      <c r="C1105" s="26"/>
      <c r="D1105" s="38"/>
      <c r="E1105" s="44"/>
      <c r="F1105" s="44"/>
      <c r="G1105" s="44"/>
      <c r="H1105" s="26"/>
      <c r="I1105" s="26"/>
      <c r="J1105" s="26"/>
      <c r="K1105" s="26"/>
      <c r="L1105" s="26"/>
      <c r="M1105" s="45"/>
      <c r="N1105" s="45"/>
      <c r="O1105" s="45"/>
      <c r="P1105" s="26"/>
      <c r="Q1105" s="26"/>
      <c r="R1105" s="26"/>
      <c r="S1105" s="26"/>
      <c r="T1105" s="26"/>
      <c r="U1105" s="26"/>
      <c r="V1105" s="26"/>
      <c r="W1105" s="26"/>
      <c r="X1105" s="26"/>
      <c r="Y1105" s="26"/>
      <c r="Z1105" s="26"/>
      <c r="AA1105" s="26"/>
      <c r="AB1105" s="26"/>
      <c r="AC1105" s="26"/>
      <c r="AD1105" s="26"/>
      <c r="AE1105" s="26"/>
      <c r="AF1105" s="26"/>
    </row>
    <row r="1106" spans="1:32" ht="15.75" customHeight="1" x14ac:dyDescent="0.2">
      <c r="A1106" s="26"/>
      <c r="B1106" s="26"/>
      <c r="C1106" s="26"/>
      <c r="D1106" s="38"/>
      <c r="E1106" s="44"/>
      <c r="F1106" s="44"/>
      <c r="G1106" s="44"/>
      <c r="H1106" s="26"/>
      <c r="I1106" s="26"/>
      <c r="J1106" s="26"/>
      <c r="K1106" s="26"/>
      <c r="L1106" s="26"/>
      <c r="M1106" s="45"/>
      <c r="N1106" s="45"/>
      <c r="O1106" s="45"/>
      <c r="P1106" s="26"/>
      <c r="Q1106" s="26"/>
      <c r="R1106" s="26"/>
      <c r="S1106" s="26"/>
      <c r="T1106" s="26"/>
      <c r="U1106" s="26"/>
      <c r="V1106" s="26"/>
      <c r="W1106" s="26"/>
      <c r="X1106" s="26"/>
      <c r="Y1106" s="26"/>
      <c r="Z1106" s="26"/>
      <c r="AA1106" s="26"/>
      <c r="AB1106" s="26"/>
      <c r="AC1106" s="26"/>
      <c r="AD1106" s="26"/>
      <c r="AE1106" s="26"/>
      <c r="AF1106" s="26"/>
    </row>
    <row r="1107" spans="1:32" ht="15.75" customHeight="1" x14ac:dyDescent="0.2">
      <c r="A1107" s="26"/>
      <c r="B1107" s="26"/>
      <c r="C1107" s="26"/>
      <c r="D1107" s="38"/>
      <c r="E1107" s="44"/>
      <c r="F1107" s="44"/>
      <c r="G1107" s="44"/>
      <c r="H1107" s="26"/>
      <c r="I1107" s="26"/>
      <c r="J1107" s="26"/>
      <c r="K1107" s="26"/>
      <c r="L1107" s="26"/>
      <c r="M1107" s="45"/>
      <c r="N1107" s="45"/>
      <c r="O1107" s="45"/>
      <c r="P1107" s="26"/>
      <c r="Q1107" s="26"/>
      <c r="R1107" s="26"/>
      <c r="S1107" s="26"/>
      <c r="T1107" s="26"/>
      <c r="U1107" s="26"/>
      <c r="V1107" s="26"/>
      <c r="W1107" s="26"/>
      <c r="X1107" s="26"/>
      <c r="Y1107" s="26"/>
      <c r="Z1107" s="26"/>
      <c r="AA1107" s="26"/>
      <c r="AB1107" s="26"/>
      <c r="AC1107" s="26"/>
      <c r="AD1107" s="26"/>
      <c r="AE1107" s="26"/>
      <c r="AF1107" s="26"/>
    </row>
    <row r="1108" spans="1:32" ht="15.75" customHeight="1" x14ac:dyDescent="0.2">
      <c r="A1108" s="26"/>
      <c r="B1108" s="26"/>
      <c r="C1108" s="26"/>
      <c r="D1108" s="38"/>
      <c r="E1108" s="44"/>
      <c r="F1108" s="44"/>
      <c r="G1108" s="44"/>
      <c r="H1108" s="26"/>
      <c r="I1108" s="26"/>
      <c r="J1108" s="26"/>
      <c r="K1108" s="26"/>
      <c r="L1108" s="26"/>
      <c r="M1108" s="45"/>
      <c r="N1108" s="45"/>
      <c r="O1108" s="45"/>
      <c r="P1108" s="26"/>
      <c r="Q1108" s="26"/>
      <c r="R1108" s="26"/>
      <c r="S1108" s="26"/>
      <c r="T1108" s="26"/>
      <c r="U1108" s="26"/>
      <c r="V1108" s="26"/>
      <c r="W1108" s="26"/>
      <c r="X1108" s="26"/>
      <c r="Y1108" s="26"/>
      <c r="Z1108" s="26"/>
      <c r="AA1108" s="26"/>
      <c r="AB1108" s="26"/>
      <c r="AC1108" s="26"/>
      <c r="AD1108" s="26"/>
      <c r="AE1108" s="26"/>
      <c r="AF1108" s="26"/>
    </row>
    <row r="1109" spans="1:32" ht="15.75" customHeight="1" x14ac:dyDescent="0.2">
      <c r="A1109" s="26"/>
      <c r="B1109" s="26"/>
      <c r="C1109" s="26"/>
      <c r="D1109" s="38"/>
      <c r="E1109" s="44"/>
      <c r="F1109" s="44"/>
      <c r="G1109" s="44"/>
      <c r="H1109" s="26"/>
      <c r="I1109" s="26"/>
      <c r="J1109" s="26"/>
      <c r="K1109" s="26"/>
      <c r="L1109" s="26"/>
      <c r="M1109" s="45"/>
      <c r="N1109" s="45"/>
      <c r="O1109" s="45"/>
      <c r="P1109" s="26"/>
      <c r="Q1109" s="26"/>
      <c r="R1109" s="26"/>
      <c r="S1109" s="26"/>
      <c r="T1109" s="26"/>
      <c r="U1109" s="26"/>
      <c r="V1109" s="26"/>
      <c r="W1109" s="26"/>
      <c r="X1109" s="26"/>
      <c r="Y1109" s="26"/>
      <c r="Z1109" s="26"/>
      <c r="AA1109" s="26"/>
      <c r="AB1109" s="26"/>
      <c r="AC1109" s="26"/>
      <c r="AD1109" s="26"/>
      <c r="AE1109" s="26"/>
      <c r="AF1109" s="26"/>
    </row>
    <row r="1110" spans="1:32" ht="15.75" customHeight="1" x14ac:dyDescent="0.2">
      <c r="A1110" s="26"/>
      <c r="B1110" s="26"/>
      <c r="C1110" s="26"/>
      <c r="D1110" s="38"/>
      <c r="E1110" s="44"/>
      <c r="F1110" s="44"/>
      <c r="G1110" s="44"/>
      <c r="H1110" s="26"/>
      <c r="I1110" s="26"/>
      <c r="J1110" s="26"/>
      <c r="K1110" s="26"/>
      <c r="L1110" s="26"/>
      <c r="M1110" s="45"/>
      <c r="N1110" s="45"/>
      <c r="O1110" s="45"/>
      <c r="P1110" s="26"/>
      <c r="Q1110" s="26"/>
      <c r="R1110" s="26"/>
      <c r="S1110" s="26"/>
      <c r="T1110" s="26"/>
      <c r="U1110" s="26"/>
      <c r="V1110" s="26"/>
      <c r="W1110" s="26"/>
      <c r="X1110" s="26"/>
      <c r="Y1110" s="26"/>
      <c r="Z1110" s="26"/>
      <c r="AA1110" s="26"/>
      <c r="AB1110" s="26"/>
      <c r="AC1110" s="26"/>
      <c r="AD1110" s="26"/>
      <c r="AE1110" s="26"/>
      <c r="AF1110" s="26"/>
    </row>
    <row r="1111" spans="1:32" ht="15.75" customHeight="1" x14ac:dyDescent="0.2">
      <c r="A1111" s="26"/>
      <c r="B1111" s="26"/>
      <c r="C1111" s="26"/>
      <c r="D1111" s="38"/>
      <c r="E1111" s="44"/>
      <c r="F1111" s="44"/>
      <c r="G1111" s="44"/>
      <c r="H1111" s="26"/>
      <c r="I1111" s="26"/>
      <c r="J1111" s="26"/>
      <c r="K1111" s="26"/>
      <c r="L1111" s="26"/>
      <c r="M1111" s="45"/>
      <c r="N1111" s="45"/>
      <c r="O1111" s="45"/>
      <c r="P1111" s="26"/>
      <c r="Q1111" s="26"/>
      <c r="R1111" s="26"/>
      <c r="S1111" s="26"/>
      <c r="T1111" s="26"/>
      <c r="U1111" s="26"/>
      <c r="V1111" s="26"/>
      <c r="W1111" s="26"/>
      <c r="X1111" s="26"/>
      <c r="Y1111" s="26"/>
      <c r="Z1111" s="26"/>
      <c r="AA1111" s="26"/>
      <c r="AB1111" s="26"/>
      <c r="AC1111" s="26"/>
      <c r="AD1111" s="26"/>
      <c r="AE1111" s="26"/>
      <c r="AF1111" s="26"/>
    </row>
    <row r="1112" spans="1:32" ht="15.75" customHeight="1" x14ac:dyDescent="0.2">
      <c r="A1112" s="26"/>
      <c r="B1112" s="26"/>
      <c r="C1112" s="26"/>
      <c r="D1112" s="38"/>
      <c r="E1112" s="44"/>
      <c r="F1112" s="44"/>
      <c r="G1112" s="44"/>
      <c r="H1112" s="26"/>
      <c r="I1112" s="26"/>
      <c r="J1112" s="26"/>
      <c r="K1112" s="26"/>
      <c r="L1112" s="26"/>
      <c r="M1112" s="45"/>
      <c r="N1112" s="45"/>
      <c r="O1112" s="45"/>
      <c r="P1112" s="26"/>
      <c r="Q1112" s="26"/>
      <c r="R1112" s="26"/>
      <c r="S1112" s="26"/>
      <c r="T1112" s="26"/>
      <c r="U1112" s="26"/>
      <c r="V1112" s="26"/>
      <c r="W1112" s="26"/>
      <c r="X1112" s="26"/>
      <c r="Y1112" s="26"/>
      <c r="Z1112" s="26"/>
      <c r="AA1112" s="26"/>
      <c r="AB1112" s="26"/>
      <c r="AC1112" s="26"/>
      <c r="AD1112" s="26"/>
      <c r="AE1112" s="26"/>
      <c r="AF1112" s="26"/>
    </row>
    <row r="1113" spans="1:32" ht="15.75" customHeight="1" x14ac:dyDescent="0.2">
      <c r="A1113" s="26"/>
      <c r="B1113" s="26"/>
      <c r="C1113" s="26"/>
      <c r="D1113" s="38"/>
      <c r="E1113" s="44"/>
      <c r="F1113" s="44"/>
      <c r="G1113" s="44"/>
      <c r="H1113" s="26"/>
      <c r="I1113" s="26"/>
      <c r="J1113" s="26"/>
      <c r="K1113" s="26"/>
      <c r="L1113" s="26"/>
      <c r="M1113" s="45"/>
      <c r="N1113" s="45"/>
      <c r="O1113" s="45"/>
      <c r="P1113" s="26"/>
      <c r="Q1113" s="26"/>
      <c r="R1113" s="26"/>
      <c r="S1113" s="26"/>
      <c r="T1113" s="26"/>
      <c r="U1113" s="26"/>
      <c r="V1113" s="26"/>
      <c r="W1113" s="26"/>
      <c r="X1113" s="26"/>
      <c r="Y1113" s="26"/>
      <c r="Z1113" s="26"/>
      <c r="AA1113" s="26"/>
      <c r="AB1113" s="26"/>
      <c r="AC1113" s="26"/>
      <c r="AD1113" s="26"/>
      <c r="AE1113" s="26"/>
      <c r="AF1113" s="26"/>
    </row>
    <row r="1114" spans="1:32" ht="15.75" customHeight="1" x14ac:dyDescent="0.2">
      <c r="A1114" s="26"/>
      <c r="B1114" s="26"/>
      <c r="C1114" s="26"/>
      <c r="D1114" s="38"/>
      <c r="E1114" s="44"/>
      <c r="F1114" s="44"/>
      <c r="G1114" s="44"/>
      <c r="H1114" s="26"/>
      <c r="I1114" s="26"/>
      <c r="J1114" s="26"/>
      <c r="K1114" s="26"/>
      <c r="L1114" s="26"/>
      <c r="M1114" s="45"/>
      <c r="N1114" s="45"/>
      <c r="O1114" s="45"/>
      <c r="P1114" s="26"/>
      <c r="Q1114" s="26"/>
      <c r="R1114" s="26"/>
      <c r="S1114" s="26"/>
      <c r="T1114" s="26"/>
      <c r="U1114" s="26"/>
      <c r="V1114" s="26"/>
      <c r="W1114" s="26"/>
      <c r="X1114" s="26"/>
      <c r="Y1114" s="26"/>
      <c r="Z1114" s="26"/>
      <c r="AA1114" s="26"/>
      <c r="AB1114" s="26"/>
      <c r="AC1114" s="26"/>
      <c r="AD1114" s="26"/>
      <c r="AE1114" s="26"/>
      <c r="AF1114" s="26"/>
    </row>
    <row r="1115" spans="1:32" ht="15.75" customHeight="1" x14ac:dyDescent="0.2">
      <c r="A1115" s="26"/>
      <c r="B1115" s="26"/>
      <c r="C1115" s="26"/>
      <c r="D1115" s="38"/>
      <c r="E1115" s="44"/>
      <c r="F1115" s="44"/>
      <c r="G1115" s="44"/>
      <c r="H1115" s="26"/>
      <c r="I1115" s="26"/>
      <c r="J1115" s="26"/>
      <c r="K1115" s="26"/>
      <c r="L1115" s="26"/>
      <c r="M1115" s="45"/>
      <c r="N1115" s="45"/>
      <c r="O1115" s="45"/>
      <c r="P1115" s="26"/>
      <c r="Q1115" s="26"/>
      <c r="R1115" s="26"/>
      <c r="S1115" s="26"/>
      <c r="T1115" s="26"/>
      <c r="U1115" s="26"/>
      <c r="V1115" s="26"/>
      <c r="W1115" s="26"/>
      <c r="X1115" s="26"/>
      <c r="Y1115" s="26"/>
      <c r="Z1115" s="26"/>
      <c r="AA1115" s="26"/>
      <c r="AB1115" s="26"/>
      <c r="AC1115" s="26"/>
      <c r="AD1115" s="26"/>
      <c r="AE1115" s="26"/>
      <c r="AF1115" s="26"/>
    </row>
    <row r="1116" spans="1:32" ht="15.75" customHeight="1" x14ac:dyDescent="0.2">
      <c r="A1116" s="26"/>
      <c r="B1116" s="26"/>
      <c r="C1116" s="26"/>
      <c r="D1116" s="38"/>
      <c r="E1116" s="44"/>
      <c r="F1116" s="44"/>
      <c r="G1116" s="44"/>
      <c r="H1116" s="26"/>
      <c r="I1116" s="26"/>
      <c r="J1116" s="26"/>
      <c r="K1116" s="26"/>
      <c r="L1116" s="26"/>
      <c r="M1116" s="45"/>
      <c r="N1116" s="45"/>
      <c r="O1116" s="45"/>
      <c r="P1116" s="26"/>
      <c r="Q1116" s="26"/>
      <c r="R1116" s="26"/>
      <c r="S1116" s="26"/>
      <c r="T1116" s="26"/>
      <c r="U1116" s="26"/>
      <c r="V1116" s="26"/>
      <c r="W1116" s="26"/>
      <c r="X1116" s="26"/>
      <c r="Y1116" s="26"/>
      <c r="Z1116" s="26"/>
      <c r="AA1116" s="26"/>
      <c r="AB1116" s="26"/>
      <c r="AC1116" s="26"/>
      <c r="AD1116" s="26"/>
      <c r="AE1116" s="26"/>
      <c r="AF1116" s="26"/>
    </row>
  </sheetData>
  <mergeCells count="1">
    <mergeCell ref="B5:C5"/>
  </mergeCells>
  <dataValidations count="6">
    <dataValidation type="list" allowBlank="1" showErrorMessage="1" sqref="F24">
      <formula1>"6%,10%,15%"</formula1>
      <formula2>0</formula2>
    </dataValidation>
    <dataValidation type="list" allowBlank="1" showErrorMessage="1" sqref="F21">
      <formula1>"УСН,ОСНО"</formula1>
      <formula2>0</formula2>
    </dataValidation>
    <dataValidation type="list" allowBlank="1" showErrorMessage="1" sqref="F28">
      <formula1>"0%,3%,20%"</formula1>
      <formula2>0</formula2>
    </dataValidation>
    <dataValidation type="list" allowBlank="1" showErrorMessage="1" sqref="F29">
      <formula1>"0%,20%"</formula1>
      <formula2>0</formula2>
    </dataValidation>
    <dataValidation type="list" allowBlank="1" showErrorMessage="1" sqref="E216:E234">
      <formula1>"Себестоимость,R&amp;D,Коммерческие расходы,Административные расходы"</formula1>
      <formula2>0</formula2>
    </dataValidation>
    <dataValidation type="list" allowBlank="1" showErrorMessage="1" sqref="F31">
      <formula1>"15,2%,30,2%"</formula1>
      <formula2>0</formula2>
    </dataValidation>
  </dataValidations>
  <hyperlinks>
    <hyperlink ref="A2" location="'Содержание'!A1" display="&lt;&lt;"/>
    <hyperlink ref="E14" r:id="rId1"/>
    <hyperlink ref="E285" r:id="rId2"/>
    <hyperlink ref="E287" r:id="rId3"/>
    <hyperlink ref="E289" r:id="rId4"/>
    <hyperlink ref="E290" r:id="rId5"/>
    <hyperlink ref="E291" r:id="rId6"/>
    <hyperlink ref="E292" r:id="rId7"/>
  </hyperlinks>
  <pageMargins left="0.7" right="0.7" top="0.75" bottom="0.75" header="0.511811023622047" footer="0.511811023622047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IV277"/>
  <sheetViews>
    <sheetView showGridLines="0" zoomScale="80" zoomScaleNormal="80" workbookViewId="0">
      <pane xSplit="5" ySplit="5" topLeftCell="F6" activePane="bottomRight" state="frozen"/>
      <selection pane="topRight"/>
      <selection pane="bottomLeft"/>
      <selection pane="bottomRight" activeCell="J24" sqref="J24"/>
    </sheetView>
  </sheetViews>
  <sheetFormatPr defaultColWidth="9" defaultRowHeight="15" outlineLevelRow="1" x14ac:dyDescent="0.2"/>
  <cols>
    <col min="1" max="1" width="4" style="154" customWidth="1"/>
    <col min="2" max="2" width="36.42578125" style="155" customWidth="1"/>
    <col min="3" max="4" width="14.42578125" style="512" customWidth="1"/>
    <col min="5" max="5" width="13.42578125" style="155" customWidth="1"/>
    <col min="6" max="6" width="5" style="155" customWidth="1"/>
    <col min="7" max="7" width="10.5703125" style="155" customWidth="1"/>
    <col min="8" max="67" width="11.42578125" style="155" customWidth="1"/>
    <col min="68" max="256" width="14.42578125" style="155" customWidth="1"/>
  </cols>
  <sheetData>
    <row r="1" spans="1:75" ht="13.5" customHeight="1" x14ac:dyDescent="0.2">
      <c r="B1" s="156"/>
      <c r="C1" s="508"/>
      <c r="D1" s="508"/>
      <c r="E1" s="156"/>
      <c r="F1" s="156"/>
      <c r="G1" s="156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  <c r="W1" s="157"/>
      <c r="X1" s="157"/>
      <c r="Y1" s="157"/>
      <c r="Z1" s="157"/>
      <c r="AA1" s="157"/>
      <c r="AB1" s="157"/>
      <c r="AC1" s="157"/>
      <c r="AD1" s="157"/>
      <c r="AE1" s="157"/>
      <c r="AF1" s="157"/>
      <c r="AG1" s="157"/>
      <c r="AH1" s="157"/>
      <c r="AI1" s="157"/>
      <c r="AJ1" s="157"/>
      <c r="AK1" s="157"/>
      <c r="AL1" s="157"/>
      <c r="AM1" s="157"/>
      <c r="AN1" s="157"/>
      <c r="AO1" s="157"/>
      <c r="AP1" s="157"/>
      <c r="AQ1" s="157"/>
      <c r="AR1" s="157"/>
      <c r="AS1" s="157"/>
      <c r="AT1" s="157"/>
      <c r="AU1" s="157"/>
      <c r="AV1" s="157"/>
      <c r="AW1" s="157"/>
      <c r="AX1" s="157"/>
      <c r="AY1" s="157"/>
      <c r="AZ1" s="157"/>
      <c r="BA1" s="157"/>
      <c r="BB1" s="157"/>
      <c r="BC1" s="157"/>
      <c r="BD1" s="157"/>
      <c r="BE1" s="157"/>
      <c r="BF1" s="157"/>
      <c r="BG1" s="157"/>
      <c r="BH1" s="157"/>
      <c r="BI1" s="157"/>
      <c r="BJ1" s="157"/>
      <c r="BK1" s="157"/>
      <c r="BL1" s="157"/>
      <c r="BM1" s="157"/>
      <c r="BN1" s="157"/>
      <c r="BO1" s="157"/>
    </row>
    <row r="2" spans="1:75" ht="14.25" customHeight="1" x14ac:dyDescent="0.2">
      <c r="A2" s="158" t="s">
        <v>25</v>
      </c>
      <c r="B2" s="159" t="s">
        <v>273</v>
      </c>
      <c r="C2" s="508"/>
      <c r="D2" s="508"/>
      <c r="E2" s="156"/>
      <c r="F2" s="156"/>
      <c r="G2" s="156"/>
      <c r="H2" s="160" t="str">
        <f>Выручка!F2</f>
        <v>Год 1</v>
      </c>
      <c r="I2" s="160" t="str">
        <f>Выручка!G2</f>
        <v>Год 1</v>
      </c>
      <c r="J2" s="160" t="str">
        <f>Выручка!H2</f>
        <v>Год 1</v>
      </c>
      <c r="K2" s="160" t="str">
        <f>Выручка!I2</f>
        <v>Год 1</v>
      </c>
      <c r="L2" s="160" t="str">
        <f>Выручка!J2</f>
        <v>Год 1</v>
      </c>
      <c r="M2" s="160" t="str">
        <f>Выручка!K2</f>
        <v>Год 1</v>
      </c>
      <c r="N2" s="160" t="str">
        <f>Выручка!L2</f>
        <v>Год 1</v>
      </c>
      <c r="O2" s="160" t="str">
        <f>Выручка!M2</f>
        <v>Год 1</v>
      </c>
      <c r="P2" s="160" t="str">
        <f>Выручка!N2</f>
        <v>Год 1</v>
      </c>
      <c r="Q2" s="160" t="str">
        <f>Выручка!O2</f>
        <v>Год 1</v>
      </c>
      <c r="R2" s="160" t="str">
        <f>Выручка!P2</f>
        <v>Год 1</v>
      </c>
      <c r="S2" s="160" t="str">
        <f>Выручка!Q2</f>
        <v>Год 1</v>
      </c>
      <c r="T2" s="160" t="str">
        <f>Выручка!R2</f>
        <v>Год 2</v>
      </c>
      <c r="U2" s="160" t="str">
        <f>Выручка!S2</f>
        <v>Год 2</v>
      </c>
      <c r="V2" s="160" t="str">
        <f>Выручка!T2</f>
        <v>Год 2</v>
      </c>
      <c r="W2" s="160" t="str">
        <f>Выручка!U2</f>
        <v>Год 2</v>
      </c>
      <c r="X2" s="160" t="str">
        <f>Выручка!V2</f>
        <v>Год 2</v>
      </c>
      <c r="Y2" s="160" t="str">
        <f>Выручка!W2</f>
        <v>Год 2</v>
      </c>
      <c r="Z2" s="160" t="str">
        <f>Выручка!X2</f>
        <v>Год 2</v>
      </c>
      <c r="AA2" s="160" t="str">
        <f>Выручка!Y2</f>
        <v>Год 2</v>
      </c>
      <c r="AB2" s="160" t="str">
        <f>Выручка!Z2</f>
        <v>Год 2</v>
      </c>
      <c r="AC2" s="160" t="str">
        <f>Выручка!AA2</f>
        <v>Год 2</v>
      </c>
      <c r="AD2" s="160" t="str">
        <f>Выручка!AB2</f>
        <v>Год 2</v>
      </c>
      <c r="AE2" s="160" t="str">
        <f>Выручка!AC2</f>
        <v>Год 2</v>
      </c>
      <c r="AF2" s="160" t="str">
        <f>Выручка!AD2</f>
        <v>Год 3</v>
      </c>
      <c r="AG2" s="160" t="str">
        <f>Выручка!AE2</f>
        <v>Год 3</v>
      </c>
      <c r="AH2" s="160" t="str">
        <f>Выручка!AF2</f>
        <v>Год 3</v>
      </c>
      <c r="AI2" s="160" t="str">
        <f>Выручка!AG2</f>
        <v>Год 3</v>
      </c>
      <c r="AJ2" s="160" t="str">
        <f>Выручка!AH2</f>
        <v>Год 3</v>
      </c>
      <c r="AK2" s="160" t="str">
        <f>Выручка!AI2</f>
        <v>Год 3</v>
      </c>
      <c r="AL2" s="160" t="str">
        <f>Выручка!AJ2</f>
        <v>Год 3</v>
      </c>
      <c r="AM2" s="160" t="str">
        <f>Выручка!AK2</f>
        <v>Год 3</v>
      </c>
      <c r="AN2" s="160" t="str">
        <f>Выручка!AL2</f>
        <v>Год 3</v>
      </c>
      <c r="AO2" s="160" t="str">
        <f>Выручка!AM2</f>
        <v>Год 3</v>
      </c>
      <c r="AP2" s="160" t="str">
        <f>Выручка!AN2</f>
        <v>Год 3</v>
      </c>
      <c r="AQ2" s="160" t="str">
        <f>Выручка!AO2</f>
        <v>Год 3</v>
      </c>
      <c r="AR2" s="160" t="str">
        <f>Выручка!AP2</f>
        <v>Год 4</v>
      </c>
      <c r="AS2" s="160" t="str">
        <f>Выручка!AQ2</f>
        <v>Год 4</v>
      </c>
      <c r="AT2" s="160" t="str">
        <f>Выручка!AR2</f>
        <v>Год 4</v>
      </c>
      <c r="AU2" s="160" t="str">
        <f>Выручка!AS2</f>
        <v>Год 4</v>
      </c>
      <c r="AV2" s="160" t="str">
        <f>Выручка!AT2</f>
        <v>Год 4</v>
      </c>
      <c r="AW2" s="160" t="str">
        <f>Выручка!AU2</f>
        <v>Год 4</v>
      </c>
      <c r="AX2" s="160" t="str">
        <f>Выручка!AV2</f>
        <v>Год 4</v>
      </c>
      <c r="AY2" s="160" t="str">
        <f>Выручка!AW2</f>
        <v>Год 4</v>
      </c>
      <c r="AZ2" s="160" t="str">
        <f>Выручка!AX2</f>
        <v>Год 4</v>
      </c>
      <c r="BA2" s="160" t="str">
        <f>Выручка!AY2</f>
        <v>Год 4</v>
      </c>
      <c r="BB2" s="160" t="str">
        <f>Выручка!AZ2</f>
        <v>Год 4</v>
      </c>
      <c r="BC2" s="160" t="str">
        <f>Выручка!BA2</f>
        <v>Год 4</v>
      </c>
      <c r="BD2" s="160" t="str">
        <f>Выручка!BB2</f>
        <v>Год 5</v>
      </c>
      <c r="BE2" s="160" t="str">
        <f>Выручка!BC2</f>
        <v>Год 5</v>
      </c>
      <c r="BF2" s="160" t="str">
        <f>Выручка!BD2</f>
        <v>Год 5</v>
      </c>
      <c r="BG2" s="160" t="str">
        <f>Выручка!BE2</f>
        <v>Год 5</v>
      </c>
      <c r="BH2" s="160" t="str">
        <f>Выручка!BF2</f>
        <v>Год 5</v>
      </c>
      <c r="BI2" s="160" t="str">
        <f>Выручка!BG2</f>
        <v>Год 5</v>
      </c>
      <c r="BJ2" s="160" t="str">
        <f>Выручка!BH2</f>
        <v>Год 5</v>
      </c>
      <c r="BK2" s="160" t="str">
        <f>Выручка!BI2</f>
        <v>Год 5</v>
      </c>
      <c r="BL2" s="160" t="str">
        <f>Выручка!BJ2</f>
        <v>Год 5</v>
      </c>
      <c r="BM2" s="160" t="str">
        <f>Выручка!BK2</f>
        <v>Год 5</v>
      </c>
      <c r="BN2" s="160" t="str">
        <f>Выручка!BL2</f>
        <v>Год 5</v>
      </c>
      <c r="BO2" s="160" t="str">
        <f>Выручка!BM2</f>
        <v>Год 5</v>
      </c>
    </row>
    <row r="3" spans="1:75" ht="14.25" customHeight="1" x14ac:dyDescent="0.2">
      <c r="C3" s="508"/>
      <c r="D3" s="508"/>
      <c r="E3" s="156"/>
      <c r="F3" s="156"/>
      <c r="G3" s="156"/>
      <c r="H3" s="161" t="str">
        <f>Выручка!F3</f>
        <v xml:space="preserve">Месяц 1 </v>
      </c>
      <c r="I3" s="161" t="str">
        <f>Выручка!G3</f>
        <v>Месяц 2</v>
      </c>
      <c r="J3" s="161" t="str">
        <f>Выручка!H3</f>
        <v>Месяц 3</v>
      </c>
      <c r="K3" s="161" t="str">
        <f>Выручка!I3</f>
        <v>Месяц 4</v>
      </c>
      <c r="L3" s="161" t="str">
        <f>Выручка!J3</f>
        <v>Месяц 5</v>
      </c>
      <c r="M3" s="161" t="str">
        <f>Выручка!K3</f>
        <v>Месяц 6</v>
      </c>
      <c r="N3" s="161" t="str">
        <f>Выручка!L3</f>
        <v>Месяц 7</v>
      </c>
      <c r="O3" s="161" t="str">
        <f>Выручка!M3</f>
        <v>Месяц 8</v>
      </c>
      <c r="P3" s="161" t="str">
        <f>Выручка!N3</f>
        <v>Месяц 9</v>
      </c>
      <c r="Q3" s="161" t="str">
        <f>Выручка!O3</f>
        <v>Месяц 10</v>
      </c>
      <c r="R3" s="161" t="str">
        <f>Выручка!P3</f>
        <v>Месяц 11</v>
      </c>
      <c r="S3" s="161" t="str">
        <f>Выручка!Q3</f>
        <v>Месяц 12</v>
      </c>
      <c r="T3" s="161" t="str">
        <f>Выручка!R3</f>
        <v>Месяц 1</v>
      </c>
      <c r="U3" s="161" t="str">
        <f>Выручка!S3</f>
        <v>Месяц 2</v>
      </c>
      <c r="V3" s="161" t="str">
        <f>Выручка!T3</f>
        <v>Месяц 3</v>
      </c>
      <c r="W3" s="161" t="str">
        <f>Выручка!U3</f>
        <v>Месяц 4</v>
      </c>
      <c r="X3" s="161" t="str">
        <f>Выручка!V3</f>
        <v>Месяц 5</v>
      </c>
      <c r="Y3" s="161" t="str">
        <f>Выручка!W3</f>
        <v>Месяц 6</v>
      </c>
      <c r="Z3" s="161" t="str">
        <f>Выручка!X3</f>
        <v>Месяц 7</v>
      </c>
      <c r="AA3" s="161" t="str">
        <f>Выручка!Y3</f>
        <v>Месяц 8</v>
      </c>
      <c r="AB3" s="161" t="str">
        <f>Выручка!Z3</f>
        <v>Месяц 9</v>
      </c>
      <c r="AC3" s="161" t="str">
        <f>Выручка!AA3</f>
        <v>Месяц 10</v>
      </c>
      <c r="AD3" s="161" t="str">
        <f>Выручка!AB3</f>
        <v>Месяц 11</v>
      </c>
      <c r="AE3" s="161" t="str">
        <f>Выручка!AC3</f>
        <v>Месяц 12</v>
      </c>
      <c r="AF3" s="161" t="str">
        <f>Выручка!AD3</f>
        <v>Месяц 1</v>
      </c>
      <c r="AG3" s="161" t="str">
        <f>Выручка!AE3</f>
        <v>Месяц 2</v>
      </c>
      <c r="AH3" s="161" t="str">
        <f>Выручка!AF3</f>
        <v>Месяц 3</v>
      </c>
      <c r="AI3" s="161" t="str">
        <f>Выручка!AG3</f>
        <v>Месяц 4</v>
      </c>
      <c r="AJ3" s="161" t="str">
        <f>Выручка!AH3</f>
        <v>Месяц 5</v>
      </c>
      <c r="AK3" s="161" t="str">
        <f>Выручка!AI3</f>
        <v>Месяц 6</v>
      </c>
      <c r="AL3" s="161" t="str">
        <f>Выручка!AJ3</f>
        <v>Месяц 7</v>
      </c>
      <c r="AM3" s="161" t="str">
        <f>Выручка!AK3</f>
        <v>Месяц 8</v>
      </c>
      <c r="AN3" s="161" t="str">
        <f>Выручка!AL3</f>
        <v>Месяц 9</v>
      </c>
      <c r="AO3" s="161" t="str">
        <f>Выручка!AM3</f>
        <v>Месяц 10</v>
      </c>
      <c r="AP3" s="161" t="str">
        <f>Выручка!AN3</f>
        <v>Месяц 11</v>
      </c>
      <c r="AQ3" s="161" t="str">
        <f>Выручка!AO3</f>
        <v>Месяц 12</v>
      </c>
      <c r="AR3" s="161" t="str">
        <f>Выручка!AP3</f>
        <v>Месяц 1</v>
      </c>
      <c r="AS3" s="161" t="str">
        <f>Выручка!AQ3</f>
        <v>Месяц 2</v>
      </c>
      <c r="AT3" s="161" t="str">
        <f>Выручка!AR3</f>
        <v>Месяц 3</v>
      </c>
      <c r="AU3" s="161" t="str">
        <f>Выручка!AS3</f>
        <v>Месяц 4</v>
      </c>
      <c r="AV3" s="161" t="str">
        <f>Выручка!AT3</f>
        <v>Месяц 5</v>
      </c>
      <c r="AW3" s="161" t="str">
        <f>Выручка!AU3</f>
        <v>Месяц 6</v>
      </c>
      <c r="AX3" s="161" t="str">
        <f>Выручка!AV3</f>
        <v>Месяц 7</v>
      </c>
      <c r="AY3" s="161" t="str">
        <f>Выручка!AW3</f>
        <v>Месяц 8</v>
      </c>
      <c r="AZ3" s="161" t="str">
        <f>Выручка!AX3</f>
        <v>Месяц 9</v>
      </c>
      <c r="BA3" s="161" t="str">
        <f>Выручка!AY3</f>
        <v>Месяц 10</v>
      </c>
      <c r="BB3" s="161" t="str">
        <f>Выручка!AZ3</f>
        <v>Месяц 11</v>
      </c>
      <c r="BC3" s="161" t="str">
        <f>Выручка!BA3</f>
        <v>Месяц 12</v>
      </c>
      <c r="BD3" s="161" t="str">
        <f>Выручка!BB3</f>
        <v>Месяц 1</v>
      </c>
      <c r="BE3" s="161" t="str">
        <f>Выручка!BC3</f>
        <v>Месяц 2</v>
      </c>
      <c r="BF3" s="161" t="str">
        <f>Выручка!BD3</f>
        <v>Месяц 3</v>
      </c>
      <c r="BG3" s="161" t="str">
        <f>Выручка!BE3</f>
        <v>Месяц 4</v>
      </c>
      <c r="BH3" s="161" t="str">
        <f>Выручка!BF3</f>
        <v>Месяц 5</v>
      </c>
      <c r="BI3" s="161" t="str">
        <f>Выручка!BG3</f>
        <v>Месяц 6</v>
      </c>
      <c r="BJ3" s="161" t="str">
        <f>Выручка!BH3</f>
        <v>Месяц 7</v>
      </c>
      <c r="BK3" s="161" t="str">
        <f>Выручка!BI3</f>
        <v>Месяц 8</v>
      </c>
      <c r="BL3" s="161" t="str">
        <f>Выручка!BJ3</f>
        <v>Месяц 9</v>
      </c>
      <c r="BM3" s="161" t="str">
        <f>Выручка!BK3</f>
        <v>Месяц 10</v>
      </c>
      <c r="BN3" s="161" t="str">
        <f>Выручка!BL3</f>
        <v>Месяц 11</v>
      </c>
      <c r="BO3" s="161" t="str">
        <f>Выручка!BM3</f>
        <v>Месяц 12</v>
      </c>
    </row>
    <row r="4" spans="1:75" ht="14.25" customHeight="1" x14ac:dyDescent="0.2">
      <c r="B4" s="162" t="s">
        <v>28</v>
      </c>
      <c r="C4" s="508"/>
      <c r="D4" s="508"/>
      <c r="E4" s="156"/>
      <c r="F4" s="156"/>
      <c r="G4" s="156"/>
      <c r="H4" s="161">
        <f>Выручка!F4</f>
        <v>1</v>
      </c>
      <c r="I4" s="161">
        <f>Выручка!G4</f>
        <v>2</v>
      </c>
      <c r="J4" s="161">
        <f>Выручка!H4</f>
        <v>3</v>
      </c>
      <c r="K4" s="161">
        <f>Выручка!I4</f>
        <v>4</v>
      </c>
      <c r="L4" s="161">
        <f>Выручка!J4</f>
        <v>5</v>
      </c>
      <c r="M4" s="161">
        <f>Выручка!K4</f>
        <v>6</v>
      </c>
      <c r="N4" s="161">
        <f>Выручка!L4</f>
        <v>7</v>
      </c>
      <c r="O4" s="161">
        <f>Выручка!M4</f>
        <v>8</v>
      </c>
      <c r="P4" s="161">
        <f>Выручка!N4</f>
        <v>9</v>
      </c>
      <c r="Q4" s="161">
        <f>Выручка!O4</f>
        <v>10</v>
      </c>
      <c r="R4" s="161">
        <f>Выручка!P4</f>
        <v>11</v>
      </c>
      <c r="S4" s="161">
        <f>Выручка!Q4</f>
        <v>12</v>
      </c>
      <c r="T4" s="161">
        <f>Выручка!R4</f>
        <v>13</v>
      </c>
      <c r="U4" s="161">
        <f>Выручка!S4</f>
        <v>14</v>
      </c>
      <c r="V4" s="161">
        <f>Выручка!T4</f>
        <v>15</v>
      </c>
      <c r="W4" s="161">
        <f>Выручка!U4</f>
        <v>16</v>
      </c>
      <c r="X4" s="161">
        <f>Выручка!V4</f>
        <v>17</v>
      </c>
      <c r="Y4" s="161">
        <f>Выручка!W4</f>
        <v>18</v>
      </c>
      <c r="Z4" s="161">
        <f>Выручка!X4</f>
        <v>19</v>
      </c>
      <c r="AA4" s="161">
        <f>Выручка!Y4</f>
        <v>20</v>
      </c>
      <c r="AB4" s="161">
        <f>Выручка!Z4</f>
        <v>21</v>
      </c>
      <c r="AC4" s="161">
        <f>Выручка!AA4</f>
        <v>22</v>
      </c>
      <c r="AD4" s="161">
        <f>Выручка!AB4</f>
        <v>23</v>
      </c>
      <c r="AE4" s="161">
        <f>Выручка!AC4</f>
        <v>24</v>
      </c>
      <c r="AF4" s="161">
        <f>Выручка!AD4</f>
        <v>25</v>
      </c>
      <c r="AG4" s="161">
        <f>Выручка!AE4</f>
        <v>26</v>
      </c>
      <c r="AH4" s="161">
        <f>Выручка!AF4</f>
        <v>27</v>
      </c>
      <c r="AI4" s="161">
        <f>Выручка!AG4</f>
        <v>28</v>
      </c>
      <c r="AJ4" s="161">
        <f>Выручка!AH4</f>
        <v>29</v>
      </c>
      <c r="AK4" s="161">
        <f>Выручка!AI4</f>
        <v>30</v>
      </c>
      <c r="AL4" s="161">
        <f>Выручка!AJ4</f>
        <v>31</v>
      </c>
      <c r="AM4" s="161">
        <f>Выручка!AK4</f>
        <v>32</v>
      </c>
      <c r="AN4" s="161">
        <f>Выручка!AL4</f>
        <v>33</v>
      </c>
      <c r="AO4" s="161">
        <f>Выручка!AM4</f>
        <v>34</v>
      </c>
      <c r="AP4" s="161">
        <f>Выручка!AN4</f>
        <v>35</v>
      </c>
      <c r="AQ4" s="161">
        <f>Выручка!AO4</f>
        <v>36</v>
      </c>
      <c r="AR4" s="161">
        <f>Выручка!AP4</f>
        <v>37</v>
      </c>
      <c r="AS4" s="161">
        <f>Выручка!AQ4</f>
        <v>38</v>
      </c>
      <c r="AT4" s="161">
        <f>Выручка!AR4</f>
        <v>39</v>
      </c>
      <c r="AU4" s="161">
        <f>Выручка!AS4</f>
        <v>40</v>
      </c>
      <c r="AV4" s="161">
        <f>Выручка!AT4</f>
        <v>41</v>
      </c>
      <c r="AW4" s="161">
        <f>Выручка!AU4</f>
        <v>42</v>
      </c>
      <c r="AX4" s="161">
        <f>Выручка!AV4</f>
        <v>43</v>
      </c>
      <c r="AY4" s="161">
        <f>Выручка!AW4</f>
        <v>44</v>
      </c>
      <c r="AZ4" s="161">
        <f>Выручка!AX4</f>
        <v>45</v>
      </c>
      <c r="BA4" s="161">
        <f>Выручка!AY4</f>
        <v>46</v>
      </c>
      <c r="BB4" s="161">
        <f>Выручка!AZ4</f>
        <v>47</v>
      </c>
      <c r="BC4" s="161">
        <f>Выручка!BA4</f>
        <v>48</v>
      </c>
      <c r="BD4" s="161">
        <f>Выручка!BB4</f>
        <v>49</v>
      </c>
      <c r="BE4" s="161">
        <f>Выручка!BC4</f>
        <v>50</v>
      </c>
      <c r="BF4" s="161">
        <f>Выручка!BD4</f>
        <v>51</v>
      </c>
      <c r="BG4" s="161">
        <f>Выручка!BE4</f>
        <v>52</v>
      </c>
      <c r="BH4" s="161">
        <f>Выручка!BF4</f>
        <v>53</v>
      </c>
      <c r="BI4" s="161">
        <f>Выручка!BG4</f>
        <v>54</v>
      </c>
      <c r="BJ4" s="161">
        <f>Выручка!BH4</f>
        <v>55</v>
      </c>
      <c r="BK4" s="161">
        <f>Выручка!BI4</f>
        <v>56</v>
      </c>
      <c r="BL4" s="161">
        <f>Выручка!BJ4</f>
        <v>57</v>
      </c>
      <c r="BM4" s="161">
        <f>Выручка!BK4</f>
        <v>58</v>
      </c>
      <c r="BN4" s="161">
        <f>Выручка!BL4</f>
        <v>59</v>
      </c>
      <c r="BO4" s="161">
        <f>Выручка!BM4</f>
        <v>60</v>
      </c>
    </row>
    <row r="5" spans="1:75" ht="19.5" customHeight="1" x14ac:dyDescent="0.2">
      <c r="A5" s="163"/>
      <c r="B5" s="164"/>
      <c r="C5" s="509" t="s">
        <v>29</v>
      </c>
      <c r="D5" s="509" t="s">
        <v>243</v>
      </c>
      <c r="E5" s="164" t="s">
        <v>274</v>
      </c>
      <c r="F5" s="156"/>
      <c r="G5" s="164" t="s">
        <v>275</v>
      </c>
      <c r="H5" s="165">
        <f>Выручка!F5</f>
        <v>45170</v>
      </c>
      <c r="I5" s="165">
        <f>Выручка!G5</f>
        <v>45200</v>
      </c>
      <c r="J5" s="165">
        <f>Выручка!H5</f>
        <v>45231</v>
      </c>
      <c r="K5" s="165">
        <f>Выручка!I5</f>
        <v>45261</v>
      </c>
      <c r="L5" s="165">
        <f>Выручка!J5</f>
        <v>45292</v>
      </c>
      <c r="M5" s="165">
        <f>Выручка!K5</f>
        <v>45323</v>
      </c>
      <c r="N5" s="165">
        <f>Выручка!L5</f>
        <v>45352</v>
      </c>
      <c r="O5" s="165">
        <f>Выручка!M5</f>
        <v>45383</v>
      </c>
      <c r="P5" s="165">
        <f>Выручка!N5</f>
        <v>45413</v>
      </c>
      <c r="Q5" s="165">
        <f>Выручка!O5</f>
        <v>45444</v>
      </c>
      <c r="R5" s="165">
        <f>Выручка!P5</f>
        <v>45474</v>
      </c>
      <c r="S5" s="165">
        <f>Выручка!Q5</f>
        <v>45505</v>
      </c>
      <c r="T5" s="165">
        <f>Выручка!R5</f>
        <v>45536</v>
      </c>
      <c r="U5" s="165">
        <f>Выручка!S5</f>
        <v>45566</v>
      </c>
      <c r="V5" s="165">
        <f>Выручка!T5</f>
        <v>45597</v>
      </c>
      <c r="W5" s="165">
        <f>Выручка!U5</f>
        <v>45627</v>
      </c>
      <c r="X5" s="165">
        <f>Выручка!V5</f>
        <v>45658</v>
      </c>
      <c r="Y5" s="165">
        <f>Выручка!W5</f>
        <v>45689</v>
      </c>
      <c r="Z5" s="165">
        <f>Выручка!X5</f>
        <v>45717</v>
      </c>
      <c r="AA5" s="165">
        <f>Выручка!Y5</f>
        <v>45748</v>
      </c>
      <c r="AB5" s="165">
        <f>Выручка!Z5</f>
        <v>45778</v>
      </c>
      <c r="AC5" s="165">
        <f>Выручка!AA5</f>
        <v>45809</v>
      </c>
      <c r="AD5" s="165">
        <f>Выручка!AB5</f>
        <v>45839</v>
      </c>
      <c r="AE5" s="165">
        <f>Выручка!AC5</f>
        <v>45870</v>
      </c>
      <c r="AF5" s="165">
        <f>Выручка!AD5</f>
        <v>45901</v>
      </c>
      <c r="AG5" s="165">
        <f>Выручка!AE5</f>
        <v>45931</v>
      </c>
      <c r="AH5" s="165">
        <f>Выручка!AF5</f>
        <v>45962</v>
      </c>
      <c r="AI5" s="165">
        <f>Выручка!AG5</f>
        <v>45992</v>
      </c>
      <c r="AJ5" s="165">
        <f>Выручка!AH5</f>
        <v>46023</v>
      </c>
      <c r="AK5" s="165">
        <f>Выручка!AI5</f>
        <v>46054</v>
      </c>
      <c r="AL5" s="165">
        <f>Выручка!AJ5</f>
        <v>46082</v>
      </c>
      <c r="AM5" s="165">
        <f>Выручка!AK5</f>
        <v>46113</v>
      </c>
      <c r="AN5" s="165">
        <f>Выручка!AL5</f>
        <v>46143</v>
      </c>
      <c r="AO5" s="165">
        <f>Выручка!AM5</f>
        <v>46174</v>
      </c>
      <c r="AP5" s="165">
        <f>Выручка!AN5</f>
        <v>46204</v>
      </c>
      <c r="AQ5" s="165">
        <f>Выручка!AO5</f>
        <v>46235</v>
      </c>
      <c r="AR5" s="165">
        <f>Выручка!AP5</f>
        <v>46266</v>
      </c>
      <c r="AS5" s="165">
        <f>Выручка!AQ5</f>
        <v>46296</v>
      </c>
      <c r="AT5" s="165">
        <f>Выручка!AR5</f>
        <v>46327</v>
      </c>
      <c r="AU5" s="165">
        <f>Выручка!AS5</f>
        <v>46357</v>
      </c>
      <c r="AV5" s="165">
        <f>Выручка!AT5</f>
        <v>46388</v>
      </c>
      <c r="AW5" s="165">
        <f>Выручка!AU5</f>
        <v>46419</v>
      </c>
      <c r="AX5" s="165">
        <f>Выручка!AV5</f>
        <v>46447</v>
      </c>
      <c r="AY5" s="165">
        <f>Выручка!AW5</f>
        <v>46478</v>
      </c>
      <c r="AZ5" s="165">
        <f>Выручка!AX5</f>
        <v>46508</v>
      </c>
      <c r="BA5" s="165">
        <f>Выручка!AY5</f>
        <v>46539</v>
      </c>
      <c r="BB5" s="165">
        <f>Выручка!AZ5</f>
        <v>46569</v>
      </c>
      <c r="BC5" s="165">
        <f>Выручка!BA5</f>
        <v>46600</v>
      </c>
      <c r="BD5" s="165">
        <f>Выручка!BB5</f>
        <v>46631</v>
      </c>
      <c r="BE5" s="165">
        <f>Выручка!BC5</f>
        <v>46661</v>
      </c>
      <c r="BF5" s="165">
        <f>Выручка!BD5</f>
        <v>46692</v>
      </c>
      <c r="BG5" s="165">
        <f>Выручка!BE5</f>
        <v>46722</v>
      </c>
      <c r="BH5" s="165">
        <f>Выручка!BF5</f>
        <v>46753</v>
      </c>
      <c r="BI5" s="165">
        <f>Выручка!BG5</f>
        <v>46784</v>
      </c>
      <c r="BJ5" s="165">
        <f>Выручка!BH5</f>
        <v>46813</v>
      </c>
      <c r="BK5" s="165">
        <f>Выручка!BI5</f>
        <v>46844</v>
      </c>
      <c r="BL5" s="165">
        <f>Выручка!BJ5</f>
        <v>46874</v>
      </c>
      <c r="BM5" s="165">
        <f>Выручка!BK5</f>
        <v>46905</v>
      </c>
      <c r="BN5" s="165">
        <f>Выручка!BL5</f>
        <v>46935</v>
      </c>
      <c r="BO5" s="165">
        <f>Выручка!BM5</f>
        <v>46966</v>
      </c>
      <c r="BP5" s="166"/>
      <c r="BQ5" s="166"/>
      <c r="BR5" s="166"/>
      <c r="BS5" s="166"/>
      <c r="BT5" s="166"/>
      <c r="BU5" s="166"/>
      <c r="BV5" s="166"/>
      <c r="BW5" s="166"/>
    </row>
    <row r="6" spans="1:75" ht="7.5" customHeight="1" x14ac:dyDescent="0.2">
      <c r="A6" s="167"/>
      <c r="C6" s="508"/>
      <c r="D6" s="508"/>
      <c r="E6" s="168"/>
      <c r="F6" s="156"/>
    </row>
    <row r="7" spans="1:75" ht="12" customHeight="1" x14ac:dyDescent="0.2">
      <c r="A7" s="167"/>
      <c r="B7" s="169" t="s">
        <v>276</v>
      </c>
      <c r="C7" s="508"/>
      <c r="D7" s="508"/>
      <c r="E7" s="168"/>
      <c r="F7" s="156"/>
    </row>
    <row r="8" spans="1:75" s="170" customFormat="1" ht="12" customHeight="1" x14ac:dyDescent="0.15">
      <c r="A8" s="171"/>
      <c r="B8" s="172" t="s">
        <v>277</v>
      </c>
      <c r="C8" s="173"/>
      <c r="D8" s="173" t="s">
        <v>278</v>
      </c>
      <c r="E8" s="174"/>
      <c r="F8" s="175"/>
      <c r="H8" s="176">
        <v>1</v>
      </c>
      <c r="I8" s="176">
        <v>1</v>
      </c>
      <c r="J8" s="176">
        <v>1</v>
      </c>
      <c r="K8" s="176">
        <v>1</v>
      </c>
      <c r="L8" s="176">
        <v>1</v>
      </c>
      <c r="M8" s="176">
        <v>1</v>
      </c>
      <c r="N8" s="176">
        <v>1</v>
      </c>
      <c r="O8" s="176">
        <v>1</v>
      </c>
      <c r="P8" s="176">
        <v>1</v>
      </c>
      <c r="Q8" s="176">
        <v>1</v>
      </c>
      <c r="R8" s="176">
        <v>1</v>
      </c>
      <c r="S8" s="176">
        <v>1</v>
      </c>
      <c r="T8" s="176">
        <f t="shared" ref="T8:BO8" si="0">H8+1</f>
        <v>2</v>
      </c>
      <c r="U8" s="176">
        <f t="shared" si="0"/>
        <v>2</v>
      </c>
      <c r="V8" s="176">
        <f t="shared" si="0"/>
        <v>2</v>
      </c>
      <c r="W8" s="176">
        <f t="shared" si="0"/>
        <v>2</v>
      </c>
      <c r="X8" s="176">
        <f t="shared" si="0"/>
        <v>2</v>
      </c>
      <c r="Y8" s="176">
        <f t="shared" si="0"/>
        <v>2</v>
      </c>
      <c r="Z8" s="176">
        <f t="shared" si="0"/>
        <v>2</v>
      </c>
      <c r="AA8" s="176">
        <f t="shared" si="0"/>
        <v>2</v>
      </c>
      <c r="AB8" s="176">
        <f t="shared" si="0"/>
        <v>2</v>
      </c>
      <c r="AC8" s="176">
        <f t="shared" si="0"/>
        <v>2</v>
      </c>
      <c r="AD8" s="176">
        <f t="shared" si="0"/>
        <v>2</v>
      </c>
      <c r="AE8" s="176">
        <f t="shared" si="0"/>
        <v>2</v>
      </c>
      <c r="AF8" s="176">
        <f t="shared" si="0"/>
        <v>3</v>
      </c>
      <c r="AG8" s="176">
        <f t="shared" si="0"/>
        <v>3</v>
      </c>
      <c r="AH8" s="176">
        <f t="shared" si="0"/>
        <v>3</v>
      </c>
      <c r="AI8" s="176">
        <f t="shared" si="0"/>
        <v>3</v>
      </c>
      <c r="AJ8" s="176">
        <f t="shared" si="0"/>
        <v>3</v>
      </c>
      <c r="AK8" s="176">
        <f t="shared" si="0"/>
        <v>3</v>
      </c>
      <c r="AL8" s="176">
        <f t="shared" si="0"/>
        <v>3</v>
      </c>
      <c r="AM8" s="176">
        <f t="shared" si="0"/>
        <v>3</v>
      </c>
      <c r="AN8" s="176">
        <f t="shared" si="0"/>
        <v>3</v>
      </c>
      <c r="AO8" s="176">
        <f t="shared" si="0"/>
        <v>3</v>
      </c>
      <c r="AP8" s="176">
        <f t="shared" si="0"/>
        <v>3</v>
      </c>
      <c r="AQ8" s="176">
        <f t="shared" si="0"/>
        <v>3</v>
      </c>
      <c r="AR8" s="176">
        <f t="shared" si="0"/>
        <v>4</v>
      </c>
      <c r="AS8" s="176">
        <f t="shared" si="0"/>
        <v>4</v>
      </c>
      <c r="AT8" s="176">
        <f t="shared" si="0"/>
        <v>4</v>
      </c>
      <c r="AU8" s="176">
        <f t="shared" si="0"/>
        <v>4</v>
      </c>
      <c r="AV8" s="176">
        <f t="shared" si="0"/>
        <v>4</v>
      </c>
      <c r="AW8" s="176">
        <f t="shared" si="0"/>
        <v>4</v>
      </c>
      <c r="AX8" s="176">
        <f t="shared" si="0"/>
        <v>4</v>
      </c>
      <c r="AY8" s="176">
        <f t="shared" si="0"/>
        <v>4</v>
      </c>
      <c r="AZ8" s="176">
        <f t="shared" si="0"/>
        <v>4</v>
      </c>
      <c r="BA8" s="176">
        <f t="shared" si="0"/>
        <v>4</v>
      </c>
      <c r="BB8" s="176">
        <f t="shared" si="0"/>
        <v>4</v>
      </c>
      <c r="BC8" s="176">
        <f t="shared" si="0"/>
        <v>4</v>
      </c>
      <c r="BD8" s="176">
        <f t="shared" si="0"/>
        <v>5</v>
      </c>
      <c r="BE8" s="176">
        <f t="shared" si="0"/>
        <v>5</v>
      </c>
      <c r="BF8" s="176">
        <f t="shared" si="0"/>
        <v>5</v>
      </c>
      <c r="BG8" s="176">
        <f t="shared" si="0"/>
        <v>5</v>
      </c>
      <c r="BH8" s="176">
        <f t="shared" si="0"/>
        <v>5</v>
      </c>
      <c r="BI8" s="176">
        <f t="shared" si="0"/>
        <v>5</v>
      </c>
      <c r="BJ8" s="176">
        <f t="shared" si="0"/>
        <v>5</v>
      </c>
      <c r="BK8" s="176">
        <f t="shared" si="0"/>
        <v>5</v>
      </c>
      <c r="BL8" s="176">
        <f t="shared" si="0"/>
        <v>5</v>
      </c>
      <c r="BM8" s="176">
        <f t="shared" si="0"/>
        <v>5</v>
      </c>
      <c r="BN8" s="176">
        <f t="shared" si="0"/>
        <v>5</v>
      </c>
      <c r="BO8" s="176">
        <f t="shared" si="0"/>
        <v>5</v>
      </c>
    </row>
    <row r="9" spans="1:75" s="170" customFormat="1" ht="12" customHeight="1" x14ac:dyDescent="0.15">
      <c r="A9" s="171"/>
      <c r="B9" s="172" t="s">
        <v>279</v>
      </c>
      <c r="C9" s="177"/>
      <c r="D9" s="173" t="s">
        <v>278</v>
      </c>
      <c r="E9" s="178"/>
      <c r="F9" s="176"/>
      <c r="G9" s="176"/>
      <c r="H9" s="176">
        <v>1</v>
      </c>
      <c r="I9" s="176">
        <v>2</v>
      </c>
      <c r="J9" s="176">
        <v>3</v>
      </c>
      <c r="K9" s="176">
        <v>4</v>
      </c>
      <c r="L9" s="176">
        <v>5</v>
      </c>
      <c r="M9" s="176">
        <v>6</v>
      </c>
      <c r="N9" s="176">
        <v>7</v>
      </c>
      <c r="O9" s="176">
        <v>8</v>
      </c>
      <c r="P9" s="176">
        <v>9</v>
      </c>
      <c r="Q9" s="176">
        <v>10</v>
      </c>
      <c r="R9" s="176">
        <v>11</v>
      </c>
      <c r="S9" s="176">
        <v>12</v>
      </c>
      <c r="T9" s="176">
        <f t="shared" ref="T9:BO9" si="1">H9</f>
        <v>1</v>
      </c>
      <c r="U9" s="176">
        <f t="shared" si="1"/>
        <v>2</v>
      </c>
      <c r="V9" s="176">
        <f t="shared" si="1"/>
        <v>3</v>
      </c>
      <c r="W9" s="176">
        <f t="shared" si="1"/>
        <v>4</v>
      </c>
      <c r="X9" s="176">
        <f t="shared" si="1"/>
        <v>5</v>
      </c>
      <c r="Y9" s="176">
        <f t="shared" si="1"/>
        <v>6</v>
      </c>
      <c r="Z9" s="176">
        <f t="shared" si="1"/>
        <v>7</v>
      </c>
      <c r="AA9" s="176">
        <f t="shared" si="1"/>
        <v>8</v>
      </c>
      <c r="AB9" s="176">
        <f t="shared" si="1"/>
        <v>9</v>
      </c>
      <c r="AC9" s="176">
        <f t="shared" si="1"/>
        <v>10</v>
      </c>
      <c r="AD9" s="176">
        <f t="shared" si="1"/>
        <v>11</v>
      </c>
      <c r="AE9" s="176">
        <f t="shared" si="1"/>
        <v>12</v>
      </c>
      <c r="AF9" s="176">
        <f t="shared" si="1"/>
        <v>1</v>
      </c>
      <c r="AG9" s="176">
        <f t="shared" si="1"/>
        <v>2</v>
      </c>
      <c r="AH9" s="176">
        <f t="shared" si="1"/>
        <v>3</v>
      </c>
      <c r="AI9" s="176">
        <f t="shared" si="1"/>
        <v>4</v>
      </c>
      <c r="AJ9" s="176">
        <f t="shared" si="1"/>
        <v>5</v>
      </c>
      <c r="AK9" s="176">
        <f t="shared" si="1"/>
        <v>6</v>
      </c>
      <c r="AL9" s="176">
        <f t="shared" si="1"/>
        <v>7</v>
      </c>
      <c r="AM9" s="176">
        <f t="shared" si="1"/>
        <v>8</v>
      </c>
      <c r="AN9" s="176">
        <f t="shared" si="1"/>
        <v>9</v>
      </c>
      <c r="AO9" s="176">
        <f t="shared" si="1"/>
        <v>10</v>
      </c>
      <c r="AP9" s="176">
        <f t="shared" si="1"/>
        <v>11</v>
      </c>
      <c r="AQ9" s="176">
        <f t="shared" si="1"/>
        <v>12</v>
      </c>
      <c r="AR9" s="176">
        <f t="shared" si="1"/>
        <v>1</v>
      </c>
      <c r="AS9" s="176">
        <f t="shared" si="1"/>
        <v>2</v>
      </c>
      <c r="AT9" s="176">
        <f t="shared" si="1"/>
        <v>3</v>
      </c>
      <c r="AU9" s="176">
        <f t="shared" si="1"/>
        <v>4</v>
      </c>
      <c r="AV9" s="176">
        <f t="shared" si="1"/>
        <v>5</v>
      </c>
      <c r="AW9" s="176">
        <f t="shared" si="1"/>
        <v>6</v>
      </c>
      <c r="AX9" s="176">
        <f t="shared" si="1"/>
        <v>7</v>
      </c>
      <c r="AY9" s="176">
        <f t="shared" si="1"/>
        <v>8</v>
      </c>
      <c r="AZ9" s="176">
        <f t="shared" si="1"/>
        <v>9</v>
      </c>
      <c r="BA9" s="176">
        <f t="shared" si="1"/>
        <v>10</v>
      </c>
      <c r="BB9" s="176">
        <f t="shared" si="1"/>
        <v>11</v>
      </c>
      <c r="BC9" s="176">
        <f t="shared" si="1"/>
        <v>12</v>
      </c>
      <c r="BD9" s="176">
        <f t="shared" si="1"/>
        <v>1</v>
      </c>
      <c r="BE9" s="176">
        <f t="shared" si="1"/>
        <v>2</v>
      </c>
      <c r="BF9" s="176">
        <f t="shared" si="1"/>
        <v>3</v>
      </c>
      <c r="BG9" s="176">
        <f t="shared" si="1"/>
        <v>4</v>
      </c>
      <c r="BH9" s="176">
        <f t="shared" si="1"/>
        <v>5</v>
      </c>
      <c r="BI9" s="176">
        <f t="shared" si="1"/>
        <v>6</v>
      </c>
      <c r="BJ9" s="176">
        <f t="shared" si="1"/>
        <v>7</v>
      </c>
      <c r="BK9" s="176">
        <f t="shared" si="1"/>
        <v>8</v>
      </c>
      <c r="BL9" s="176">
        <f t="shared" si="1"/>
        <v>9</v>
      </c>
      <c r="BM9" s="176">
        <f t="shared" si="1"/>
        <v>10</v>
      </c>
      <c r="BN9" s="176">
        <f t="shared" si="1"/>
        <v>11</v>
      </c>
      <c r="BO9" s="176">
        <f t="shared" si="1"/>
        <v>12</v>
      </c>
      <c r="BP9" s="179"/>
      <c r="BQ9" s="179"/>
    </row>
    <row r="10" spans="1:75" ht="7.5" customHeight="1" x14ac:dyDescent="0.2">
      <c r="A10" s="167"/>
      <c r="C10" s="508"/>
      <c r="D10" s="508"/>
      <c r="E10" s="168"/>
      <c r="F10" s="156"/>
    </row>
    <row r="11" spans="1:75" ht="12" customHeight="1" x14ac:dyDescent="0.2">
      <c r="A11" s="167"/>
      <c r="B11" s="180" t="s">
        <v>280</v>
      </c>
      <c r="C11" s="510"/>
      <c r="D11" s="510"/>
      <c r="E11" s="181"/>
      <c r="F11" s="156"/>
      <c r="G11" s="180" t="s">
        <v>281</v>
      </c>
      <c r="H11" s="180" t="s">
        <v>282</v>
      </c>
      <c r="I11" s="182"/>
      <c r="J11" s="182"/>
      <c r="K11" s="182"/>
      <c r="L11" s="182"/>
      <c r="M11" s="182"/>
      <c r="N11" s="182"/>
      <c r="O11" s="182"/>
      <c r="P11" s="182"/>
      <c r="Q11" s="182"/>
      <c r="R11" s="182"/>
      <c r="S11" s="182"/>
      <c r="T11" s="182"/>
      <c r="U11" s="182"/>
      <c r="V11" s="182"/>
      <c r="W11" s="182"/>
      <c r="X11" s="182"/>
      <c r="Y11" s="182"/>
      <c r="Z11" s="182"/>
      <c r="AA11" s="182"/>
      <c r="AB11" s="182"/>
      <c r="AC11" s="182"/>
      <c r="AD11" s="182"/>
      <c r="AE11" s="182"/>
      <c r="AF11" s="182"/>
      <c r="AG11" s="182"/>
      <c r="AH11" s="182"/>
      <c r="AI11" s="182"/>
      <c r="AJ11" s="182"/>
      <c r="AK11" s="182"/>
      <c r="AL11" s="182"/>
      <c r="AM11" s="182"/>
      <c r="AN11" s="182"/>
      <c r="AO11" s="182"/>
      <c r="AP11" s="182"/>
      <c r="AQ11" s="182"/>
      <c r="AR11" s="182"/>
      <c r="AS11" s="182"/>
      <c r="AT11" s="182"/>
      <c r="AU11" s="182"/>
      <c r="AV11" s="182"/>
      <c r="AW11" s="182"/>
      <c r="AX11" s="182"/>
      <c r="AY11" s="182"/>
      <c r="AZ11" s="182"/>
      <c r="BA11" s="182"/>
      <c r="BB11" s="182"/>
      <c r="BC11" s="182"/>
      <c r="BD11" s="182"/>
      <c r="BE11" s="182"/>
      <c r="BF11" s="182"/>
      <c r="BG11" s="182"/>
      <c r="BH11" s="182"/>
      <c r="BI11" s="182"/>
      <c r="BJ11" s="182"/>
      <c r="BK11" s="182"/>
      <c r="BL11" s="182"/>
      <c r="BM11" s="182"/>
      <c r="BN11" s="182"/>
      <c r="BO11" s="182"/>
    </row>
    <row r="12" spans="1:75" ht="6" customHeight="1" x14ac:dyDescent="0.2">
      <c r="A12" s="167"/>
      <c r="C12" s="508"/>
      <c r="D12" s="508"/>
      <c r="E12" s="157"/>
      <c r="F12" s="156"/>
      <c r="G12" s="156"/>
      <c r="H12" s="156"/>
    </row>
    <row r="13" spans="1:75" ht="14.45" customHeight="1" outlineLevel="1" x14ac:dyDescent="0.2">
      <c r="A13" s="167"/>
      <c r="B13" s="183" t="str">
        <f>Вводные!C216</f>
        <v>Генеральный директор</v>
      </c>
      <c r="C13" s="508" t="s">
        <v>283</v>
      </c>
      <c r="D13" s="508" t="s">
        <v>284</v>
      </c>
      <c r="E13" s="184">
        <f t="shared" ref="E13:E31" si="2">SUM(G13:BO13)</f>
        <v>1</v>
      </c>
      <c r="F13" s="156"/>
      <c r="G13" s="185">
        <v>0</v>
      </c>
      <c r="H13" s="185"/>
      <c r="I13" s="185"/>
      <c r="J13" s="185"/>
      <c r="K13" s="185"/>
      <c r="L13" s="185">
        <v>1</v>
      </c>
      <c r="M13" s="185"/>
      <c r="N13" s="185"/>
      <c r="O13" s="185"/>
      <c r="P13" s="185"/>
      <c r="Q13" s="185"/>
      <c r="R13" s="185"/>
      <c r="S13" s="185"/>
      <c r="T13" s="185"/>
      <c r="U13" s="185"/>
      <c r="V13" s="185"/>
      <c r="W13" s="185"/>
      <c r="X13" s="185"/>
      <c r="Y13" s="185"/>
      <c r="Z13" s="185"/>
      <c r="AA13" s="185"/>
      <c r="AB13" s="185"/>
      <c r="AC13" s="185"/>
      <c r="AD13" s="185"/>
      <c r="AE13" s="185"/>
      <c r="AF13" s="185"/>
      <c r="AG13" s="185"/>
      <c r="AH13" s="185"/>
      <c r="AI13" s="185"/>
      <c r="AJ13" s="185"/>
      <c r="AK13" s="185"/>
      <c r="AL13" s="185"/>
      <c r="AM13" s="185"/>
      <c r="AN13" s="185"/>
      <c r="AO13" s="185"/>
      <c r="AP13" s="185"/>
      <c r="AQ13" s="185"/>
      <c r="AR13" s="185"/>
      <c r="AS13" s="185"/>
      <c r="AT13" s="185"/>
      <c r="AU13" s="185"/>
      <c r="AV13" s="185"/>
      <c r="AW13" s="185"/>
      <c r="AX13" s="185"/>
      <c r="AY13" s="185"/>
      <c r="AZ13" s="185"/>
      <c r="BA13" s="185"/>
      <c r="BB13" s="185"/>
      <c r="BC13" s="185"/>
      <c r="BD13" s="185"/>
      <c r="BE13" s="185"/>
      <c r="BF13" s="185"/>
      <c r="BG13" s="185"/>
      <c r="BH13" s="185"/>
      <c r="BI13" s="185"/>
      <c r="BJ13" s="185"/>
      <c r="BK13" s="185"/>
      <c r="BL13" s="185"/>
      <c r="BM13" s="185"/>
      <c r="BN13" s="185"/>
      <c r="BO13" s="185"/>
    </row>
    <row r="14" spans="1:75" ht="14.45" customHeight="1" outlineLevel="1" x14ac:dyDescent="0.2">
      <c r="A14" s="167"/>
      <c r="B14" s="183" t="str">
        <f>Вводные!C217</f>
        <v>Исполнительный директор</v>
      </c>
      <c r="C14" s="508" t="s">
        <v>283</v>
      </c>
      <c r="D14" s="508" t="s">
        <v>284</v>
      </c>
      <c r="E14" s="184">
        <f t="shared" si="2"/>
        <v>1</v>
      </c>
      <c r="F14" s="156"/>
      <c r="G14" s="185">
        <v>0</v>
      </c>
      <c r="H14" s="185"/>
      <c r="I14" s="185"/>
      <c r="J14" s="185"/>
      <c r="K14" s="185"/>
      <c r="L14" s="185">
        <v>1</v>
      </c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5"/>
      <c r="Z14" s="185"/>
      <c r="AA14" s="185"/>
      <c r="AB14" s="185"/>
      <c r="AC14" s="185"/>
      <c r="AD14" s="185"/>
      <c r="AE14" s="185"/>
      <c r="AF14" s="185"/>
      <c r="AG14" s="185"/>
      <c r="AH14" s="185"/>
      <c r="AI14" s="185"/>
      <c r="AJ14" s="185"/>
      <c r="AK14" s="185"/>
      <c r="AL14" s="185"/>
      <c r="AM14" s="185"/>
      <c r="AN14" s="185"/>
      <c r="AO14" s="185"/>
      <c r="AP14" s="185"/>
      <c r="AQ14" s="185"/>
      <c r="AR14" s="185"/>
      <c r="AS14" s="185"/>
      <c r="AT14" s="185"/>
      <c r="AU14" s="185"/>
      <c r="AV14" s="185"/>
      <c r="AW14" s="185"/>
      <c r="AX14" s="185"/>
      <c r="AY14" s="185"/>
      <c r="AZ14" s="185"/>
      <c r="BA14" s="185"/>
      <c r="BB14" s="185"/>
      <c r="BC14" s="185"/>
      <c r="BD14" s="185"/>
      <c r="BE14" s="185"/>
      <c r="BF14" s="185"/>
      <c r="BG14" s="185"/>
      <c r="BH14" s="185"/>
      <c r="BI14" s="185"/>
      <c r="BJ14" s="185"/>
      <c r="BK14" s="185"/>
      <c r="BL14" s="185"/>
      <c r="BM14" s="185"/>
      <c r="BN14" s="185"/>
      <c r="BO14" s="185"/>
    </row>
    <row r="15" spans="1:75" ht="14.45" customHeight="1" outlineLevel="1" x14ac:dyDescent="0.2">
      <c r="A15" s="167"/>
      <c r="B15" s="183" t="str">
        <f>Вводные!C218</f>
        <v>Коммерческий директор</v>
      </c>
      <c r="C15" s="508" t="s">
        <v>283</v>
      </c>
      <c r="D15" s="508" t="s">
        <v>284</v>
      </c>
      <c r="E15" s="184">
        <f t="shared" si="2"/>
        <v>1</v>
      </c>
      <c r="F15" s="156"/>
      <c r="G15" s="185">
        <v>0</v>
      </c>
      <c r="H15" s="185"/>
      <c r="I15" s="185"/>
      <c r="J15" s="185"/>
      <c r="K15" s="185"/>
      <c r="L15" s="185">
        <v>1</v>
      </c>
      <c r="M15" s="185"/>
      <c r="N15" s="185"/>
      <c r="O15" s="185"/>
      <c r="P15" s="185"/>
      <c r="Q15" s="185"/>
      <c r="R15" s="185"/>
      <c r="S15" s="185"/>
      <c r="T15" s="185"/>
      <c r="U15" s="185"/>
      <c r="V15" s="185"/>
      <c r="W15" s="185"/>
      <c r="X15" s="185"/>
      <c r="Y15" s="185"/>
      <c r="Z15" s="185"/>
      <c r="AA15" s="185"/>
      <c r="AB15" s="185"/>
      <c r="AC15" s="185"/>
      <c r="AD15" s="185"/>
      <c r="AE15" s="185"/>
      <c r="AF15" s="185"/>
      <c r="AG15" s="185"/>
      <c r="AH15" s="185"/>
      <c r="AI15" s="185"/>
      <c r="AJ15" s="185"/>
      <c r="AK15" s="185"/>
      <c r="AL15" s="185"/>
      <c r="AM15" s="185"/>
      <c r="AN15" s="185"/>
      <c r="AO15" s="185"/>
      <c r="AP15" s="185"/>
      <c r="AQ15" s="185"/>
      <c r="AR15" s="185"/>
      <c r="AS15" s="185"/>
      <c r="AT15" s="185"/>
      <c r="AU15" s="185"/>
      <c r="AV15" s="185"/>
      <c r="AW15" s="185"/>
      <c r="AX15" s="185"/>
      <c r="AY15" s="185"/>
      <c r="AZ15" s="185"/>
      <c r="BA15" s="185"/>
      <c r="BB15" s="185"/>
      <c r="BC15" s="185"/>
      <c r="BD15" s="185"/>
      <c r="BE15" s="185"/>
      <c r="BF15" s="185"/>
      <c r="BG15" s="185"/>
      <c r="BH15" s="185"/>
      <c r="BI15" s="185"/>
      <c r="BJ15" s="185"/>
      <c r="BK15" s="185"/>
      <c r="BL15" s="185"/>
      <c r="BM15" s="185"/>
      <c r="BN15" s="185"/>
      <c r="BO15" s="185"/>
    </row>
    <row r="16" spans="1:75" ht="14.45" customHeight="1" outlineLevel="1" x14ac:dyDescent="0.2">
      <c r="A16" s="167"/>
      <c r="B16" s="183" t="str">
        <f>Вводные!C219</f>
        <v>Директор по развитию</v>
      </c>
      <c r="C16" s="508" t="s">
        <v>283</v>
      </c>
      <c r="D16" s="508" t="s">
        <v>284</v>
      </c>
      <c r="E16" s="184">
        <f t="shared" si="2"/>
        <v>1</v>
      </c>
      <c r="F16" s="156"/>
      <c r="G16" s="185">
        <v>0</v>
      </c>
      <c r="H16" s="185"/>
      <c r="I16" s="185"/>
      <c r="J16" s="185"/>
      <c r="K16" s="185"/>
      <c r="L16" s="185">
        <v>1</v>
      </c>
      <c r="M16" s="185"/>
      <c r="N16" s="185"/>
      <c r="O16" s="185"/>
      <c r="P16" s="185"/>
      <c r="Q16" s="185"/>
      <c r="R16" s="185"/>
      <c r="S16" s="185"/>
      <c r="T16" s="185"/>
      <c r="U16" s="185"/>
      <c r="V16" s="185"/>
      <c r="W16" s="185"/>
      <c r="X16" s="185"/>
      <c r="Y16" s="185"/>
      <c r="Z16" s="185"/>
      <c r="AA16" s="185"/>
      <c r="AB16" s="185"/>
      <c r="AC16" s="185"/>
      <c r="AD16" s="185"/>
      <c r="AE16" s="185"/>
      <c r="AF16" s="185"/>
      <c r="AG16" s="185"/>
      <c r="AH16" s="185"/>
      <c r="AI16" s="185"/>
      <c r="AJ16" s="185"/>
      <c r="AK16" s="185"/>
      <c r="AL16" s="185"/>
      <c r="AM16" s="185"/>
      <c r="AN16" s="185"/>
      <c r="AO16" s="185"/>
      <c r="AP16" s="185"/>
      <c r="AQ16" s="185"/>
      <c r="AR16" s="185"/>
      <c r="AS16" s="185"/>
      <c r="AT16" s="185"/>
      <c r="AU16" s="185"/>
      <c r="AV16" s="185"/>
      <c r="AW16" s="185"/>
      <c r="AX16" s="185"/>
      <c r="AY16" s="185"/>
      <c r="AZ16" s="185"/>
      <c r="BA16" s="185"/>
      <c r="BB16" s="185"/>
      <c r="BC16" s="185"/>
      <c r="BD16" s="185"/>
      <c r="BE16" s="185"/>
      <c r="BF16" s="185"/>
      <c r="BG16" s="185"/>
      <c r="BH16" s="185"/>
      <c r="BI16" s="185"/>
      <c r="BJ16" s="185"/>
      <c r="BK16" s="185"/>
      <c r="BL16" s="185"/>
      <c r="BM16" s="185"/>
      <c r="BN16" s="185"/>
      <c r="BO16" s="185"/>
    </row>
    <row r="17" spans="1:67" ht="12" customHeight="1" outlineLevel="1" x14ac:dyDescent="0.2">
      <c r="A17" s="167"/>
      <c r="B17" s="183" t="str">
        <f>Вводные!C220</f>
        <v>Программист</v>
      </c>
      <c r="C17" s="508" t="s">
        <v>283</v>
      </c>
      <c r="D17" s="508" t="s">
        <v>284</v>
      </c>
      <c r="E17" s="184">
        <f t="shared" si="2"/>
        <v>1</v>
      </c>
      <c r="F17" s="156"/>
      <c r="G17" s="185">
        <v>0</v>
      </c>
      <c r="H17" s="185"/>
      <c r="I17" s="185"/>
      <c r="J17" s="185"/>
      <c r="K17" s="185"/>
      <c r="L17" s="185">
        <v>1</v>
      </c>
      <c r="M17" s="185"/>
      <c r="N17" s="185"/>
      <c r="O17" s="185"/>
      <c r="P17" s="185"/>
      <c r="Q17" s="185"/>
      <c r="R17" s="185"/>
      <c r="S17" s="185"/>
      <c r="T17" s="185"/>
      <c r="U17" s="185"/>
      <c r="V17" s="185"/>
      <c r="W17" s="185"/>
      <c r="X17" s="185"/>
      <c r="Y17" s="185"/>
      <c r="Z17" s="185"/>
      <c r="AA17" s="185"/>
      <c r="AB17" s="185"/>
      <c r="AC17" s="185"/>
      <c r="AD17" s="185"/>
      <c r="AE17" s="185"/>
      <c r="AF17" s="185"/>
      <c r="AG17" s="185"/>
      <c r="AH17" s="185"/>
      <c r="AI17" s="185"/>
      <c r="AJ17" s="185"/>
      <c r="AK17" s="185"/>
      <c r="AL17" s="185"/>
      <c r="AM17" s="185"/>
      <c r="AN17" s="185"/>
      <c r="AO17" s="185"/>
      <c r="AP17" s="185"/>
      <c r="AQ17" s="185"/>
      <c r="AR17" s="185"/>
      <c r="AS17" s="185"/>
      <c r="AT17" s="185"/>
      <c r="AU17" s="185"/>
      <c r="AV17" s="185"/>
      <c r="AW17" s="185"/>
      <c r="AX17" s="185"/>
      <c r="AY17" s="185"/>
      <c r="AZ17" s="185"/>
      <c r="BA17" s="185"/>
      <c r="BB17" s="185"/>
      <c r="BC17" s="185"/>
      <c r="BD17" s="185"/>
      <c r="BE17" s="185"/>
      <c r="BF17" s="185"/>
      <c r="BG17" s="185"/>
      <c r="BH17" s="185"/>
      <c r="BI17" s="185"/>
      <c r="BJ17" s="185"/>
      <c r="BK17" s="185"/>
      <c r="BL17" s="185"/>
      <c r="BM17" s="185"/>
      <c r="BN17" s="185"/>
      <c r="BO17" s="185"/>
    </row>
    <row r="18" spans="1:67" ht="14.45" customHeight="1" outlineLevel="1" x14ac:dyDescent="0.2">
      <c r="A18" s="167"/>
      <c r="B18" s="183" t="str">
        <f>Вводные!C221</f>
        <v>Бухгалтер</v>
      </c>
      <c r="C18" s="508" t="s">
        <v>283</v>
      </c>
      <c r="D18" s="508" t="s">
        <v>284</v>
      </c>
      <c r="E18" s="184">
        <f t="shared" si="2"/>
        <v>1</v>
      </c>
      <c r="F18" s="156"/>
      <c r="G18" s="185">
        <v>0</v>
      </c>
      <c r="H18" s="185"/>
      <c r="I18" s="185"/>
      <c r="J18" s="185"/>
      <c r="K18" s="185"/>
      <c r="L18" s="185"/>
      <c r="M18" s="185"/>
      <c r="N18" s="185">
        <v>1</v>
      </c>
      <c r="O18" s="185"/>
      <c r="P18" s="185"/>
      <c r="Q18" s="185"/>
      <c r="R18" s="185"/>
      <c r="S18" s="185"/>
      <c r="T18" s="185"/>
      <c r="U18" s="185"/>
      <c r="V18" s="185"/>
      <c r="W18" s="185"/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  <c r="BJ18" s="185"/>
      <c r="BK18" s="185"/>
      <c r="BL18" s="185"/>
      <c r="BM18" s="185"/>
      <c r="BN18" s="185"/>
      <c r="BO18" s="185"/>
    </row>
    <row r="19" spans="1:67" ht="14.45" customHeight="1" outlineLevel="1" x14ac:dyDescent="0.2">
      <c r="A19" s="167"/>
      <c r="B19" s="183" t="str">
        <f>Вводные!C222</f>
        <v>Юрист</v>
      </c>
      <c r="C19" s="508" t="s">
        <v>283</v>
      </c>
      <c r="D19" s="508" t="s">
        <v>284</v>
      </c>
      <c r="E19" s="184">
        <f t="shared" si="2"/>
        <v>1</v>
      </c>
      <c r="F19" s="156"/>
      <c r="G19" s="185">
        <v>0</v>
      </c>
      <c r="H19" s="185"/>
      <c r="I19" s="185"/>
      <c r="J19" s="185"/>
      <c r="K19" s="185"/>
      <c r="L19" s="185"/>
      <c r="M19" s="185"/>
      <c r="N19" s="185"/>
      <c r="O19" s="185"/>
      <c r="P19" s="185">
        <v>1</v>
      </c>
      <c r="Q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  <c r="AL19" s="185"/>
      <c r="AM19" s="185"/>
      <c r="AN19" s="185"/>
      <c r="AO19" s="185"/>
      <c r="AP19" s="185"/>
      <c r="AQ19" s="185"/>
      <c r="AR19" s="185"/>
      <c r="AS19" s="185"/>
      <c r="AT19" s="185"/>
      <c r="AU19" s="185"/>
      <c r="AV19" s="185"/>
      <c r="AW19" s="185"/>
      <c r="AX19" s="185"/>
      <c r="AY19" s="185"/>
      <c r="AZ19" s="185"/>
      <c r="BA19" s="185"/>
      <c r="BB19" s="185"/>
      <c r="BC19" s="185"/>
      <c r="BD19" s="185"/>
      <c r="BE19" s="185"/>
      <c r="BF19" s="185"/>
      <c r="BG19" s="185"/>
      <c r="BH19" s="185"/>
      <c r="BI19" s="185"/>
      <c r="BJ19" s="185"/>
      <c r="BK19" s="185"/>
      <c r="BL19" s="185"/>
      <c r="BM19" s="185"/>
      <c r="BN19" s="185"/>
      <c r="BO19" s="185"/>
    </row>
    <row r="20" spans="1:67" ht="14.45" customHeight="1" outlineLevel="1" x14ac:dyDescent="0.2">
      <c r="A20" s="167"/>
      <c r="B20" s="183" t="str">
        <f>Вводные!C223</f>
        <v>Менеджер по продажам</v>
      </c>
      <c r="C20" s="508" t="s">
        <v>283</v>
      </c>
      <c r="D20" s="508" t="s">
        <v>284</v>
      </c>
      <c r="E20" s="184">
        <f t="shared" si="2"/>
        <v>6</v>
      </c>
      <c r="F20" s="156"/>
      <c r="G20" s="185">
        <v>0</v>
      </c>
      <c r="H20" s="185"/>
      <c r="I20" s="185"/>
      <c r="J20" s="185"/>
      <c r="K20" s="185"/>
      <c r="L20" s="185"/>
      <c r="M20" s="185"/>
      <c r="N20" s="185"/>
      <c r="O20" s="185"/>
      <c r="P20" s="185">
        <v>1</v>
      </c>
      <c r="Q20" s="185"/>
      <c r="R20" s="185"/>
      <c r="S20" s="185"/>
      <c r="T20" s="185">
        <v>1</v>
      </c>
      <c r="U20" s="185"/>
      <c r="V20" s="185"/>
      <c r="W20" s="185"/>
      <c r="X20" s="185"/>
      <c r="Y20" s="185"/>
      <c r="Z20" s="185"/>
      <c r="AA20" s="185"/>
      <c r="AB20" s="185"/>
      <c r="AC20" s="185"/>
      <c r="AD20" s="185"/>
      <c r="AE20" s="185"/>
      <c r="AF20" s="185"/>
      <c r="AG20" s="185">
        <v>1</v>
      </c>
      <c r="AH20" s="185"/>
      <c r="AI20" s="185"/>
      <c r="AJ20" s="185"/>
      <c r="AK20" s="185"/>
      <c r="AL20" s="185">
        <v>1</v>
      </c>
      <c r="AM20" s="185"/>
      <c r="AN20" s="185"/>
      <c r="AO20" s="185"/>
      <c r="AP20" s="185"/>
      <c r="AQ20" s="185"/>
      <c r="AR20" s="185"/>
      <c r="AS20" s="185"/>
      <c r="AT20" s="185"/>
      <c r="AU20" s="185"/>
      <c r="AV20" s="185"/>
      <c r="AW20" s="185"/>
      <c r="AX20" s="185"/>
      <c r="AY20" s="185"/>
      <c r="AZ20" s="185">
        <v>1</v>
      </c>
      <c r="BA20" s="185"/>
      <c r="BB20" s="185"/>
      <c r="BC20" s="185"/>
      <c r="BD20" s="185">
        <v>1</v>
      </c>
      <c r="BE20" s="185"/>
      <c r="BF20" s="185"/>
      <c r="BG20" s="185"/>
      <c r="BH20" s="185"/>
      <c r="BI20" s="185"/>
      <c r="BJ20" s="185"/>
      <c r="BK20" s="185"/>
      <c r="BL20" s="185"/>
      <c r="BM20" s="185"/>
      <c r="BN20" s="185"/>
      <c r="BO20" s="185"/>
    </row>
    <row r="21" spans="1:67" ht="14.45" customHeight="1" outlineLevel="1" x14ac:dyDescent="0.2">
      <c r="A21" s="167"/>
      <c r="B21" s="183" t="str">
        <f>Вводные!C224</f>
        <v>Инженер-проектировщик</v>
      </c>
      <c r="C21" s="508" t="s">
        <v>283</v>
      </c>
      <c r="D21" s="508" t="s">
        <v>284</v>
      </c>
      <c r="E21" s="184">
        <f t="shared" si="2"/>
        <v>1</v>
      </c>
      <c r="F21" s="156"/>
      <c r="G21" s="185">
        <v>0</v>
      </c>
      <c r="H21" s="185"/>
      <c r="I21" s="185"/>
      <c r="J21" s="185"/>
      <c r="K21" s="185"/>
      <c r="L21" s="185">
        <v>1</v>
      </c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  <c r="AT21" s="185"/>
      <c r="AU21" s="185"/>
      <c r="AV21" s="185"/>
      <c r="AW21" s="185"/>
      <c r="AX21" s="185"/>
      <c r="AY21" s="185"/>
      <c r="AZ21" s="185"/>
      <c r="BA21" s="185"/>
      <c r="BB21" s="185"/>
      <c r="BC21" s="185"/>
      <c r="BD21" s="185"/>
      <c r="BE21" s="185"/>
      <c r="BF21" s="185"/>
      <c r="BG21" s="185"/>
      <c r="BH21" s="185"/>
      <c r="BI21" s="185"/>
      <c r="BJ21" s="185"/>
      <c r="BK21" s="185"/>
      <c r="BL21" s="185"/>
      <c r="BM21" s="185"/>
      <c r="BN21" s="185"/>
      <c r="BO21" s="185"/>
    </row>
    <row r="22" spans="1:67" ht="12" customHeight="1" outlineLevel="1" x14ac:dyDescent="0.2">
      <c r="A22" s="167"/>
      <c r="B22" s="183" t="str">
        <f>Вводные!C225</f>
        <v>Инженер-сборщик</v>
      </c>
      <c r="C22" s="508" t="s">
        <v>283</v>
      </c>
      <c r="D22" s="508" t="s">
        <v>284</v>
      </c>
      <c r="E22" s="184">
        <f t="shared" si="2"/>
        <v>8</v>
      </c>
      <c r="F22" s="156"/>
      <c r="G22" s="185">
        <v>0</v>
      </c>
      <c r="H22" s="185"/>
      <c r="I22" s="185"/>
      <c r="J22" s="185"/>
      <c r="K22" s="185"/>
      <c r="L22" s="185">
        <v>1</v>
      </c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  <c r="AA22" s="185"/>
      <c r="AB22" s="185"/>
      <c r="AC22" s="185"/>
      <c r="AD22" s="185"/>
      <c r="AE22" s="185"/>
      <c r="AF22" s="185">
        <v>2</v>
      </c>
      <c r="AG22" s="185"/>
      <c r="AH22" s="185"/>
      <c r="AI22" s="185"/>
      <c r="AJ22" s="185"/>
      <c r="AK22" s="185"/>
      <c r="AL22" s="185"/>
      <c r="AM22" s="185"/>
      <c r="AN22" s="185"/>
      <c r="AO22" s="185"/>
      <c r="AP22" s="185"/>
      <c r="AQ22" s="185"/>
      <c r="AR22" s="185">
        <v>2</v>
      </c>
      <c r="AS22" s="185"/>
      <c r="AT22" s="185"/>
      <c r="AU22" s="185"/>
      <c r="AV22" s="185"/>
      <c r="AW22" s="185"/>
      <c r="AX22" s="185"/>
      <c r="AY22" s="185"/>
      <c r="AZ22" s="185"/>
      <c r="BA22" s="185"/>
      <c r="BB22" s="185"/>
      <c r="BC22" s="185"/>
      <c r="BD22" s="185">
        <v>3</v>
      </c>
      <c r="BE22" s="185"/>
      <c r="BF22" s="185"/>
      <c r="BG22" s="185"/>
      <c r="BH22" s="185"/>
      <c r="BI22" s="185"/>
      <c r="BJ22" s="185"/>
      <c r="BK22" s="185"/>
      <c r="BL22" s="185"/>
      <c r="BM22" s="185"/>
      <c r="BN22" s="185"/>
      <c r="BO22" s="185"/>
    </row>
    <row r="23" spans="1:67" ht="12" customHeight="1" outlineLevel="1" x14ac:dyDescent="0.2">
      <c r="A23" s="167"/>
      <c r="B23" s="183" t="str">
        <f>Вводные!C226</f>
        <v>Инженер-наладчик</v>
      </c>
      <c r="C23" s="508" t="s">
        <v>283</v>
      </c>
      <c r="D23" s="508" t="s">
        <v>284</v>
      </c>
      <c r="E23" s="184">
        <f t="shared" si="2"/>
        <v>8</v>
      </c>
      <c r="F23" s="156"/>
      <c r="G23" s="185">
        <v>0</v>
      </c>
      <c r="H23" s="185"/>
      <c r="I23" s="185"/>
      <c r="J23" s="185"/>
      <c r="K23" s="185"/>
      <c r="L23" s="185">
        <v>1</v>
      </c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5"/>
      <c r="Y23" s="185"/>
      <c r="Z23" s="185"/>
      <c r="AA23" s="185"/>
      <c r="AB23" s="185"/>
      <c r="AC23" s="185"/>
      <c r="AD23" s="185"/>
      <c r="AE23" s="185"/>
      <c r="AF23" s="185">
        <v>2</v>
      </c>
      <c r="AG23" s="185"/>
      <c r="AH23" s="185"/>
      <c r="AI23" s="185"/>
      <c r="AJ23" s="185"/>
      <c r="AK23" s="185"/>
      <c r="AL23" s="185"/>
      <c r="AM23" s="185"/>
      <c r="AN23" s="185"/>
      <c r="AO23" s="185"/>
      <c r="AP23" s="185"/>
      <c r="AQ23" s="185"/>
      <c r="AR23" s="185">
        <v>2</v>
      </c>
      <c r="AS23" s="185"/>
      <c r="AT23" s="185"/>
      <c r="AU23" s="185"/>
      <c r="AV23" s="185"/>
      <c r="AW23" s="185"/>
      <c r="AX23" s="185"/>
      <c r="AY23" s="185"/>
      <c r="AZ23" s="185"/>
      <c r="BA23" s="185"/>
      <c r="BB23" s="185"/>
      <c r="BC23" s="185"/>
      <c r="BD23" s="185">
        <v>3</v>
      </c>
      <c r="BE23" s="185"/>
      <c r="BF23" s="185"/>
      <c r="BG23" s="185"/>
      <c r="BH23" s="185"/>
      <c r="BI23" s="185"/>
      <c r="BJ23" s="185"/>
      <c r="BK23" s="185"/>
      <c r="BL23" s="185"/>
      <c r="BM23" s="185"/>
      <c r="BN23" s="185"/>
      <c r="BO23" s="185"/>
    </row>
    <row r="24" spans="1:67" ht="12" customHeight="1" outlineLevel="1" x14ac:dyDescent="0.2">
      <c r="A24" s="167"/>
      <c r="B24" s="183" t="str">
        <f>Вводные!C227</f>
        <v>Прораб</v>
      </c>
      <c r="C24" s="508" t="s">
        <v>283</v>
      </c>
      <c r="D24" s="508" t="s">
        <v>284</v>
      </c>
      <c r="E24" s="184">
        <f t="shared" si="2"/>
        <v>6</v>
      </c>
      <c r="F24" s="156"/>
      <c r="G24" s="185">
        <v>0</v>
      </c>
      <c r="H24" s="185"/>
      <c r="I24" s="185"/>
      <c r="J24" s="185"/>
      <c r="K24" s="185"/>
      <c r="L24" s="185"/>
      <c r="M24" s="185"/>
      <c r="N24" s="185"/>
      <c r="O24" s="185"/>
      <c r="P24" s="185">
        <v>1</v>
      </c>
      <c r="Q24" s="185"/>
      <c r="R24" s="185"/>
      <c r="S24" s="185"/>
      <c r="T24" s="185">
        <v>1</v>
      </c>
      <c r="U24" s="185"/>
      <c r="V24" s="185"/>
      <c r="W24" s="185"/>
      <c r="X24" s="185"/>
      <c r="Y24" s="185"/>
      <c r="Z24" s="185"/>
      <c r="AA24" s="185"/>
      <c r="AB24" s="185"/>
      <c r="AC24" s="185"/>
      <c r="AD24" s="185"/>
      <c r="AE24" s="185"/>
      <c r="AF24" s="185">
        <v>1</v>
      </c>
      <c r="AG24" s="185"/>
      <c r="AH24" s="185"/>
      <c r="AI24" s="185"/>
      <c r="AJ24" s="185"/>
      <c r="AK24" s="185"/>
      <c r="AL24" s="185"/>
      <c r="AM24" s="185"/>
      <c r="AN24" s="185"/>
      <c r="AO24" s="185"/>
      <c r="AP24" s="185"/>
      <c r="AQ24" s="185"/>
      <c r="AR24" s="185">
        <v>2</v>
      </c>
      <c r="AS24" s="185"/>
      <c r="AT24" s="185"/>
      <c r="AU24" s="185"/>
      <c r="AV24" s="185"/>
      <c r="AW24" s="185"/>
      <c r="AX24" s="185"/>
      <c r="AY24" s="185"/>
      <c r="AZ24" s="185"/>
      <c r="BA24" s="185"/>
      <c r="BB24" s="185"/>
      <c r="BC24" s="185"/>
      <c r="BD24" s="185">
        <v>1</v>
      </c>
      <c r="BE24" s="185"/>
      <c r="BF24" s="185"/>
      <c r="BG24" s="185"/>
      <c r="BH24" s="185"/>
      <c r="BI24" s="185"/>
      <c r="BJ24" s="185"/>
      <c r="BK24" s="185"/>
      <c r="BL24" s="185"/>
      <c r="BM24" s="185"/>
      <c r="BN24" s="185"/>
      <c r="BO24" s="185"/>
    </row>
    <row r="25" spans="1:67" ht="12" customHeight="1" outlineLevel="1" x14ac:dyDescent="0.2">
      <c r="A25" s="167"/>
      <c r="B25" s="183" t="str">
        <f>Вводные!C228</f>
        <v>Оператор комбайна</v>
      </c>
      <c r="C25" s="508" t="s">
        <v>283</v>
      </c>
      <c r="D25" s="508" t="s">
        <v>284</v>
      </c>
      <c r="E25" s="184">
        <f>SUM(G25:BO25)</f>
        <v>140</v>
      </c>
      <c r="F25" s="156"/>
      <c r="G25" s="185">
        <v>0</v>
      </c>
      <c r="H25" s="185"/>
      <c r="I25" s="185"/>
      <c r="J25" s="185"/>
      <c r="K25" s="185"/>
      <c r="L25" s="185"/>
      <c r="M25" s="185"/>
      <c r="N25" s="185"/>
      <c r="O25" s="185"/>
      <c r="P25" s="185">
        <v>2</v>
      </c>
      <c r="Q25" s="185">
        <v>2</v>
      </c>
      <c r="R25" s="185">
        <v>2</v>
      </c>
      <c r="S25" s="185">
        <v>4</v>
      </c>
      <c r="T25" s="185">
        <v>4</v>
      </c>
      <c r="U25" s="185">
        <v>6</v>
      </c>
      <c r="V25" s="185"/>
      <c r="W25" s="185"/>
      <c r="X25" s="185"/>
      <c r="Y25" s="185"/>
      <c r="Z25" s="185"/>
      <c r="AA25" s="185"/>
      <c r="AB25" s="185"/>
      <c r="AC25" s="185">
        <v>4</v>
      </c>
      <c r="AD25" s="185">
        <v>6</v>
      </c>
      <c r="AE25" s="185">
        <v>8</v>
      </c>
      <c r="AF25" s="185">
        <v>10</v>
      </c>
      <c r="AG25" s="185">
        <v>12</v>
      </c>
      <c r="AH25" s="185"/>
      <c r="AI25" s="185"/>
      <c r="AJ25" s="185"/>
      <c r="AK25" s="185"/>
      <c r="AL25" s="185"/>
      <c r="AM25" s="185"/>
      <c r="AN25" s="185"/>
      <c r="AO25" s="185">
        <v>4</v>
      </c>
      <c r="AP25" s="185">
        <v>6</v>
      </c>
      <c r="AQ25" s="185">
        <v>8</v>
      </c>
      <c r="AR25" s="185">
        <v>10</v>
      </c>
      <c r="AS25" s="185">
        <v>12</v>
      </c>
      <c r="AT25" s="185"/>
      <c r="AU25" s="185"/>
      <c r="AV25" s="185"/>
      <c r="AW25" s="185"/>
      <c r="AX25" s="185"/>
      <c r="AY25" s="185"/>
      <c r="AZ25" s="185"/>
      <c r="BA25" s="185">
        <v>4</v>
      </c>
      <c r="BB25" s="185">
        <v>6</v>
      </c>
      <c r="BC25" s="185">
        <v>8</v>
      </c>
      <c r="BD25" s="185">
        <v>10</v>
      </c>
      <c r="BE25" s="185">
        <v>12</v>
      </c>
      <c r="BF25" s="185"/>
      <c r="BG25" s="185"/>
      <c r="BH25" s="185"/>
      <c r="BI25" s="185"/>
      <c r="BJ25" s="185"/>
      <c r="BK25" s="185"/>
      <c r="BL25" s="185"/>
      <c r="BM25" s="185"/>
      <c r="BN25" s="185"/>
      <c r="BO25" s="185"/>
    </row>
    <row r="26" spans="1:67" ht="12" customHeight="1" outlineLevel="1" x14ac:dyDescent="0.2">
      <c r="A26" s="167"/>
      <c r="B26" s="183" t="str">
        <f>Вводные!C229</f>
        <v>Водитель</v>
      </c>
      <c r="C26" s="508" t="s">
        <v>283</v>
      </c>
      <c r="D26" s="508" t="s">
        <v>284</v>
      </c>
      <c r="E26" s="184">
        <f t="shared" si="2"/>
        <v>20</v>
      </c>
      <c r="F26" s="156"/>
      <c r="G26" s="185">
        <v>0</v>
      </c>
      <c r="H26" s="185"/>
      <c r="I26" s="185"/>
      <c r="J26" s="185"/>
      <c r="K26" s="185"/>
      <c r="L26" s="185"/>
      <c r="M26" s="185">
        <v>1</v>
      </c>
      <c r="N26" s="185"/>
      <c r="O26" s="185"/>
      <c r="P26" s="185"/>
      <c r="Q26" s="185"/>
      <c r="R26" s="185"/>
      <c r="S26" s="185"/>
      <c r="T26" s="185">
        <v>2</v>
      </c>
      <c r="U26" s="185"/>
      <c r="V26" s="185"/>
      <c r="W26" s="185"/>
      <c r="X26" s="185"/>
      <c r="Y26" s="185"/>
      <c r="Z26" s="185"/>
      <c r="AA26" s="185"/>
      <c r="AB26" s="185"/>
      <c r="AC26" s="185"/>
      <c r="AD26" s="185"/>
      <c r="AE26" s="185"/>
      <c r="AF26" s="185">
        <v>5</v>
      </c>
      <c r="AG26" s="185"/>
      <c r="AH26" s="185"/>
      <c r="AI26" s="185"/>
      <c r="AJ26" s="185"/>
      <c r="AK26" s="185"/>
      <c r="AL26" s="185"/>
      <c r="AM26" s="185"/>
      <c r="AN26" s="185"/>
      <c r="AO26" s="185"/>
      <c r="AP26" s="185"/>
      <c r="AQ26" s="185"/>
      <c r="AR26" s="185">
        <v>6</v>
      </c>
      <c r="AS26" s="185"/>
      <c r="AT26" s="185"/>
      <c r="AU26" s="185"/>
      <c r="AV26" s="185"/>
      <c r="AW26" s="185"/>
      <c r="AX26" s="185"/>
      <c r="AY26" s="185"/>
      <c r="AZ26" s="185"/>
      <c r="BA26" s="185"/>
      <c r="BB26" s="185"/>
      <c r="BC26" s="185"/>
      <c r="BD26" s="185">
        <v>6</v>
      </c>
      <c r="BE26" s="185"/>
      <c r="BF26" s="185"/>
      <c r="BG26" s="185"/>
      <c r="BH26" s="185"/>
      <c r="BI26" s="185"/>
      <c r="BJ26" s="185"/>
      <c r="BK26" s="185"/>
      <c r="BL26" s="185"/>
      <c r="BM26" s="185"/>
      <c r="BN26" s="185"/>
      <c r="BO26" s="185"/>
    </row>
    <row r="27" spans="1:67" ht="12" customHeight="1" outlineLevel="1" x14ac:dyDescent="0.2">
      <c r="A27" s="167"/>
      <c r="B27" s="183" t="str">
        <f>Вводные!C230</f>
        <v>Оператор склада</v>
      </c>
      <c r="C27" s="508" t="s">
        <v>283</v>
      </c>
      <c r="D27" s="508" t="s">
        <v>284</v>
      </c>
      <c r="E27" s="184">
        <f t="shared" si="2"/>
        <v>2</v>
      </c>
      <c r="F27" s="156"/>
      <c r="G27" s="185">
        <v>0</v>
      </c>
      <c r="H27" s="185"/>
      <c r="I27" s="185"/>
      <c r="J27" s="185"/>
      <c r="K27" s="185"/>
      <c r="L27" s="185"/>
      <c r="M27" s="185">
        <v>1</v>
      </c>
      <c r="N27" s="185"/>
      <c r="O27" s="185"/>
      <c r="P27" s="185"/>
      <c r="Q27" s="185"/>
      <c r="R27" s="185"/>
      <c r="S27" s="185"/>
      <c r="T27" s="185">
        <v>1</v>
      </c>
      <c r="U27" s="185"/>
      <c r="V27" s="185"/>
      <c r="W27" s="185"/>
      <c r="X27" s="185"/>
      <c r="Y27" s="185"/>
      <c r="Z27" s="185"/>
      <c r="AA27" s="185"/>
      <c r="AB27" s="185"/>
      <c r="AC27" s="185"/>
      <c r="AD27" s="185"/>
      <c r="AE27" s="185"/>
      <c r="AF27" s="185"/>
      <c r="AG27" s="185"/>
      <c r="AH27" s="185"/>
      <c r="AI27" s="185"/>
      <c r="AJ27" s="185"/>
      <c r="AK27" s="185"/>
      <c r="AL27" s="185"/>
      <c r="AM27" s="185"/>
      <c r="AN27" s="185"/>
      <c r="AO27" s="185"/>
      <c r="AP27" s="185"/>
      <c r="AQ27" s="185"/>
      <c r="AR27" s="185"/>
      <c r="AS27" s="185"/>
      <c r="AT27" s="185"/>
      <c r="AU27" s="185"/>
      <c r="AV27" s="185"/>
      <c r="AW27" s="185"/>
      <c r="AX27" s="185"/>
      <c r="AY27" s="185"/>
      <c r="AZ27" s="185"/>
      <c r="BA27" s="185"/>
      <c r="BB27" s="185"/>
      <c r="BC27" s="185"/>
      <c r="BD27" s="185"/>
      <c r="BE27" s="185"/>
      <c r="BF27" s="185"/>
      <c r="BG27" s="185"/>
      <c r="BH27" s="185"/>
      <c r="BI27" s="185"/>
      <c r="BJ27" s="185"/>
      <c r="BK27" s="185"/>
      <c r="BL27" s="185"/>
      <c r="BM27" s="185"/>
      <c r="BN27" s="185"/>
      <c r="BO27" s="185"/>
    </row>
    <row r="28" spans="1:67" ht="12" customHeight="1" outlineLevel="1" x14ac:dyDescent="0.2">
      <c r="A28" s="167"/>
      <c r="B28" s="183" t="str">
        <f>Вводные!C231</f>
        <v>Офисный водитель</v>
      </c>
      <c r="C28" s="508" t="s">
        <v>283</v>
      </c>
      <c r="D28" s="508" t="s">
        <v>284</v>
      </c>
      <c r="E28" s="184">
        <f t="shared" si="2"/>
        <v>1</v>
      </c>
      <c r="F28" s="156"/>
      <c r="G28" s="185">
        <v>0</v>
      </c>
      <c r="H28" s="185"/>
      <c r="I28" s="185"/>
      <c r="J28" s="185"/>
      <c r="K28" s="185"/>
      <c r="L28" s="185"/>
      <c r="M28" s="185">
        <v>1</v>
      </c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  <c r="Z28" s="185"/>
      <c r="AA28" s="185"/>
      <c r="AB28" s="185"/>
      <c r="AC28" s="185"/>
      <c r="AD28" s="185"/>
      <c r="AE28" s="185"/>
      <c r="AF28" s="185"/>
      <c r="AG28" s="185"/>
      <c r="AH28" s="185"/>
      <c r="AI28" s="185"/>
      <c r="AJ28" s="185"/>
      <c r="AK28" s="185"/>
      <c r="AL28" s="185"/>
      <c r="AM28" s="185"/>
      <c r="AN28" s="185"/>
      <c r="AO28" s="185"/>
      <c r="AP28" s="185"/>
      <c r="AQ28" s="185"/>
      <c r="AR28" s="185"/>
      <c r="AS28" s="185"/>
      <c r="AT28" s="185"/>
      <c r="AU28" s="185"/>
      <c r="AV28" s="185"/>
      <c r="AW28" s="185"/>
      <c r="AX28" s="185"/>
      <c r="AY28" s="185"/>
      <c r="AZ28" s="185"/>
      <c r="BA28" s="185"/>
      <c r="BB28" s="185"/>
      <c r="BC28" s="185"/>
      <c r="BD28" s="185"/>
      <c r="BE28" s="185"/>
      <c r="BF28" s="185"/>
      <c r="BG28" s="185"/>
      <c r="BH28" s="185"/>
      <c r="BI28" s="185"/>
      <c r="BJ28" s="185"/>
      <c r="BK28" s="185"/>
      <c r="BL28" s="185"/>
      <c r="BM28" s="185"/>
      <c r="BN28" s="185"/>
      <c r="BO28" s="185"/>
    </row>
    <row r="29" spans="1:67" ht="12" customHeight="1" outlineLevel="1" x14ac:dyDescent="0.2">
      <c r="A29" s="167"/>
      <c r="B29" s="183" t="str">
        <f>Вводные!C232</f>
        <v>Оператор производства</v>
      </c>
      <c r="C29" s="508" t="s">
        <v>283</v>
      </c>
      <c r="D29" s="508" t="s">
        <v>284</v>
      </c>
      <c r="E29" s="184">
        <f t="shared" si="2"/>
        <v>2</v>
      </c>
      <c r="F29" s="156"/>
      <c r="G29" s="185">
        <v>0</v>
      </c>
      <c r="H29" s="185"/>
      <c r="I29" s="185"/>
      <c r="J29" s="185"/>
      <c r="K29" s="185"/>
      <c r="L29" s="185"/>
      <c r="M29" s="185"/>
      <c r="N29" s="185"/>
      <c r="O29" s="185"/>
      <c r="P29" s="185">
        <v>1</v>
      </c>
      <c r="Q29" s="185"/>
      <c r="R29" s="185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>
        <v>1</v>
      </c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185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5"/>
      <c r="BM29" s="185"/>
      <c r="BN29" s="185"/>
      <c r="BO29" s="185"/>
    </row>
    <row r="30" spans="1:67" ht="12" customHeight="1" outlineLevel="1" x14ac:dyDescent="0.2">
      <c r="A30" s="167"/>
      <c r="B30" s="183" t="str">
        <f>Вводные!C233</f>
        <v>Грузчик</v>
      </c>
      <c r="C30" s="508" t="s">
        <v>283</v>
      </c>
      <c r="D30" s="508" t="s">
        <v>284</v>
      </c>
      <c r="E30" s="184">
        <f t="shared" si="2"/>
        <v>2</v>
      </c>
      <c r="F30" s="156"/>
      <c r="G30" s="185">
        <v>0</v>
      </c>
      <c r="H30" s="185"/>
      <c r="I30" s="185"/>
      <c r="J30" s="185"/>
      <c r="K30" s="185"/>
      <c r="L30" s="185"/>
      <c r="M30" s="185"/>
      <c r="N30" s="185"/>
      <c r="O30" s="185"/>
      <c r="P30" s="185">
        <v>2</v>
      </c>
      <c r="Q30" s="185"/>
      <c r="R30" s="185"/>
      <c r="S30" s="185"/>
      <c r="T30" s="185"/>
      <c r="U30" s="185"/>
      <c r="V30" s="185"/>
      <c r="W30" s="185"/>
      <c r="X30" s="185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185"/>
      <c r="AK30" s="185"/>
      <c r="AL30" s="185"/>
      <c r="AM30" s="185"/>
      <c r="AN30" s="185"/>
      <c r="AO30" s="185"/>
      <c r="AP30" s="185"/>
      <c r="AQ30" s="185"/>
      <c r="AR30" s="185"/>
      <c r="AS30" s="185"/>
      <c r="AT30" s="185"/>
      <c r="AU30" s="185"/>
      <c r="AV30" s="185"/>
      <c r="AW30" s="185"/>
      <c r="AX30" s="185"/>
      <c r="AY30" s="185"/>
      <c r="AZ30" s="185"/>
      <c r="BA30" s="185"/>
      <c r="BB30" s="185"/>
      <c r="BC30" s="185"/>
      <c r="BD30" s="185"/>
      <c r="BE30" s="185"/>
      <c r="BF30" s="185"/>
      <c r="BG30" s="185"/>
      <c r="BH30" s="185"/>
      <c r="BI30" s="185"/>
      <c r="BJ30" s="185"/>
      <c r="BK30" s="185"/>
      <c r="BL30" s="185"/>
      <c r="BM30" s="185"/>
      <c r="BN30" s="185"/>
      <c r="BO30" s="185"/>
    </row>
    <row r="31" spans="1:67" ht="12" customHeight="1" outlineLevel="1" x14ac:dyDescent="0.2">
      <c r="A31" s="167"/>
      <c r="B31" s="183" t="str">
        <f>Вводные!C234</f>
        <v>Прочий персонал</v>
      </c>
      <c r="C31" s="508" t="s">
        <v>283</v>
      </c>
      <c r="D31" s="508" t="s">
        <v>284</v>
      </c>
      <c r="E31" s="184">
        <f t="shared" si="2"/>
        <v>1</v>
      </c>
      <c r="F31" s="156"/>
      <c r="G31" s="185">
        <v>0</v>
      </c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  <c r="AA31" s="185"/>
      <c r="AB31" s="185"/>
      <c r="AC31" s="185"/>
      <c r="AD31" s="185"/>
      <c r="AE31" s="185"/>
      <c r="AF31" s="185">
        <v>1</v>
      </c>
      <c r="AG31" s="185"/>
      <c r="AH31" s="185"/>
      <c r="AI31" s="185"/>
      <c r="AJ31" s="185"/>
      <c r="AK31" s="185"/>
      <c r="AL31" s="185"/>
      <c r="AM31" s="185"/>
      <c r="AN31" s="185"/>
      <c r="AO31" s="185"/>
      <c r="AP31" s="185"/>
      <c r="AQ31" s="185"/>
      <c r="AR31" s="185"/>
      <c r="AS31" s="185"/>
      <c r="AT31" s="185"/>
      <c r="AU31" s="185"/>
      <c r="AV31" s="185"/>
      <c r="AW31" s="185"/>
      <c r="AX31" s="185"/>
      <c r="AY31" s="185"/>
      <c r="AZ31" s="185"/>
      <c r="BA31" s="185"/>
      <c r="BB31" s="185"/>
      <c r="BC31" s="185"/>
      <c r="BD31" s="185"/>
      <c r="BE31" s="185"/>
      <c r="BF31" s="185"/>
      <c r="BG31" s="185"/>
      <c r="BH31" s="185"/>
      <c r="BI31" s="185"/>
      <c r="BJ31" s="185"/>
      <c r="BK31" s="185"/>
      <c r="BL31" s="185"/>
      <c r="BM31" s="185"/>
      <c r="BN31" s="185"/>
      <c r="BO31" s="185"/>
    </row>
    <row r="32" spans="1:67" ht="12" customHeight="1" outlineLevel="1" x14ac:dyDescent="0.2">
      <c r="A32" s="167"/>
      <c r="B32" s="183"/>
      <c r="C32" s="508"/>
      <c r="D32" s="508"/>
      <c r="E32" s="184"/>
      <c r="F32" s="156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185"/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185"/>
      <c r="AP32" s="185"/>
      <c r="AQ32" s="185"/>
      <c r="AR32" s="185"/>
      <c r="AS32" s="185"/>
      <c r="AT32" s="185"/>
      <c r="AU32" s="185"/>
      <c r="AV32" s="185"/>
      <c r="AW32" s="185"/>
      <c r="AX32" s="185"/>
      <c r="AY32" s="185"/>
      <c r="AZ32" s="185"/>
      <c r="BA32" s="185"/>
      <c r="BB32" s="185"/>
      <c r="BC32" s="185"/>
      <c r="BD32" s="185"/>
      <c r="BE32" s="185"/>
      <c r="BF32" s="185"/>
      <c r="BG32" s="185"/>
      <c r="BH32" s="185"/>
      <c r="BI32" s="185"/>
      <c r="BJ32" s="185"/>
      <c r="BK32" s="185"/>
      <c r="BL32" s="185"/>
      <c r="BM32" s="185"/>
      <c r="BN32" s="185"/>
      <c r="BO32" s="185"/>
    </row>
    <row r="33" spans="1:67" ht="14.45" customHeight="1" x14ac:dyDescent="0.2">
      <c r="A33" s="167"/>
      <c r="B33" s="186" t="s">
        <v>285</v>
      </c>
      <c r="C33" s="511" t="s">
        <v>283</v>
      </c>
      <c r="D33" s="508" t="s">
        <v>47</v>
      </c>
      <c r="E33" s="187">
        <f>BO33</f>
        <v>204</v>
      </c>
      <c r="F33" s="156"/>
      <c r="G33" s="187">
        <f>SUM(G13:G32)</f>
        <v>0</v>
      </c>
      <c r="H33" s="187">
        <f>G33+SUM(H13:H32)</f>
        <v>0</v>
      </c>
      <c r="I33" s="187">
        <f t="shared" ref="I33:BO33" si="3">H33+SUM(I13:I32)</f>
        <v>0</v>
      </c>
      <c r="J33" s="187">
        <f t="shared" si="3"/>
        <v>0</v>
      </c>
      <c r="K33" s="187">
        <f t="shared" si="3"/>
        <v>0</v>
      </c>
      <c r="L33" s="187">
        <f t="shared" si="3"/>
        <v>8</v>
      </c>
      <c r="M33" s="187">
        <f t="shared" si="3"/>
        <v>11</v>
      </c>
      <c r="N33" s="187">
        <f t="shared" si="3"/>
        <v>12</v>
      </c>
      <c r="O33" s="187">
        <f t="shared" si="3"/>
        <v>12</v>
      </c>
      <c r="P33" s="187">
        <f t="shared" si="3"/>
        <v>20</v>
      </c>
      <c r="Q33" s="187">
        <f t="shared" si="3"/>
        <v>22</v>
      </c>
      <c r="R33" s="187">
        <f t="shared" si="3"/>
        <v>24</v>
      </c>
      <c r="S33" s="187">
        <f t="shared" si="3"/>
        <v>28</v>
      </c>
      <c r="T33" s="187">
        <f t="shared" si="3"/>
        <v>37</v>
      </c>
      <c r="U33" s="187">
        <f t="shared" si="3"/>
        <v>43</v>
      </c>
      <c r="V33" s="187">
        <f t="shared" si="3"/>
        <v>43</v>
      </c>
      <c r="W33" s="187">
        <f t="shared" si="3"/>
        <v>43</v>
      </c>
      <c r="X33" s="187">
        <f t="shared" si="3"/>
        <v>43</v>
      </c>
      <c r="Y33" s="187">
        <f t="shared" si="3"/>
        <v>43</v>
      </c>
      <c r="Z33" s="187">
        <f t="shared" si="3"/>
        <v>43</v>
      </c>
      <c r="AA33" s="187">
        <f t="shared" si="3"/>
        <v>43</v>
      </c>
      <c r="AB33" s="187">
        <f t="shared" si="3"/>
        <v>43</v>
      </c>
      <c r="AC33" s="187">
        <f t="shared" si="3"/>
        <v>47</v>
      </c>
      <c r="AD33" s="187">
        <f t="shared" si="3"/>
        <v>53</v>
      </c>
      <c r="AE33" s="187">
        <f t="shared" si="3"/>
        <v>61</v>
      </c>
      <c r="AF33" s="187">
        <f t="shared" si="3"/>
        <v>83</v>
      </c>
      <c r="AG33" s="187">
        <f t="shared" si="3"/>
        <v>96</v>
      </c>
      <c r="AH33" s="187">
        <f t="shared" si="3"/>
        <v>96</v>
      </c>
      <c r="AI33" s="187">
        <f t="shared" si="3"/>
        <v>96</v>
      </c>
      <c r="AJ33" s="187">
        <f t="shared" si="3"/>
        <v>96</v>
      </c>
      <c r="AK33" s="187">
        <f t="shared" si="3"/>
        <v>96</v>
      </c>
      <c r="AL33" s="187">
        <f t="shared" si="3"/>
        <v>97</v>
      </c>
      <c r="AM33" s="187">
        <f t="shared" si="3"/>
        <v>97</v>
      </c>
      <c r="AN33" s="187">
        <f t="shared" si="3"/>
        <v>97</v>
      </c>
      <c r="AO33" s="187">
        <f t="shared" si="3"/>
        <v>101</v>
      </c>
      <c r="AP33" s="187">
        <f t="shared" si="3"/>
        <v>107</v>
      </c>
      <c r="AQ33" s="187">
        <f t="shared" si="3"/>
        <v>115</v>
      </c>
      <c r="AR33" s="187">
        <f t="shared" si="3"/>
        <v>137</v>
      </c>
      <c r="AS33" s="187">
        <f t="shared" si="3"/>
        <v>149</v>
      </c>
      <c r="AT33" s="187">
        <f t="shared" si="3"/>
        <v>149</v>
      </c>
      <c r="AU33" s="187">
        <f t="shared" si="3"/>
        <v>149</v>
      </c>
      <c r="AV33" s="187">
        <f t="shared" si="3"/>
        <v>149</v>
      </c>
      <c r="AW33" s="187">
        <f t="shared" si="3"/>
        <v>149</v>
      </c>
      <c r="AX33" s="187">
        <f t="shared" si="3"/>
        <v>149</v>
      </c>
      <c r="AY33" s="187">
        <f t="shared" si="3"/>
        <v>149</v>
      </c>
      <c r="AZ33" s="187">
        <f t="shared" si="3"/>
        <v>150</v>
      </c>
      <c r="BA33" s="187">
        <f t="shared" si="3"/>
        <v>154</v>
      </c>
      <c r="BB33" s="187">
        <f t="shared" si="3"/>
        <v>160</v>
      </c>
      <c r="BC33" s="187">
        <f t="shared" si="3"/>
        <v>168</v>
      </c>
      <c r="BD33" s="187">
        <f t="shared" si="3"/>
        <v>192</v>
      </c>
      <c r="BE33" s="187">
        <f t="shared" si="3"/>
        <v>204</v>
      </c>
      <c r="BF33" s="187">
        <f t="shared" si="3"/>
        <v>204</v>
      </c>
      <c r="BG33" s="187">
        <f t="shared" si="3"/>
        <v>204</v>
      </c>
      <c r="BH33" s="187">
        <f t="shared" si="3"/>
        <v>204</v>
      </c>
      <c r="BI33" s="187">
        <f t="shared" si="3"/>
        <v>204</v>
      </c>
      <c r="BJ33" s="187">
        <f t="shared" si="3"/>
        <v>204</v>
      </c>
      <c r="BK33" s="187">
        <f t="shared" si="3"/>
        <v>204</v>
      </c>
      <c r="BL33" s="187">
        <f t="shared" si="3"/>
        <v>204</v>
      </c>
      <c r="BM33" s="187">
        <f t="shared" si="3"/>
        <v>204</v>
      </c>
      <c r="BN33" s="187">
        <f t="shared" si="3"/>
        <v>204</v>
      </c>
      <c r="BO33" s="187">
        <f t="shared" si="3"/>
        <v>204</v>
      </c>
    </row>
    <row r="34" spans="1:67" ht="14.45" customHeight="1" x14ac:dyDescent="0.2">
      <c r="A34" s="167"/>
      <c r="C34" s="508"/>
      <c r="D34" s="508"/>
      <c r="F34" s="156"/>
      <c r="G34" s="166"/>
      <c r="H34" s="166"/>
      <c r="I34" s="166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U34" s="166"/>
      <c r="V34" s="166"/>
      <c r="W34" s="166"/>
      <c r="X34" s="166"/>
      <c r="Y34" s="166"/>
      <c r="Z34" s="166"/>
      <c r="AA34" s="166"/>
      <c r="AB34" s="166"/>
      <c r="AC34" s="166"/>
      <c r="AD34" s="166"/>
      <c r="AE34" s="166"/>
      <c r="AF34" s="166"/>
      <c r="AG34" s="166"/>
      <c r="AH34" s="166"/>
      <c r="AI34" s="166"/>
      <c r="AJ34" s="166"/>
      <c r="AK34" s="166"/>
      <c r="AL34" s="166"/>
      <c r="AM34" s="166"/>
      <c r="AN34" s="166"/>
      <c r="AO34" s="166"/>
      <c r="AP34" s="166"/>
      <c r="AQ34" s="166"/>
      <c r="AR34" s="166"/>
      <c r="AS34" s="166"/>
      <c r="AT34" s="166"/>
      <c r="AU34" s="166"/>
      <c r="AV34" s="166"/>
      <c r="AW34" s="166"/>
      <c r="AX34" s="166"/>
      <c r="AY34" s="166"/>
      <c r="AZ34" s="166"/>
      <c r="BA34" s="166"/>
      <c r="BB34" s="166"/>
      <c r="BC34" s="166"/>
      <c r="BD34" s="166"/>
      <c r="BE34" s="166"/>
      <c r="BF34" s="166"/>
      <c r="BG34" s="166"/>
      <c r="BH34" s="166"/>
      <c r="BI34" s="166"/>
      <c r="BJ34" s="166"/>
      <c r="BK34" s="166"/>
      <c r="BL34" s="166"/>
      <c r="BM34" s="166"/>
      <c r="BN34" s="166"/>
      <c r="BO34" s="166"/>
    </row>
    <row r="35" spans="1:67" ht="12" customHeight="1" x14ac:dyDescent="0.2">
      <c r="A35" s="167"/>
      <c r="B35" s="180" t="s">
        <v>286</v>
      </c>
      <c r="C35" s="510"/>
      <c r="D35" s="510"/>
      <c r="E35" s="182"/>
      <c r="F35" s="156"/>
      <c r="G35" s="182"/>
      <c r="H35" s="182"/>
      <c r="I35" s="182"/>
      <c r="J35" s="182"/>
      <c r="K35" s="182"/>
      <c r="L35" s="182"/>
      <c r="M35" s="182"/>
      <c r="N35" s="182"/>
      <c r="O35" s="182"/>
      <c r="P35" s="182"/>
      <c r="Q35" s="182"/>
      <c r="R35" s="182"/>
      <c r="S35" s="182"/>
      <c r="T35" s="182"/>
      <c r="U35" s="182"/>
      <c r="V35" s="182"/>
      <c r="W35" s="182"/>
      <c r="X35" s="182"/>
      <c r="Y35" s="182"/>
      <c r="Z35" s="182"/>
      <c r="AA35" s="182"/>
      <c r="AB35" s="182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</row>
    <row r="36" spans="1:67" ht="12" customHeight="1" x14ac:dyDescent="0.2">
      <c r="A36" s="167"/>
      <c r="B36" s="186"/>
      <c r="C36" s="508"/>
      <c r="D36" s="508"/>
      <c r="F36" s="156"/>
      <c r="G36" s="166"/>
      <c r="H36" s="166"/>
      <c r="I36" s="166"/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  <c r="Y36" s="166"/>
      <c r="Z36" s="166"/>
      <c r="AA36" s="166"/>
      <c r="AB36" s="166"/>
      <c r="AC36" s="166"/>
      <c r="AD36" s="166"/>
      <c r="AE36" s="166"/>
      <c r="AF36" s="166"/>
      <c r="AG36" s="166"/>
      <c r="AH36" s="166"/>
      <c r="AI36" s="166"/>
      <c r="AJ36" s="166"/>
      <c r="AK36" s="166"/>
      <c r="AL36" s="166"/>
      <c r="AM36" s="166"/>
      <c r="AN36" s="166"/>
      <c r="AO36" s="166"/>
      <c r="AP36" s="166"/>
      <c r="AQ36" s="166"/>
      <c r="AR36" s="166"/>
      <c r="AS36" s="166"/>
      <c r="AT36" s="166"/>
      <c r="AU36" s="166"/>
      <c r="AV36" s="166"/>
      <c r="AW36" s="166"/>
      <c r="AX36" s="166"/>
      <c r="AY36" s="166"/>
      <c r="AZ36" s="166"/>
      <c r="BA36" s="166"/>
      <c r="BB36" s="166"/>
      <c r="BC36" s="166"/>
      <c r="BD36" s="166"/>
      <c r="BE36" s="166"/>
      <c r="BF36" s="166"/>
      <c r="BG36" s="166"/>
      <c r="BH36" s="166"/>
      <c r="BI36" s="166"/>
      <c r="BJ36" s="166"/>
      <c r="BK36" s="166"/>
      <c r="BL36" s="166"/>
      <c r="BM36" s="166"/>
      <c r="BN36" s="166"/>
      <c r="BO36" s="166"/>
    </row>
    <row r="37" spans="1:67" ht="14.45" customHeight="1" outlineLevel="1" x14ac:dyDescent="0.2">
      <c r="A37" s="188" t="str">
        <f>Вводные!E216</f>
        <v>Административные расходы</v>
      </c>
      <c r="B37" s="183" t="str">
        <f t="shared" ref="B37:B55" si="4">B13</f>
        <v>Генеральный директор</v>
      </c>
      <c r="C37" s="508" t="s">
        <v>287</v>
      </c>
      <c r="D37" s="508" t="s">
        <v>47</v>
      </c>
      <c r="E37" s="189"/>
      <c r="F37" s="156"/>
      <c r="G37" s="190">
        <f>Вводные!F237/0.87</f>
        <v>402.29885057471267</v>
      </c>
      <c r="H37" s="190">
        <f>SUMIF(Вводные!$H$4:$L$4,Штат!H$8,Вводные!$H237:$L237)/0.87*SUMIF(Вводные!$H$4:$L$4,Штат!H$8,Вводные!$H$18:$L$18)</f>
        <v>402.29885057471267</v>
      </c>
      <c r="I37" s="190">
        <f>SUMIF(Вводные!$H$4:$L$4,Штат!I$8,Вводные!$H237:$L237)/0.87*SUMIF(Вводные!$H$4:$L$4,Штат!I$8,Вводные!$H$18:$L$18)</f>
        <v>402.29885057471267</v>
      </c>
      <c r="J37" s="190">
        <f>SUMIF(Вводные!$H$4:$L$4,Штат!J$8,Вводные!$H237:$L237)/0.87*SUMIF(Вводные!$H$4:$L$4,Штат!J$8,Вводные!$H$18:$L$18)</f>
        <v>402.29885057471267</v>
      </c>
      <c r="K37" s="190">
        <f>SUMIF(Вводные!$H$4:$L$4,Штат!K$8,Вводные!$H237:$L237)/0.87*SUMIF(Вводные!$H$4:$L$4,Штат!K$8,Вводные!$H$18:$L$18)</f>
        <v>402.29885057471267</v>
      </c>
      <c r="L37" s="190">
        <f>SUMIF(Вводные!$H$4:$L$4,Штат!L$8,Вводные!$H237:$L237)/0.87*SUMIF(Вводные!$H$4:$L$4,Штат!L$8,Вводные!$H$18:$L$18)</f>
        <v>402.29885057471267</v>
      </c>
      <c r="M37" s="190">
        <f>SUMIF(Вводные!$H$4:$L$4,Штат!M$8,Вводные!$H237:$L237)/0.87*SUMIF(Вводные!$H$4:$L$4,Штат!M$8,Вводные!$H$18:$L$18)</f>
        <v>402.29885057471267</v>
      </c>
      <c r="N37" s="190">
        <f>SUMIF(Вводные!$H$4:$L$4,Штат!N$8,Вводные!$H237:$L237)/0.87*SUMIF(Вводные!$H$4:$L$4,Штат!N$8,Вводные!$H$18:$L$18)</f>
        <v>402.29885057471267</v>
      </c>
      <c r="O37" s="190">
        <f>SUMIF(Вводные!$H$4:$L$4,Штат!O$8,Вводные!$H237:$L237)/0.87*SUMIF(Вводные!$H$4:$L$4,Штат!O$8,Вводные!$H$18:$L$18)</f>
        <v>402.29885057471267</v>
      </c>
      <c r="P37" s="190">
        <f>SUMIF(Вводные!$H$4:$L$4,Штат!P$8,Вводные!$H237:$L237)/0.87*SUMIF(Вводные!$H$4:$L$4,Штат!P$8,Вводные!$H$18:$L$18)</f>
        <v>402.29885057471267</v>
      </c>
      <c r="Q37" s="190">
        <f>SUMIF(Вводные!$H$4:$L$4,Штат!Q$8,Вводные!$H237:$L237)/0.87*SUMIF(Вводные!$H$4:$L$4,Штат!Q$8,Вводные!$H$18:$L$18)</f>
        <v>402.29885057471267</v>
      </c>
      <c r="R37" s="190">
        <f>SUMIF(Вводные!$H$4:$L$4,Штат!R$8,Вводные!$H237:$L237)/0.87*SUMIF(Вводные!$H$4:$L$4,Штат!R$8,Вводные!$H$18:$L$18)</f>
        <v>402.29885057471267</v>
      </c>
      <c r="S37" s="190">
        <f>SUMIF(Вводные!$H$4:$L$4,Штат!S$8,Вводные!$H237:$L237)/0.87*SUMIF(Вводные!$H$4:$L$4,Штат!S$8,Вводные!$H$18:$L$18)</f>
        <v>402.29885057471267</v>
      </c>
      <c r="T37" s="190">
        <f>SUMIF(Вводные!$H$4:$L$4,Штат!T$8,Вводные!$H237:$L237)/0.87*SUMIF(Вводные!$H$4:$L$4,Штат!T$8,Вводные!$H$18:$L$18)</f>
        <v>422.41379310344831</v>
      </c>
      <c r="U37" s="190">
        <f>SUMIF(Вводные!$H$4:$L$4,Штат!U$8,Вводные!$H237:$L237)/0.87*SUMIF(Вводные!$H$4:$L$4,Штат!U$8,Вводные!$H$18:$L$18)</f>
        <v>422.41379310344831</v>
      </c>
      <c r="V37" s="190">
        <f>SUMIF(Вводные!$H$4:$L$4,Штат!V$8,Вводные!$H237:$L237)/0.87*SUMIF(Вводные!$H$4:$L$4,Штат!V$8,Вводные!$H$18:$L$18)</f>
        <v>422.41379310344831</v>
      </c>
      <c r="W37" s="190">
        <f>SUMIF(Вводные!$H$4:$L$4,Штат!W$8,Вводные!$H237:$L237)/0.87*SUMIF(Вводные!$H$4:$L$4,Штат!W$8,Вводные!$H$18:$L$18)</f>
        <v>422.41379310344831</v>
      </c>
      <c r="X37" s="190">
        <f>SUMIF(Вводные!$H$4:$L$4,Штат!X$8,Вводные!$H237:$L237)/0.87*SUMIF(Вводные!$H$4:$L$4,Штат!X$8,Вводные!$H$18:$L$18)</f>
        <v>422.41379310344831</v>
      </c>
      <c r="Y37" s="190">
        <f>SUMIF(Вводные!$H$4:$L$4,Штат!Y$8,Вводные!$H237:$L237)/0.87*SUMIF(Вводные!$H$4:$L$4,Штат!Y$8,Вводные!$H$18:$L$18)</f>
        <v>422.41379310344831</v>
      </c>
      <c r="Z37" s="190">
        <f>SUMIF(Вводные!$H$4:$L$4,Штат!Z$8,Вводные!$H237:$L237)/0.87*SUMIF(Вводные!$H$4:$L$4,Штат!Z$8,Вводные!$H$18:$L$18)</f>
        <v>422.41379310344831</v>
      </c>
      <c r="AA37" s="190">
        <f>SUMIF(Вводные!$H$4:$L$4,Штат!AA$8,Вводные!$H237:$L237)/0.87*SUMIF(Вводные!$H$4:$L$4,Штат!AA$8,Вводные!$H$18:$L$18)</f>
        <v>422.41379310344831</v>
      </c>
      <c r="AB37" s="190">
        <f>SUMIF(Вводные!$H$4:$L$4,Штат!AB$8,Вводные!$H237:$L237)/0.87*SUMIF(Вводные!$H$4:$L$4,Штат!AB$8,Вводные!$H$18:$L$18)</f>
        <v>422.41379310344831</v>
      </c>
      <c r="AC37" s="190">
        <f>SUMIF(Вводные!$H$4:$L$4,Штат!AC$8,Вводные!$H237:$L237)/0.87*SUMIF(Вводные!$H$4:$L$4,Штат!AC$8,Вводные!$H$18:$L$18)</f>
        <v>422.41379310344831</v>
      </c>
      <c r="AD37" s="190">
        <f>SUMIF(Вводные!$H$4:$L$4,Штат!AD$8,Вводные!$H237:$L237)/0.87*SUMIF(Вводные!$H$4:$L$4,Штат!AD$8,Вводные!$H$18:$L$18)</f>
        <v>422.41379310344831</v>
      </c>
      <c r="AE37" s="190">
        <f>SUMIF(Вводные!$H$4:$L$4,Штат!AE$8,Вводные!$H237:$L237)/0.87*SUMIF(Вводные!$H$4:$L$4,Штат!AE$8,Вводные!$H$18:$L$18)</f>
        <v>422.41379310344831</v>
      </c>
      <c r="AF37" s="190">
        <f>SUMIF(Вводные!$H$4:$L$4,Штат!AF$8,Вводные!$H237:$L237)/0.87*SUMIF(Вводные!$H$4:$L$4,Штат!AF$8,Вводные!$H$18:$L$18)</f>
        <v>443.53448275862075</v>
      </c>
      <c r="AG37" s="190">
        <f>SUMIF(Вводные!$H$4:$L$4,Штат!AG$8,Вводные!$H237:$L237)/0.87*SUMIF(Вводные!$H$4:$L$4,Штат!AG$8,Вводные!$H$18:$L$18)</f>
        <v>443.53448275862075</v>
      </c>
      <c r="AH37" s="190">
        <f>SUMIF(Вводные!$H$4:$L$4,Штат!AH$8,Вводные!$H237:$L237)/0.87*SUMIF(Вводные!$H$4:$L$4,Штат!AH$8,Вводные!$H$18:$L$18)</f>
        <v>443.53448275862075</v>
      </c>
      <c r="AI37" s="190">
        <f>SUMIF(Вводные!$H$4:$L$4,Штат!AI$8,Вводные!$H237:$L237)/0.87*SUMIF(Вводные!$H$4:$L$4,Штат!AI$8,Вводные!$H$18:$L$18)</f>
        <v>443.53448275862075</v>
      </c>
      <c r="AJ37" s="190">
        <f>SUMIF(Вводные!$H$4:$L$4,Штат!AJ$8,Вводные!$H237:$L237)/0.87*SUMIF(Вводные!$H$4:$L$4,Штат!AJ$8,Вводные!$H$18:$L$18)</f>
        <v>443.53448275862075</v>
      </c>
      <c r="AK37" s="190">
        <f>SUMIF(Вводные!$H$4:$L$4,Штат!AK$8,Вводные!$H237:$L237)/0.87*SUMIF(Вводные!$H$4:$L$4,Штат!AK$8,Вводные!$H$18:$L$18)</f>
        <v>443.53448275862075</v>
      </c>
      <c r="AL37" s="190">
        <f>SUMIF(Вводные!$H$4:$L$4,Штат!AL$8,Вводные!$H237:$L237)/0.87*SUMIF(Вводные!$H$4:$L$4,Штат!AL$8,Вводные!$H$18:$L$18)</f>
        <v>443.53448275862075</v>
      </c>
      <c r="AM37" s="190">
        <f>SUMIF(Вводные!$H$4:$L$4,Штат!AM$8,Вводные!$H237:$L237)/0.87*SUMIF(Вводные!$H$4:$L$4,Штат!AM$8,Вводные!$H$18:$L$18)</f>
        <v>443.53448275862075</v>
      </c>
      <c r="AN37" s="190">
        <f>SUMIF(Вводные!$H$4:$L$4,Штат!AN$8,Вводные!$H237:$L237)/0.87*SUMIF(Вводные!$H$4:$L$4,Штат!AN$8,Вводные!$H$18:$L$18)</f>
        <v>443.53448275862075</v>
      </c>
      <c r="AO37" s="190">
        <f>SUMIF(Вводные!$H$4:$L$4,Штат!AO$8,Вводные!$H237:$L237)/0.87*SUMIF(Вводные!$H$4:$L$4,Штат!AO$8,Вводные!$H$18:$L$18)</f>
        <v>443.53448275862075</v>
      </c>
      <c r="AP37" s="190">
        <f>SUMIF(Вводные!$H$4:$L$4,Штат!AP$8,Вводные!$H237:$L237)/0.87*SUMIF(Вводные!$H$4:$L$4,Штат!AP$8,Вводные!$H$18:$L$18)</f>
        <v>443.53448275862075</v>
      </c>
      <c r="AQ37" s="190">
        <f>SUMIF(Вводные!$H$4:$L$4,Штат!AQ$8,Вводные!$H237:$L237)/0.87*SUMIF(Вводные!$H$4:$L$4,Штат!AQ$8,Вводные!$H$18:$L$18)</f>
        <v>443.53448275862075</v>
      </c>
      <c r="AR37" s="190">
        <f>SUMIF(Вводные!$H$4:$L$4,Штат!AR$8,Вводные!$H237:$L237)/0.87*SUMIF(Вводные!$H$4:$L$4,Штат!AR$8,Вводные!$H$18:$L$18)</f>
        <v>465.7112068965518</v>
      </c>
      <c r="AS37" s="190">
        <f>SUMIF(Вводные!$H$4:$L$4,Штат!AS$8,Вводные!$H237:$L237)/0.87*SUMIF(Вводные!$H$4:$L$4,Штат!AS$8,Вводные!$H$18:$L$18)</f>
        <v>465.7112068965518</v>
      </c>
      <c r="AT37" s="190">
        <f>SUMIF(Вводные!$H$4:$L$4,Штат!AT$8,Вводные!$H237:$L237)/0.87*SUMIF(Вводные!$H$4:$L$4,Штат!AT$8,Вводные!$H$18:$L$18)</f>
        <v>465.7112068965518</v>
      </c>
      <c r="AU37" s="190">
        <f>SUMIF(Вводные!$H$4:$L$4,Штат!AU$8,Вводные!$H237:$L237)/0.87*SUMIF(Вводные!$H$4:$L$4,Штат!AU$8,Вводные!$H$18:$L$18)</f>
        <v>465.7112068965518</v>
      </c>
      <c r="AV37" s="190">
        <f>SUMIF(Вводные!$H$4:$L$4,Штат!AV$8,Вводные!$H237:$L237)/0.87*SUMIF(Вводные!$H$4:$L$4,Штат!AV$8,Вводные!$H$18:$L$18)</f>
        <v>465.7112068965518</v>
      </c>
      <c r="AW37" s="190">
        <f>SUMIF(Вводные!$H$4:$L$4,Штат!AW$8,Вводные!$H237:$L237)/0.87*SUMIF(Вводные!$H$4:$L$4,Штат!AW$8,Вводные!$H$18:$L$18)</f>
        <v>465.7112068965518</v>
      </c>
      <c r="AX37" s="190">
        <f>SUMIF(Вводные!$H$4:$L$4,Штат!AX$8,Вводные!$H237:$L237)/0.87*SUMIF(Вводные!$H$4:$L$4,Штат!AX$8,Вводные!$H$18:$L$18)</f>
        <v>465.7112068965518</v>
      </c>
      <c r="AY37" s="190">
        <f>SUMIF(Вводные!$H$4:$L$4,Штат!AY$8,Вводные!$H237:$L237)/0.87*SUMIF(Вводные!$H$4:$L$4,Штат!AY$8,Вводные!$H$18:$L$18)</f>
        <v>465.7112068965518</v>
      </c>
      <c r="AZ37" s="190">
        <f>SUMIF(Вводные!$H$4:$L$4,Штат!AZ$8,Вводные!$H237:$L237)/0.87*SUMIF(Вводные!$H$4:$L$4,Штат!AZ$8,Вводные!$H$18:$L$18)</f>
        <v>465.7112068965518</v>
      </c>
      <c r="BA37" s="190">
        <f>SUMIF(Вводные!$H$4:$L$4,Штат!BA$8,Вводные!$H237:$L237)/0.87*SUMIF(Вводные!$H$4:$L$4,Штат!BA$8,Вводные!$H$18:$L$18)</f>
        <v>465.7112068965518</v>
      </c>
      <c r="BB37" s="190">
        <f>SUMIF(Вводные!$H$4:$L$4,Штат!BB$8,Вводные!$H237:$L237)/0.87*SUMIF(Вводные!$H$4:$L$4,Штат!BB$8,Вводные!$H$18:$L$18)</f>
        <v>465.7112068965518</v>
      </c>
      <c r="BC37" s="190">
        <f>SUMIF(Вводные!$H$4:$L$4,Штат!BC$8,Вводные!$H237:$L237)/0.87*SUMIF(Вводные!$H$4:$L$4,Штат!BC$8,Вводные!$H$18:$L$18)</f>
        <v>465.7112068965518</v>
      </c>
      <c r="BD37" s="190">
        <f>SUMIF(Вводные!$H$4:$L$4,Штат!BD$8,Вводные!$H237:$L237)/0.87*SUMIF(Вводные!$H$4:$L$4,Штат!BD$8,Вводные!$H$18:$L$18)</f>
        <v>488.99676724137942</v>
      </c>
      <c r="BE37" s="190">
        <f>SUMIF(Вводные!$H$4:$L$4,Штат!BE$8,Вводные!$H237:$L237)/0.87*SUMIF(Вводные!$H$4:$L$4,Штат!BE$8,Вводные!$H$18:$L$18)</f>
        <v>488.99676724137942</v>
      </c>
      <c r="BF37" s="190">
        <f>SUMIF(Вводные!$H$4:$L$4,Штат!BF$8,Вводные!$H237:$L237)/0.87*SUMIF(Вводные!$H$4:$L$4,Штат!BF$8,Вводные!$H$18:$L$18)</f>
        <v>488.99676724137942</v>
      </c>
      <c r="BG37" s="190">
        <f>SUMIF(Вводные!$H$4:$L$4,Штат!BG$8,Вводные!$H237:$L237)/0.87*SUMIF(Вводные!$H$4:$L$4,Штат!BG$8,Вводные!$H$18:$L$18)</f>
        <v>488.99676724137942</v>
      </c>
      <c r="BH37" s="190">
        <f>SUMIF(Вводные!$H$4:$L$4,Штат!BH$8,Вводные!$H237:$L237)/0.87*SUMIF(Вводные!$H$4:$L$4,Штат!BH$8,Вводные!$H$18:$L$18)</f>
        <v>488.99676724137942</v>
      </c>
      <c r="BI37" s="190">
        <f>SUMIF(Вводные!$H$4:$L$4,Штат!BI$8,Вводные!$H237:$L237)/0.87*SUMIF(Вводные!$H$4:$L$4,Штат!BI$8,Вводные!$H$18:$L$18)</f>
        <v>488.99676724137942</v>
      </c>
      <c r="BJ37" s="190">
        <f>SUMIF(Вводные!$H$4:$L$4,Штат!BJ$8,Вводные!$H237:$L237)/0.87*SUMIF(Вводные!$H$4:$L$4,Штат!BJ$8,Вводные!$H$18:$L$18)</f>
        <v>488.99676724137942</v>
      </c>
      <c r="BK37" s="190">
        <f>SUMIF(Вводные!$H$4:$L$4,Штат!BK$8,Вводные!$H237:$L237)/0.87*SUMIF(Вводные!$H$4:$L$4,Штат!BK$8,Вводные!$H$18:$L$18)</f>
        <v>488.99676724137942</v>
      </c>
      <c r="BL37" s="190">
        <f>SUMIF(Вводные!$H$4:$L$4,Штат!BL$8,Вводные!$H237:$L237)/0.87*SUMIF(Вводные!$H$4:$L$4,Штат!BL$8,Вводные!$H$18:$L$18)</f>
        <v>488.99676724137942</v>
      </c>
      <c r="BM37" s="190">
        <f>SUMIF(Вводные!$H$4:$L$4,Штат!BM$8,Вводные!$H237:$L237)/0.87*SUMIF(Вводные!$H$4:$L$4,Штат!BM$8,Вводные!$H$18:$L$18)</f>
        <v>488.99676724137942</v>
      </c>
      <c r="BN37" s="190">
        <f>SUMIF(Вводные!$H$4:$L$4,Штат!BN$8,Вводные!$H237:$L237)/0.87*SUMIF(Вводные!$H$4:$L$4,Штат!BN$8,Вводные!$H$18:$L$18)</f>
        <v>488.99676724137942</v>
      </c>
      <c r="BO37" s="190">
        <f>SUMIF(Вводные!$H$4:$L$4,Штат!BO$8,Вводные!$H237:$L237)/0.87*SUMIF(Вводные!$H$4:$L$4,Штат!BO$8,Вводные!$H$18:$L$18)</f>
        <v>488.99676724137942</v>
      </c>
    </row>
    <row r="38" spans="1:67" ht="14.45" customHeight="1" outlineLevel="1" x14ac:dyDescent="0.2">
      <c r="A38" s="188" t="str">
        <f>Вводные!E217</f>
        <v>Административные расходы</v>
      </c>
      <c r="B38" s="183" t="str">
        <f t="shared" si="4"/>
        <v>Исполнительный директор</v>
      </c>
      <c r="C38" s="508" t="s">
        <v>287</v>
      </c>
      <c r="D38" s="508" t="s">
        <v>47</v>
      </c>
      <c r="E38" s="189"/>
      <c r="F38" s="156"/>
      <c r="G38" s="190">
        <f>Вводные!F238/0.87</f>
        <v>0</v>
      </c>
      <c r="H38" s="190">
        <f>SUMIF(Вводные!$H$4:$L$4,Штат!H$8,Вводные!$H238:$L238)/0.87*SUMIF(Вводные!$H$4:$L$4,Штат!H$8,Вводные!$H$18:$L$18)</f>
        <v>344.82758620689657</v>
      </c>
      <c r="I38" s="190">
        <f>SUMIF(Вводные!$H$4:$L$4,Штат!I$8,Вводные!$H238:$L238)/0.87*SUMIF(Вводные!$H$4:$L$4,Штат!I$8,Вводные!$H$18:$L$18)</f>
        <v>344.82758620689657</v>
      </c>
      <c r="J38" s="190">
        <f>SUMIF(Вводные!$H$4:$L$4,Штат!J$8,Вводные!$H238:$L238)/0.87*SUMIF(Вводные!$H$4:$L$4,Штат!J$8,Вводные!$H$18:$L$18)</f>
        <v>344.82758620689657</v>
      </c>
      <c r="K38" s="190">
        <f>SUMIF(Вводные!$H$4:$L$4,Штат!K$8,Вводные!$H238:$L238)/0.87*SUMIF(Вводные!$H$4:$L$4,Штат!K$8,Вводные!$H$18:$L$18)</f>
        <v>344.82758620689657</v>
      </c>
      <c r="L38" s="190">
        <f>SUMIF(Вводные!$H$4:$L$4,Штат!L$8,Вводные!$H238:$L238)/0.87*SUMIF(Вводные!$H$4:$L$4,Штат!L$8,Вводные!$H$18:$L$18)</f>
        <v>344.82758620689657</v>
      </c>
      <c r="M38" s="190">
        <f>SUMIF(Вводные!$H$4:$L$4,Штат!M$8,Вводные!$H238:$L238)/0.87*SUMIF(Вводные!$H$4:$L$4,Штат!M$8,Вводные!$H$18:$L$18)</f>
        <v>344.82758620689657</v>
      </c>
      <c r="N38" s="190">
        <f>SUMIF(Вводные!$H$4:$L$4,Штат!N$8,Вводные!$H238:$L238)/0.87*SUMIF(Вводные!$H$4:$L$4,Штат!N$8,Вводные!$H$18:$L$18)</f>
        <v>344.82758620689657</v>
      </c>
      <c r="O38" s="190">
        <f>SUMIF(Вводные!$H$4:$L$4,Штат!O$8,Вводные!$H238:$L238)/0.87*SUMIF(Вводные!$H$4:$L$4,Штат!O$8,Вводные!$H$18:$L$18)</f>
        <v>344.82758620689657</v>
      </c>
      <c r="P38" s="190">
        <f>SUMIF(Вводные!$H$4:$L$4,Штат!P$8,Вводные!$H238:$L238)/0.87*SUMIF(Вводные!$H$4:$L$4,Штат!P$8,Вводные!$H$18:$L$18)</f>
        <v>344.82758620689657</v>
      </c>
      <c r="Q38" s="190">
        <f>SUMIF(Вводные!$H$4:$L$4,Штат!Q$8,Вводные!$H238:$L238)/0.87*SUMIF(Вводные!$H$4:$L$4,Штат!Q$8,Вводные!$H$18:$L$18)</f>
        <v>344.82758620689657</v>
      </c>
      <c r="R38" s="190">
        <f>SUMIF(Вводные!$H$4:$L$4,Штат!R$8,Вводные!$H238:$L238)/0.87*SUMIF(Вводные!$H$4:$L$4,Штат!R$8,Вводные!$H$18:$L$18)</f>
        <v>344.82758620689657</v>
      </c>
      <c r="S38" s="190">
        <f>SUMIF(Вводные!$H$4:$L$4,Штат!S$8,Вводные!$H238:$L238)/0.87*SUMIF(Вводные!$H$4:$L$4,Штат!S$8,Вводные!$H$18:$L$18)</f>
        <v>344.82758620689657</v>
      </c>
      <c r="T38" s="190">
        <f>SUMIF(Вводные!$H$4:$L$4,Штат!T$8,Вводные!$H238:$L238)/0.87*SUMIF(Вводные!$H$4:$L$4,Штат!T$8,Вводные!$H$18:$L$18)</f>
        <v>362.06896551724139</v>
      </c>
      <c r="U38" s="190">
        <f>SUMIF(Вводные!$H$4:$L$4,Штат!U$8,Вводные!$H238:$L238)/0.87*SUMIF(Вводные!$H$4:$L$4,Штат!U$8,Вводные!$H$18:$L$18)</f>
        <v>362.06896551724139</v>
      </c>
      <c r="V38" s="190">
        <f>SUMIF(Вводные!$H$4:$L$4,Штат!V$8,Вводные!$H238:$L238)/0.87*SUMIF(Вводные!$H$4:$L$4,Штат!V$8,Вводные!$H$18:$L$18)</f>
        <v>362.06896551724139</v>
      </c>
      <c r="W38" s="190">
        <f>SUMIF(Вводные!$H$4:$L$4,Штат!W$8,Вводные!$H238:$L238)/0.87*SUMIF(Вводные!$H$4:$L$4,Штат!W$8,Вводные!$H$18:$L$18)</f>
        <v>362.06896551724139</v>
      </c>
      <c r="X38" s="190">
        <f>SUMIF(Вводные!$H$4:$L$4,Штат!X$8,Вводные!$H238:$L238)/0.87*SUMIF(Вводные!$H$4:$L$4,Штат!X$8,Вводные!$H$18:$L$18)</f>
        <v>362.06896551724139</v>
      </c>
      <c r="Y38" s="190">
        <f>SUMIF(Вводные!$H$4:$L$4,Штат!Y$8,Вводные!$H238:$L238)/0.87*SUMIF(Вводные!$H$4:$L$4,Штат!Y$8,Вводные!$H$18:$L$18)</f>
        <v>362.06896551724139</v>
      </c>
      <c r="Z38" s="190">
        <f>SUMIF(Вводные!$H$4:$L$4,Штат!Z$8,Вводные!$H238:$L238)/0.87*SUMIF(Вводные!$H$4:$L$4,Штат!Z$8,Вводные!$H$18:$L$18)</f>
        <v>362.06896551724139</v>
      </c>
      <c r="AA38" s="190">
        <f>SUMIF(Вводные!$H$4:$L$4,Штат!AA$8,Вводные!$H238:$L238)/0.87*SUMIF(Вводные!$H$4:$L$4,Штат!AA$8,Вводные!$H$18:$L$18)</f>
        <v>362.06896551724139</v>
      </c>
      <c r="AB38" s="190">
        <f>SUMIF(Вводные!$H$4:$L$4,Штат!AB$8,Вводные!$H238:$L238)/0.87*SUMIF(Вводные!$H$4:$L$4,Штат!AB$8,Вводные!$H$18:$L$18)</f>
        <v>362.06896551724139</v>
      </c>
      <c r="AC38" s="190">
        <f>SUMIF(Вводные!$H$4:$L$4,Штат!AC$8,Вводные!$H238:$L238)/0.87*SUMIF(Вводные!$H$4:$L$4,Штат!AC$8,Вводные!$H$18:$L$18)</f>
        <v>362.06896551724139</v>
      </c>
      <c r="AD38" s="190">
        <f>SUMIF(Вводные!$H$4:$L$4,Штат!AD$8,Вводные!$H238:$L238)/0.87*SUMIF(Вводные!$H$4:$L$4,Штат!AD$8,Вводные!$H$18:$L$18)</f>
        <v>362.06896551724139</v>
      </c>
      <c r="AE38" s="190">
        <f>SUMIF(Вводные!$H$4:$L$4,Штат!AE$8,Вводные!$H238:$L238)/0.87*SUMIF(Вводные!$H$4:$L$4,Штат!AE$8,Вводные!$H$18:$L$18)</f>
        <v>362.06896551724139</v>
      </c>
      <c r="AF38" s="190">
        <f>SUMIF(Вводные!$H$4:$L$4,Штат!AF$8,Вводные!$H238:$L238)/0.87*SUMIF(Вводные!$H$4:$L$4,Штат!AF$8,Вводные!$H$18:$L$18)</f>
        <v>380.17241379310349</v>
      </c>
      <c r="AG38" s="190">
        <f>SUMIF(Вводные!$H$4:$L$4,Штат!AG$8,Вводные!$H238:$L238)/0.87*SUMIF(Вводные!$H$4:$L$4,Штат!AG$8,Вводные!$H$18:$L$18)</f>
        <v>380.17241379310349</v>
      </c>
      <c r="AH38" s="190">
        <f>SUMIF(Вводные!$H$4:$L$4,Штат!AH$8,Вводные!$H238:$L238)/0.87*SUMIF(Вводные!$H$4:$L$4,Штат!AH$8,Вводные!$H$18:$L$18)</f>
        <v>380.17241379310349</v>
      </c>
      <c r="AI38" s="190">
        <f>SUMIF(Вводные!$H$4:$L$4,Штат!AI$8,Вводные!$H238:$L238)/0.87*SUMIF(Вводные!$H$4:$L$4,Штат!AI$8,Вводные!$H$18:$L$18)</f>
        <v>380.17241379310349</v>
      </c>
      <c r="AJ38" s="190">
        <f>SUMIF(Вводные!$H$4:$L$4,Штат!AJ$8,Вводные!$H238:$L238)/0.87*SUMIF(Вводные!$H$4:$L$4,Штат!AJ$8,Вводные!$H$18:$L$18)</f>
        <v>380.17241379310349</v>
      </c>
      <c r="AK38" s="190">
        <f>SUMIF(Вводные!$H$4:$L$4,Штат!AK$8,Вводные!$H238:$L238)/0.87*SUMIF(Вводные!$H$4:$L$4,Штат!AK$8,Вводные!$H$18:$L$18)</f>
        <v>380.17241379310349</v>
      </c>
      <c r="AL38" s="190">
        <f>SUMIF(Вводные!$H$4:$L$4,Штат!AL$8,Вводные!$H238:$L238)/0.87*SUMIF(Вводные!$H$4:$L$4,Штат!AL$8,Вводные!$H$18:$L$18)</f>
        <v>380.17241379310349</v>
      </c>
      <c r="AM38" s="190">
        <f>SUMIF(Вводные!$H$4:$L$4,Штат!AM$8,Вводные!$H238:$L238)/0.87*SUMIF(Вводные!$H$4:$L$4,Штат!AM$8,Вводные!$H$18:$L$18)</f>
        <v>380.17241379310349</v>
      </c>
      <c r="AN38" s="190">
        <f>SUMIF(Вводные!$H$4:$L$4,Штат!AN$8,Вводные!$H238:$L238)/0.87*SUMIF(Вводные!$H$4:$L$4,Штат!AN$8,Вводные!$H$18:$L$18)</f>
        <v>380.17241379310349</v>
      </c>
      <c r="AO38" s="190">
        <f>SUMIF(Вводные!$H$4:$L$4,Штат!AO$8,Вводные!$H238:$L238)/0.87*SUMIF(Вводные!$H$4:$L$4,Штат!AO$8,Вводные!$H$18:$L$18)</f>
        <v>380.17241379310349</v>
      </c>
      <c r="AP38" s="190">
        <f>SUMIF(Вводные!$H$4:$L$4,Штат!AP$8,Вводные!$H238:$L238)/0.87*SUMIF(Вводные!$H$4:$L$4,Штат!AP$8,Вводные!$H$18:$L$18)</f>
        <v>380.17241379310349</v>
      </c>
      <c r="AQ38" s="190">
        <f>SUMIF(Вводные!$H$4:$L$4,Штат!AQ$8,Вводные!$H238:$L238)/0.87*SUMIF(Вводные!$H$4:$L$4,Штат!AQ$8,Вводные!$H$18:$L$18)</f>
        <v>380.17241379310349</v>
      </c>
      <c r="AR38" s="190">
        <f>SUMIF(Вводные!$H$4:$L$4,Штат!AR$8,Вводные!$H238:$L238)/0.87*SUMIF(Вводные!$H$4:$L$4,Штат!AR$8,Вводные!$H$18:$L$18)</f>
        <v>399.18103448275866</v>
      </c>
      <c r="AS38" s="190">
        <f>SUMIF(Вводные!$H$4:$L$4,Штат!AS$8,Вводные!$H238:$L238)/0.87*SUMIF(Вводные!$H$4:$L$4,Штат!AS$8,Вводные!$H$18:$L$18)</f>
        <v>399.18103448275866</v>
      </c>
      <c r="AT38" s="190">
        <f>SUMIF(Вводные!$H$4:$L$4,Штат!AT$8,Вводные!$H238:$L238)/0.87*SUMIF(Вводные!$H$4:$L$4,Штат!AT$8,Вводные!$H$18:$L$18)</f>
        <v>399.18103448275866</v>
      </c>
      <c r="AU38" s="190">
        <f>SUMIF(Вводные!$H$4:$L$4,Штат!AU$8,Вводные!$H238:$L238)/0.87*SUMIF(Вводные!$H$4:$L$4,Штат!AU$8,Вводные!$H$18:$L$18)</f>
        <v>399.18103448275866</v>
      </c>
      <c r="AV38" s="190">
        <f>SUMIF(Вводные!$H$4:$L$4,Штат!AV$8,Вводные!$H238:$L238)/0.87*SUMIF(Вводные!$H$4:$L$4,Штат!AV$8,Вводные!$H$18:$L$18)</f>
        <v>399.18103448275866</v>
      </c>
      <c r="AW38" s="190">
        <f>SUMIF(Вводные!$H$4:$L$4,Штат!AW$8,Вводные!$H238:$L238)/0.87*SUMIF(Вводные!$H$4:$L$4,Штат!AW$8,Вводные!$H$18:$L$18)</f>
        <v>399.18103448275866</v>
      </c>
      <c r="AX38" s="190">
        <f>SUMIF(Вводные!$H$4:$L$4,Штат!AX$8,Вводные!$H238:$L238)/0.87*SUMIF(Вводные!$H$4:$L$4,Штат!AX$8,Вводные!$H$18:$L$18)</f>
        <v>399.18103448275866</v>
      </c>
      <c r="AY38" s="190">
        <f>SUMIF(Вводные!$H$4:$L$4,Штат!AY$8,Вводные!$H238:$L238)/0.87*SUMIF(Вводные!$H$4:$L$4,Штат!AY$8,Вводные!$H$18:$L$18)</f>
        <v>399.18103448275866</v>
      </c>
      <c r="AZ38" s="190">
        <f>SUMIF(Вводные!$H$4:$L$4,Штат!AZ$8,Вводные!$H238:$L238)/0.87*SUMIF(Вводные!$H$4:$L$4,Штат!AZ$8,Вводные!$H$18:$L$18)</f>
        <v>399.18103448275866</v>
      </c>
      <c r="BA38" s="190">
        <f>SUMIF(Вводные!$H$4:$L$4,Штат!BA$8,Вводные!$H238:$L238)/0.87*SUMIF(Вводные!$H$4:$L$4,Штат!BA$8,Вводные!$H$18:$L$18)</f>
        <v>399.18103448275866</v>
      </c>
      <c r="BB38" s="190">
        <f>SUMIF(Вводные!$H$4:$L$4,Штат!BB$8,Вводные!$H238:$L238)/0.87*SUMIF(Вводные!$H$4:$L$4,Штат!BB$8,Вводные!$H$18:$L$18)</f>
        <v>399.18103448275866</v>
      </c>
      <c r="BC38" s="190">
        <f>SUMIF(Вводные!$H$4:$L$4,Штат!BC$8,Вводные!$H238:$L238)/0.87*SUMIF(Вводные!$H$4:$L$4,Штат!BC$8,Вводные!$H$18:$L$18)</f>
        <v>399.18103448275866</v>
      </c>
      <c r="BD38" s="190">
        <f>SUMIF(Вводные!$H$4:$L$4,Штат!BD$8,Вводные!$H238:$L238)/0.87*SUMIF(Вводные!$H$4:$L$4,Штат!BD$8,Вводные!$H$18:$L$18)</f>
        <v>419.14008620689663</v>
      </c>
      <c r="BE38" s="190">
        <f>SUMIF(Вводные!$H$4:$L$4,Штат!BE$8,Вводные!$H238:$L238)/0.87*SUMIF(Вводные!$H$4:$L$4,Штат!BE$8,Вводные!$H$18:$L$18)</f>
        <v>419.14008620689663</v>
      </c>
      <c r="BF38" s="190">
        <f>SUMIF(Вводные!$H$4:$L$4,Штат!BF$8,Вводные!$H238:$L238)/0.87*SUMIF(Вводные!$H$4:$L$4,Штат!BF$8,Вводные!$H$18:$L$18)</f>
        <v>419.14008620689663</v>
      </c>
      <c r="BG38" s="190">
        <f>SUMIF(Вводные!$H$4:$L$4,Штат!BG$8,Вводные!$H238:$L238)/0.87*SUMIF(Вводные!$H$4:$L$4,Штат!BG$8,Вводные!$H$18:$L$18)</f>
        <v>419.14008620689663</v>
      </c>
      <c r="BH38" s="190">
        <f>SUMIF(Вводные!$H$4:$L$4,Штат!BH$8,Вводные!$H238:$L238)/0.87*SUMIF(Вводные!$H$4:$L$4,Штат!BH$8,Вводные!$H$18:$L$18)</f>
        <v>419.14008620689663</v>
      </c>
      <c r="BI38" s="190">
        <f>SUMIF(Вводные!$H$4:$L$4,Штат!BI$8,Вводные!$H238:$L238)/0.87*SUMIF(Вводные!$H$4:$L$4,Штат!BI$8,Вводные!$H$18:$L$18)</f>
        <v>419.14008620689663</v>
      </c>
      <c r="BJ38" s="190">
        <f>SUMIF(Вводные!$H$4:$L$4,Штат!BJ$8,Вводные!$H238:$L238)/0.87*SUMIF(Вводные!$H$4:$L$4,Штат!BJ$8,Вводные!$H$18:$L$18)</f>
        <v>419.14008620689663</v>
      </c>
      <c r="BK38" s="190">
        <f>SUMIF(Вводные!$H$4:$L$4,Штат!BK$8,Вводные!$H238:$L238)/0.87*SUMIF(Вводные!$H$4:$L$4,Штат!BK$8,Вводные!$H$18:$L$18)</f>
        <v>419.14008620689663</v>
      </c>
      <c r="BL38" s="190">
        <f>SUMIF(Вводные!$H$4:$L$4,Штат!BL$8,Вводные!$H238:$L238)/0.87*SUMIF(Вводные!$H$4:$L$4,Штат!BL$8,Вводные!$H$18:$L$18)</f>
        <v>419.14008620689663</v>
      </c>
      <c r="BM38" s="190">
        <f>SUMIF(Вводные!$H$4:$L$4,Штат!BM$8,Вводные!$H238:$L238)/0.87*SUMIF(Вводные!$H$4:$L$4,Штат!BM$8,Вводные!$H$18:$L$18)</f>
        <v>419.14008620689663</v>
      </c>
      <c r="BN38" s="190">
        <f>SUMIF(Вводные!$H$4:$L$4,Штат!BN$8,Вводные!$H238:$L238)/0.87*SUMIF(Вводные!$H$4:$L$4,Штат!BN$8,Вводные!$H$18:$L$18)</f>
        <v>419.14008620689663</v>
      </c>
      <c r="BO38" s="190">
        <f>SUMIF(Вводные!$H$4:$L$4,Штат!BO$8,Вводные!$H238:$L238)/0.87*SUMIF(Вводные!$H$4:$L$4,Штат!BO$8,Вводные!$H$18:$L$18)</f>
        <v>419.14008620689663</v>
      </c>
    </row>
    <row r="39" spans="1:67" ht="14.45" customHeight="1" outlineLevel="1" x14ac:dyDescent="0.2">
      <c r="A39" s="188" t="str">
        <f>Вводные!E218</f>
        <v>Коммерческие расходы</v>
      </c>
      <c r="B39" s="183" t="str">
        <f t="shared" si="4"/>
        <v>Коммерческий директор</v>
      </c>
      <c r="C39" s="508" t="s">
        <v>287</v>
      </c>
      <c r="D39" s="508" t="s">
        <v>47</v>
      </c>
      <c r="E39" s="189"/>
      <c r="F39" s="156"/>
      <c r="G39" s="190">
        <f>Вводные!F239/0.87</f>
        <v>0</v>
      </c>
      <c r="H39" s="190">
        <f>SUMIF(Вводные!$H$4:$L$4,Штат!H$8,Вводные!$H239:$L239)/0.87*SUMIF(Вводные!$H$4:$L$4,Штат!H$8,Вводные!$H$18:$L$18)</f>
        <v>229.88505747126436</v>
      </c>
      <c r="I39" s="190">
        <f>SUMIF(Вводные!$H$4:$L$4,Штат!I$8,Вводные!$H239:$L239)/0.87*SUMIF(Вводные!$H$4:$L$4,Штат!I$8,Вводные!$H$18:$L$18)</f>
        <v>229.88505747126436</v>
      </c>
      <c r="J39" s="190">
        <f>SUMIF(Вводные!$H$4:$L$4,Штат!J$8,Вводные!$H239:$L239)/0.87*SUMIF(Вводные!$H$4:$L$4,Штат!J$8,Вводные!$H$18:$L$18)</f>
        <v>229.88505747126436</v>
      </c>
      <c r="K39" s="190">
        <f>SUMIF(Вводные!$H$4:$L$4,Штат!K$8,Вводные!$H239:$L239)/0.87*SUMIF(Вводные!$H$4:$L$4,Штат!K$8,Вводные!$H$18:$L$18)</f>
        <v>229.88505747126436</v>
      </c>
      <c r="L39" s="190">
        <f>SUMIF(Вводные!$H$4:$L$4,Штат!L$8,Вводные!$H239:$L239)/0.87*SUMIF(Вводные!$H$4:$L$4,Штат!L$8,Вводные!$H$18:$L$18)</f>
        <v>229.88505747126436</v>
      </c>
      <c r="M39" s="190">
        <f>SUMIF(Вводные!$H$4:$L$4,Штат!M$8,Вводные!$H239:$L239)/0.87*SUMIF(Вводные!$H$4:$L$4,Штат!M$8,Вводные!$H$18:$L$18)</f>
        <v>229.88505747126436</v>
      </c>
      <c r="N39" s="190">
        <f>SUMIF(Вводные!$H$4:$L$4,Штат!N$8,Вводные!$H239:$L239)/0.87*SUMIF(Вводные!$H$4:$L$4,Штат!N$8,Вводные!$H$18:$L$18)</f>
        <v>229.88505747126436</v>
      </c>
      <c r="O39" s="190">
        <f>SUMIF(Вводные!$H$4:$L$4,Штат!O$8,Вводные!$H239:$L239)/0.87*SUMIF(Вводные!$H$4:$L$4,Штат!O$8,Вводные!$H$18:$L$18)</f>
        <v>229.88505747126436</v>
      </c>
      <c r="P39" s="190">
        <f>SUMIF(Вводные!$H$4:$L$4,Штат!P$8,Вводные!$H239:$L239)/0.87*SUMIF(Вводные!$H$4:$L$4,Штат!P$8,Вводные!$H$18:$L$18)</f>
        <v>229.88505747126436</v>
      </c>
      <c r="Q39" s="190">
        <f>SUMIF(Вводные!$H$4:$L$4,Штат!Q$8,Вводные!$H239:$L239)/0.87*SUMIF(Вводные!$H$4:$L$4,Штат!Q$8,Вводные!$H$18:$L$18)</f>
        <v>229.88505747126436</v>
      </c>
      <c r="R39" s="190">
        <f>SUMIF(Вводные!$H$4:$L$4,Штат!R$8,Вводные!$H239:$L239)/0.87*SUMIF(Вводные!$H$4:$L$4,Штат!R$8,Вводные!$H$18:$L$18)</f>
        <v>229.88505747126436</v>
      </c>
      <c r="S39" s="190">
        <f>SUMIF(Вводные!$H$4:$L$4,Штат!S$8,Вводные!$H239:$L239)/0.87*SUMIF(Вводные!$H$4:$L$4,Штат!S$8,Вводные!$H$18:$L$18)</f>
        <v>229.88505747126436</v>
      </c>
      <c r="T39" s="190">
        <f>SUMIF(Вводные!$H$4:$L$4,Штат!T$8,Вводные!$H239:$L239)/0.87*SUMIF(Вводные!$H$4:$L$4,Штат!T$8,Вводные!$H$18:$L$18)</f>
        <v>241.37931034482759</v>
      </c>
      <c r="U39" s="190">
        <f>SUMIF(Вводные!$H$4:$L$4,Штат!U$8,Вводные!$H239:$L239)/0.87*SUMIF(Вводные!$H$4:$L$4,Штат!U$8,Вводные!$H$18:$L$18)</f>
        <v>241.37931034482759</v>
      </c>
      <c r="V39" s="190">
        <f>SUMIF(Вводные!$H$4:$L$4,Штат!V$8,Вводные!$H239:$L239)/0.87*SUMIF(Вводные!$H$4:$L$4,Штат!V$8,Вводные!$H$18:$L$18)</f>
        <v>241.37931034482759</v>
      </c>
      <c r="W39" s="190">
        <f>SUMIF(Вводные!$H$4:$L$4,Штат!W$8,Вводные!$H239:$L239)/0.87*SUMIF(Вводные!$H$4:$L$4,Штат!W$8,Вводные!$H$18:$L$18)</f>
        <v>241.37931034482759</v>
      </c>
      <c r="X39" s="190">
        <f>SUMIF(Вводные!$H$4:$L$4,Штат!X$8,Вводные!$H239:$L239)/0.87*SUMIF(Вводные!$H$4:$L$4,Штат!X$8,Вводные!$H$18:$L$18)</f>
        <v>241.37931034482759</v>
      </c>
      <c r="Y39" s="190">
        <f>SUMIF(Вводные!$H$4:$L$4,Штат!Y$8,Вводные!$H239:$L239)/0.87*SUMIF(Вводные!$H$4:$L$4,Штат!Y$8,Вводные!$H$18:$L$18)</f>
        <v>241.37931034482759</v>
      </c>
      <c r="Z39" s="190">
        <f>SUMIF(Вводные!$H$4:$L$4,Штат!Z$8,Вводные!$H239:$L239)/0.87*SUMIF(Вводные!$H$4:$L$4,Штат!Z$8,Вводные!$H$18:$L$18)</f>
        <v>241.37931034482759</v>
      </c>
      <c r="AA39" s="190">
        <f>SUMIF(Вводные!$H$4:$L$4,Штат!AA$8,Вводные!$H239:$L239)/0.87*SUMIF(Вводные!$H$4:$L$4,Штат!AA$8,Вводные!$H$18:$L$18)</f>
        <v>241.37931034482759</v>
      </c>
      <c r="AB39" s="190">
        <f>SUMIF(Вводные!$H$4:$L$4,Штат!AB$8,Вводные!$H239:$L239)/0.87*SUMIF(Вводные!$H$4:$L$4,Штат!AB$8,Вводные!$H$18:$L$18)</f>
        <v>241.37931034482759</v>
      </c>
      <c r="AC39" s="190">
        <f>SUMIF(Вводные!$H$4:$L$4,Штат!AC$8,Вводные!$H239:$L239)/0.87*SUMIF(Вводные!$H$4:$L$4,Штат!AC$8,Вводные!$H$18:$L$18)</f>
        <v>241.37931034482759</v>
      </c>
      <c r="AD39" s="190">
        <f>SUMIF(Вводные!$H$4:$L$4,Штат!AD$8,Вводные!$H239:$L239)/0.87*SUMIF(Вводные!$H$4:$L$4,Штат!AD$8,Вводные!$H$18:$L$18)</f>
        <v>241.37931034482759</v>
      </c>
      <c r="AE39" s="190">
        <f>SUMIF(Вводные!$H$4:$L$4,Штат!AE$8,Вводные!$H239:$L239)/0.87*SUMIF(Вводные!$H$4:$L$4,Штат!AE$8,Вводные!$H$18:$L$18)</f>
        <v>241.37931034482759</v>
      </c>
      <c r="AF39" s="190">
        <f>SUMIF(Вводные!$H$4:$L$4,Штат!AF$8,Вводные!$H239:$L239)/0.87*SUMIF(Вводные!$H$4:$L$4,Штат!AF$8,Вводные!$H$18:$L$18)</f>
        <v>253.44827586206895</v>
      </c>
      <c r="AG39" s="190">
        <f>SUMIF(Вводные!$H$4:$L$4,Штат!AG$8,Вводные!$H239:$L239)/0.87*SUMIF(Вводные!$H$4:$L$4,Штат!AG$8,Вводные!$H$18:$L$18)</f>
        <v>253.44827586206895</v>
      </c>
      <c r="AH39" s="190">
        <f>SUMIF(Вводные!$H$4:$L$4,Штат!AH$8,Вводные!$H239:$L239)/0.87*SUMIF(Вводные!$H$4:$L$4,Штат!AH$8,Вводные!$H$18:$L$18)</f>
        <v>253.44827586206895</v>
      </c>
      <c r="AI39" s="190">
        <f>SUMIF(Вводные!$H$4:$L$4,Штат!AI$8,Вводные!$H239:$L239)/0.87*SUMIF(Вводные!$H$4:$L$4,Штат!AI$8,Вводные!$H$18:$L$18)</f>
        <v>253.44827586206895</v>
      </c>
      <c r="AJ39" s="190">
        <f>SUMIF(Вводные!$H$4:$L$4,Штат!AJ$8,Вводные!$H239:$L239)/0.87*SUMIF(Вводные!$H$4:$L$4,Штат!AJ$8,Вводные!$H$18:$L$18)</f>
        <v>253.44827586206895</v>
      </c>
      <c r="AK39" s="190">
        <f>SUMIF(Вводные!$H$4:$L$4,Штат!AK$8,Вводные!$H239:$L239)/0.87*SUMIF(Вводные!$H$4:$L$4,Штат!AK$8,Вводные!$H$18:$L$18)</f>
        <v>253.44827586206895</v>
      </c>
      <c r="AL39" s="190">
        <f>SUMIF(Вводные!$H$4:$L$4,Штат!AL$8,Вводные!$H239:$L239)/0.87*SUMIF(Вводные!$H$4:$L$4,Штат!AL$8,Вводные!$H$18:$L$18)</f>
        <v>253.44827586206895</v>
      </c>
      <c r="AM39" s="190">
        <f>SUMIF(Вводные!$H$4:$L$4,Штат!AM$8,Вводные!$H239:$L239)/0.87*SUMIF(Вводные!$H$4:$L$4,Штат!AM$8,Вводные!$H$18:$L$18)</f>
        <v>253.44827586206895</v>
      </c>
      <c r="AN39" s="190">
        <f>SUMIF(Вводные!$H$4:$L$4,Штат!AN$8,Вводные!$H239:$L239)/0.87*SUMIF(Вводные!$H$4:$L$4,Штат!AN$8,Вводные!$H$18:$L$18)</f>
        <v>253.44827586206895</v>
      </c>
      <c r="AO39" s="190">
        <f>SUMIF(Вводные!$H$4:$L$4,Штат!AO$8,Вводные!$H239:$L239)/0.87*SUMIF(Вводные!$H$4:$L$4,Штат!AO$8,Вводные!$H$18:$L$18)</f>
        <v>253.44827586206895</v>
      </c>
      <c r="AP39" s="190">
        <f>SUMIF(Вводные!$H$4:$L$4,Штат!AP$8,Вводные!$H239:$L239)/0.87*SUMIF(Вводные!$H$4:$L$4,Штат!AP$8,Вводные!$H$18:$L$18)</f>
        <v>253.44827586206895</v>
      </c>
      <c r="AQ39" s="190">
        <f>SUMIF(Вводные!$H$4:$L$4,Штат!AQ$8,Вводные!$H239:$L239)/0.87*SUMIF(Вводные!$H$4:$L$4,Штат!AQ$8,Вводные!$H$18:$L$18)</f>
        <v>253.44827586206895</v>
      </c>
      <c r="AR39" s="190">
        <f>SUMIF(Вводные!$H$4:$L$4,Штат!AR$8,Вводные!$H239:$L239)/0.87*SUMIF(Вводные!$H$4:$L$4,Штат!AR$8,Вводные!$H$18:$L$18)</f>
        <v>266.12068965517244</v>
      </c>
      <c r="AS39" s="190">
        <f>SUMIF(Вводные!$H$4:$L$4,Штат!AS$8,Вводные!$H239:$L239)/0.87*SUMIF(Вводные!$H$4:$L$4,Штат!AS$8,Вводные!$H$18:$L$18)</f>
        <v>266.12068965517244</v>
      </c>
      <c r="AT39" s="190">
        <f>SUMIF(Вводные!$H$4:$L$4,Штат!AT$8,Вводные!$H239:$L239)/0.87*SUMIF(Вводные!$H$4:$L$4,Штат!AT$8,Вводные!$H$18:$L$18)</f>
        <v>266.12068965517244</v>
      </c>
      <c r="AU39" s="190">
        <f>SUMIF(Вводные!$H$4:$L$4,Штат!AU$8,Вводные!$H239:$L239)/0.87*SUMIF(Вводные!$H$4:$L$4,Штат!AU$8,Вводные!$H$18:$L$18)</f>
        <v>266.12068965517244</v>
      </c>
      <c r="AV39" s="190">
        <f>SUMIF(Вводные!$H$4:$L$4,Штат!AV$8,Вводные!$H239:$L239)/0.87*SUMIF(Вводные!$H$4:$L$4,Штат!AV$8,Вводные!$H$18:$L$18)</f>
        <v>266.12068965517244</v>
      </c>
      <c r="AW39" s="190">
        <f>SUMIF(Вводные!$H$4:$L$4,Штат!AW$8,Вводные!$H239:$L239)/0.87*SUMIF(Вводные!$H$4:$L$4,Штат!AW$8,Вводные!$H$18:$L$18)</f>
        <v>266.12068965517244</v>
      </c>
      <c r="AX39" s="190">
        <f>SUMIF(Вводные!$H$4:$L$4,Штат!AX$8,Вводные!$H239:$L239)/0.87*SUMIF(Вводные!$H$4:$L$4,Штат!AX$8,Вводные!$H$18:$L$18)</f>
        <v>266.12068965517244</v>
      </c>
      <c r="AY39" s="190">
        <f>SUMIF(Вводные!$H$4:$L$4,Штат!AY$8,Вводные!$H239:$L239)/0.87*SUMIF(Вводные!$H$4:$L$4,Штат!AY$8,Вводные!$H$18:$L$18)</f>
        <v>266.12068965517244</v>
      </c>
      <c r="AZ39" s="190">
        <f>SUMIF(Вводные!$H$4:$L$4,Штат!AZ$8,Вводные!$H239:$L239)/0.87*SUMIF(Вводные!$H$4:$L$4,Штат!AZ$8,Вводные!$H$18:$L$18)</f>
        <v>266.12068965517244</v>
      </c>
      <c r="BA39" s="190">
        <f>SUMIF(Вводные!$H$4:$L$4,Штат!BA$8,Вводные!$H239:$L239)/0.87*SUMIF(Вводные!$H$4:$L$4,Штат!BA$8,Вводные!$H$18:$L$18)</f>
        <v>266.12068965517244</v>
      </c>
      <c r="BB39" s="190">
        <f>SUMIF(Вводные!$H$4:$L$4,Штат!BB$8,Вводные!$H239:$L239)/0.87*SUMIF(Вводные!$H$4:$L$4,Штат!BB$8,Вводные!$H$18:$L$18)</f>
        <v>266.12068965517244</v>
      </c>
      <c r="BC39" s="190">
        <f>SUMIF(Вводные!$H$4:$L$4,Штат!BC$8,Вводные!$H239:$L239)/0.87*SUMIF(Вводные!$H$4:$L$4,Штат!BC$8,Вводные!$H$18:$L$18)</f>
        <v>266.12068965517244</v>
      </c>
      <c r="BD39" s="190">
        <f>SUMIF(Вводные!$H$4:$L$4,Штат!BD$8,Вводные!$H239:$L239)/0.87*SUMIF(Вводные!$H$4:$L$4,Штат!BD$8,Вводные!$H$18:$L$18)</f>
        <v>279.4267241379311</v>
      </c>
      <c r="BE39" s="190">
        <f>SUMIF(Вводные!$H$4:$L$4,Штат!BE$8,Вводные!$H239:$L239)/0.87*SUMIF(Вводные!$H$4:$L$4,Штат!BE$8,Вводные!$H$18:$L$18)</f>
        <v>279.4267241379311</v>
      </c>
      <c r="BF39" s="190">
        <f>SUMIF(Вводные!$H$4:$L$4,Штат!BF$8,Вводные!$H239:$L239)/0.87*SUMIF(Вводные!$H$4:$L$4,Штат!BF$8,Вводные!$H$18:$L$18)</f>
        <v>279.4267241379311</v>
      </c>
      <c r="BG39" s="190">
        <f>SUMIF(Вводные!$H$4:$L$4,Штат!BG$8,Вводные!$H239:$L239)/0.87*SUMIF(Вводные!$H$4:$L$4,Штат!BG$8,Вводные!$H$18:$L$18)</f>
        <v>279.4267241379311</v>
      </c>
      <c r="BH39" s="190">
        <f>SUMIF(Вводные!$H$4:$L$4,Штат!BH$8,Вводные!$H239:$L239)/0.87*SUMIF(Вводные!$H$4:$L$4,Штат!BH$8,Вводные!$H$18:$L$18)</f>
        <v>279.4267241379311</v>
      </c>
      <c r="BI39" s="190">
        <f>SUMIF(Вводные!$H$4:$L$4,Штат!BI$8,Вводные!$H239:$L239)/0.87*SUMIF(Вводные!$H$4:$L$4,Штат!BI$8,Вводные!$H$18:$L$18)</f>
        <v>279.4267241379311</v>
      </c>
      <c r="BJ39" s="190">
        <f>SUMIF(Вводные!$H$4:$L$4,Штат!BJ$8,Вводные!$H239:$L239)/0.87*SUMIF(Вводные!$H$4:$L$4,Штат!BJ$8,Вводные!$H$18:$L$18)</f>
        <v>279.4267241379311</v>
      </c>
      <c r="BK39" s="190">
        <f>SUMIF(Вводные!$H$4:$L$4,Штат!BK$8,Вводные!$H239:$L239)/0.87*SUMIF(Вводные!$H$4:$L$4,Штат!BK$8,Вводные!$H$18:$L$18)</f>
        <v>279.4267241379311</v>
      </c>
      <c r="BL39" s="190">
        <f>SUMIF(Вводные!$H$4:$L$4,Штат!BL$8,Вводные!$H239:$L239)/0.87*SUMIF(Вводные!$H$4:$L$4,Штат!BL$8,Вводные!$H$18:$L$18)</f>
        <v>279.4267241379311</v>
      </c>
      <c r="BM39" s="190">
        <f>SUMIF(Вводные!$H$4:$L$4,Штат!BM$8,Вводные!$H239:$L239)/0.87*SUMIF(Вводные!$H$4:$L$4,Штат!BM$8,Вводные!$H$18:$L$18)</f>
        <v>279.4267241379311</v>
      </c>
      <c r="BN39" s="190">
        <f>SUMIF(Вводные!$H$4:$L$4,Штат!BN$8,Вводные!$H239:$L239)/0.87*SUMIF(Вводные!$H$4:$L$4,Штат!BN$8,Вводные!$H$18:$L$18)</f>
        <v>279.4267241379311</v>
      </c>
      <c r="BO39" s="190">
        <f>SUMIF(Вводные!$H$4:$L$4,Штат!BO$8,Вводные!$H239:$L239)/0.87*SUMIF(Вводные!$H$4:$L$4,Штат!BO$8,Вводные!$H$18:$L$18)</f>
        <v>279.4267241379311</v>
      </c>
    </row>
    <row r="40" spans="1:67" ht="14.45" customHeight="1" outlineLevel="1" x14ac:dyDescent="0.2">
      <c r="A40" s="188" t="str">
        <f>Вводные!E219</f>
        <v>Административные расходы</v>
      </c>
      <c r="B40" s="183" t="str">
        <f t="shared" si="4"/>
        <v>Директор по развитию</v>
      </c>
      <c r="C40" s="508" t="s">
        <v>287</v>
      </c>
      <c r="D40" s="508" t="s">
        <v>47</v>
      </c>
      <c r="E40" s="189"/>
      <c r="F40" s="156"/>
      <c r="G40" s="190">
        <f>Вводные!F240/0.87</f>
        <v>0</v>
      </c>
      <c r="H40" s="190">
        <f>SUMIF(Вводные!$H$4:$L$4,Штат!H$8,Вводные!$H240:$L240)/0.87*SUMIF(Вводные!$H$4:$L$4,Штат!H$8,Вводные!$H$18:$L$18)</f>
        <v>229.88505747126436</v>
      </c>
      <c r="I40" s="190">
        <f>SUMIF(Вводные!$H$4:$L$4,Штат!I$8,Вводные!$H240:$L240)/0.87*SUMIF(Вводные!$H$4:$L$4,Штат!I$8,Вводные!$H$18:$L$18)</f>
        <v>229.88505747126436</v>
      </c>
      <c r="J40" s="190">
        <f>SUMIF(Вводные!$H$4:$L$4,Штат!J$8,Вводные!$H240:$L240)/0.87*SUMIF(Вводные!$H$4:$L$4,Штат!J$8,Вводные!$H$18:$L$18)</f>
        <v>229.88505747126436</v>
      </c>
      <c r="K40" s="190">
        <f>SUMIF(Вводные!$H$4:$L$4,Штат!K$8,Вводные!$H240:$L240)/0.87*SUMIF(Вводные!$H$4:$L$4,Штат!K$8,Вводные!$H$18:$L$18)</f>
        <v>229.88505747126436</v>
      </c>
      <c r="L40" s="190">
        <f>SUMIF(Вводные!$H$4:$L$4,Штат!L$8,Вводные!$H240:$L240)/0.87*SUMIF(Вводные!$H$4:$L$4,Штат!L$8,Вводные!$H$18:$L$18)</f>
        <v>229.88505747126436</v>
      </c>
      <c r="M40" s="190">
        <f>SUMIF(Вводные!$H$4:$L$4,Штат!M$8,Вводные!$H240:$L240)/0.87*SUMIF(Вводные!$H$4:$L$4,Штат!M$8,Вводные!$H$18:$L$18)</f>
        <v>229.88505747126436</v>
      </c>
      <c r="N40" s="190">
        <f>SUMIF(Вводные!$H$4:$L$4,Штат!N$8,Вводные!$H240:$L240)/0.87*SUMIF(Вводные!$H$4:$L$4,Штат!N$8,Вводные!$H$18:$L$18)</f>
        <v>229.88505747126436</v>
      </c>
      <c r="O40" s="190">
        <f>SUMIF(Вводные!$H$4:$L$4,Штат!O$8,Вводные!$H240:$L240)/0.87*SUMIF(Вводные!$H$4:$L$4,Штат!O$8,Вводные!$H$18:$L$18)</f>
        <v>229.88505747126436</v>
      </c>
      <c r="P40" s="190">
        <f>SUMIF(Вводные!$H$4:$L$4,Штат!P$8,Вводные!$H240:$L240)/0.87*SUMIF(Вводные!$H$4:$L$4,Штат!P$8,Вводные!$H$18:$L$18)</f>
        <v>229.88505747126436</v>
      </c>
      <c r="Q40" s="190">
        <f>SUMIF(Вводные!$H$4:$L$4,Штат!Q$8,Вводные!$H240:$L240)/0.87*SUMIF(Вводные!$H$4:$L$4,Штат!Q$8,Вводные!$H$18:$L$18)</f>
        <v>229.88505747126436</v>
      </c>
      <c r="R40" s="190">
        <f>SUMIF(Вводные!$H$4:$L$4,Штат!R$8,Вводные!$H240:$L240)/0.87*SUMIF(Вводные!$H$4:$L$4,Штат!R$8,Вводные!$H$18:$L$18)</f>
        <v>229.88505747126436</v>
      </c>
      <c r="S40" s="190">
        <f>SUMIF(Вводные!$H$4:$L$4,Штат!S$8,Вводные!$H240:$L240)/0.87*SUMIF(Вводные!$H$4:$L$4,Штат!S$8,Вводные!$H$18:$L$18)</f>
        <v>229.88505747126436</v>
      </c>
      <c r="T40" s="190">
        <f>SUMIF(Вводные!$H$4:$L$4,Штат!T$8,Вводные!$H240:$L240)/0.87*SUMIF(Вводные!$H$4:$L$4,Штат!T$8,Вводные!$H$18:$L$18)</f>
        <v>241.37931034482759</v>
      </c>
      <c r="U40" s="190">
        <f>SUMIF(Вводные!$H$4:$L$4,Штат!U$8,Вводные!$H240:$L240)/0.87*SUMIF(Вводные!$H$4:$L$4,Штат!U$8,Вводные!$H$18:$L$18)</f>
        <v>241.37931034482759</v>
      </c>
      <c r="V40" s="190">
        <f>SUMIF(Вводные!$H$4:$L$4,Штат!V$8,Вводные!$H240:$L240)/0.87*SUMIF(Вводные!$H$4:$L$4,Штат!V$8,Вводные!$H$18:$L$18)</f>
        <v>241.37931034482759</v>
      </c>
      <c r="W40" s="190">
        <f>SUMIF(Вводные!$H$4:$L$4,Штат!W$8,Вводные!$H240:$L240)/0.87*SUMIF(Вводные!$H$4:$L$4,Штат!W$8,Вводные!$H$18:$L$18)</f>
        <v>241.37931034482759</v>
      </c>
      <c r="X40" s="190">
        <f>SUMIF(Вводные!$H$4:$L$4,Штат!X$8,Вводные!$H240:$L240)/0.87*SUMIF(Вводные!$H$4:$L$4,Штат!X$8,Вводные!$H$18:$L$18)</f>
        <v>241.37931034482759</v>
      </c>
      <c r="Y40" s="190">
        <f>SUMIF(Вводные!$H$4:$L$4,Штат!Y$8,Вводные!$H240:$L240)/0.87*SUMIF(Вводные!$H$4:$L$4,Штат!Y$8,Вводные!$H$18:$L$18)</f>
        <v>241.37931034482759</v>
      </c>
      <c r="Z40" s="190">
        <f>SUMIF(Вводные!$H$4:$L$4,Штат!Z$8,Вводные!$H240:$L240)/0.87*SUMIF(Вводные!$H$4:$L$4,Штат!Z$8,Вводные!$H$18:$L$18)</f>
        <v>241.37931034482759</v>
      </c>
      <c r="AA40" s="190">
        <f>SUMIF(Вводные!$H$4:$L$4,Штат!AA$8,Вводные!$H240:$L240)/0.87*SUMIF(Вводные!$H$4:$L$4,Штат!AA$8,Вводные!$H$18:$L$18)</f>
        <v>241.37931034482759</v>
      </c>
      <c r="AB40" s="190">
        <f>SUMIF(Вводные!$H$4:$L$4,Штат!AB$8,Вводные!$H240:$L240)/0.87*SUMIF(Вводные!$H$4:$L$4,Штат!AB$8,Вводные!$H$18:$L$18)</f>
        <v>241.37931034482759</v>
      </c>
      <c r="AC40" s="190">
        <f>SUMIF(Вводные!$H$4:$L$4,Штат!AC$8,Вводные!$H240:$L240)/0.87*SUMIF(Вводные!$H$4:$L$4,Штат!AC$8,Вводные!$H$18:$L$18)</f>
        <v>241.37931034482759</v>
      </c>
      <c r="AD40" s="190">
        <f>SUMIF(Вводные!$H$4:$L$4,Штат!AD$8,Вводные!$H240:$L240)/0.87*SUMIF(Вводные!$H$4:$L$4,Штат!AD$8,Вводные!$H$18:$L$18)</f>
        <v>241.37931034482759</v>
      </c>
      <c r="AE40" s="190">
        <f>SUMIF(Вводные!$H$4:$L$4,Штат!AE$8,Вводные!$H240:$L240)/0.87*SUMIF(Вводные!$H$4:$L$4,Штат!AE$8,Вводные!$H$18:$L$18)</f>
        <v>241.37931034482759</v>
      </c>
      <c r="AF40" s="190">
        <f>SUMIF(Вводные!$H$4:$L$4,Штат!AF$8,Вводные!$H240:$L240)/0.87*SUMIF(Вводные!$H$4:$L$4,Штат!AF$8,Вводные!$H$18:$L$18)</f>
        <v>253.44827586206895</v>
      </c>
      <c r="AG40" s="190">
        <f>SUMIF(Вводные!$H$4:$L$4,Штат!AG$8,Вводные!$H240:$L240)/0.87*SUMIF(Вводные!$H$4:$L$4,Штат!AG$8,Вводные!$H$18:$L$18)</f>
        <v>253.44827586206895</v>
      </c>
      <c r="AH40" s="190">
        <f>SUMIF(Вводные!$H$4:$L$4,Штат!AH$8,Вводные!$H240:$L240)/0.87*SUMIF(Вводные!$H$4:$L$4,Штат!AH$8,Вводные!$H$18:$L$18)</f>
        <v>253.44827586206895</v>
      </c>
      <c r="AI40" s="190">
        <f>SUMIF(Вводные!$H$4:$L$4,Штат!AI$8,Вводные!$H240:$L240)/0.87*SUMIF(Вводные!$H$4:$L$4,Штат!AI$8,Вводные!$H$18:$L$18)</f>
        <v>253.44827586206895</v>
      </c>
      <c r="AJ40" s="190">
        <f>SUMIF(Вводные!$H$4:$L$4,Штат!AJ$8,Вводные!$H240:$L240)/0.87*SUMIF(Вводные!$H$4:$L$4,Штат!AJ$8,Вводные!$H$18:$L$18)</f>
        <v>253.44827586206895</v>
      </c>
      <c r="AK40" s="190">
        <f>SUMIF(Вводные!$H$4:$L$4,Штат!AK$8,Вводные!$H240:$L240)/0.87*SUMIF(Вводные!$H$4:$L$4,Штат!AK$8,Вводные!$H$18:$L$18)</f>
        <v>253.44827586206895</v>
      </c>
      <c r="AL40" s="190">
        <f>SUMIF(Вводные!$H$4:$L$4,Штат!AL$8,Вводные!$H240:$L240)/0.87*SUMIF(Вводные!$H$4:$L$4,Штат!AL$8,Вводные!$H$18:$L$18)</f>
        <v>253.44827586206895</v>
      </c>
      <c r="AM40" s="190">
        <f>SUMIF(Вводные!$H$4:$L$4,Штат!AM$8,Вводные!$H240:$L240)/0.87*SUMIF(Вводные!$H$4:$L$4,Штат!AM$8,Вводные!$H$18:$L$18)</f>
        <v>253.44827586206895</v>
      </c>
      <c r="AN40" s="190">
        <f>SUMIF(Вводные!$H$4:$L$4,Штат!AN$8,Вводные!$H240:$L240)/0.87*SUMIF(Вводные!$H$4:$L$4,Штат!AN$8,Вводные!$H$18:$L$18)</f>
        <v>253.44827586206895</v>
      </c>
      <c r="AO40" s="190">
        <f>SUMIF(Вводные!$H$4:$L$4,Штат!AO$8,Вводные!$H240:$L240)/0.87*SUMIF(Вводные!$H$4:$L$4,Штат!AO$8,Вводные!$H$18:$L$18)</f>
        <v>253.44827586206895</v>
      </c>
      <c r="AP40" s="190">
        <f>SUMIF(Вводные!$H$4:$L$4,Штат!AP$8,Вводные!$H240:$L240)/0.87*SUMIF(Вводные!$H$4:$L$4,Штат!AP$8,Вводные!$H$18:$L$18)</f>
        <v>253.44827586206895</v>
      </c>
      <c r="AQ40" s="190">
        <f>SUMIF(Вводные!$H$4:$L$4,Штат!AQ$8,Вводные!$H240:$L240)/0.87*SUMIF(Вводные!$H$4:$L$4,Штат!AQ$8,Вводные!$H$18:$L$18)</f>
        <v>253.44827586206895</v>
      </c>
      <c r="AR40" s="190">
        <f>SUMIF(Вводные!$H$4:$L$4,Штат!AR$8,Вводные!$H240:$L240)/0.87*SUMIF(Вводные!$H$4:$L$4,Штат!AR$8,Вводные!$H$18:$L$18)</f>
        <v>266.12068965517244</v>
      </c>
      <c r="AS40" s="190">
        <f>SUMIF(Вводные!$H$4:$L$4,Штат!AS$8,Вводные!$H240:$L240)/0.87*SUMIF(Вводные!$H$4:$L$4,Штат!AS$8,Вводные!$H$18:$L$18)</f>
        <v>266.12068965517244</v>
      </c>
      <c r="AT40" s="190">
        <f>SUMIF(Вводные!$H$4:$L$4,Штат!AT$8,Вводные!$H240:$L240)/0.87*SUMIF(Вводные!$H$4:$L$4,Штат!AT$8,Вводные!$H$18:$L$18)</f>
        <v>266.12068965517244</v>
      </c>
      <c r="AU40" s="190">
        <f>SUMIF(Вводные!$H$4:$L$4,Штат!AU$8,Вводные!$H240:$L240)/0.87*SUMIF(Вводные!$H$4:$L$4,Штат!AU$8,Вводные!$H$18:$L$18)</f>
        <v>266.12068965517244</v>
      </c>
      <c r="AV40" s="190">
        <f>SUMIF(Вводные!$H$4:$L$4,Штат!AV$8,Вводные!$H240:$L240)/0.87*SUMIF(Вводные!$H$4:$L$4,Штат!AV$8,Вводные!$H$18:$L$18)</f>
        <v>266.12068965517244</v>
      </c>
      <c r="AW40" s="190">
        <f>SUMIF(Вводные!$H$4:$L$4,Штат!AW$8,Вводные!$H240:$L240)/0.87*SUMIF(Вводные!$H$4:$L$4,Штат!AW$8,Вводные!$H$18:$L$18)</f>
        <v>266.12068965517244</v>
      </c>
      <c r="AX40" s="190">
        <f>SUMIF(Вводные!$H$4:$L$4,Штат!AX$8,Вводные!$H240:$L240)/0.87*SUMIF(Вводные!$H$4:$L$4,Штат!AX$8,Вводные!$H$18:$L$18)</f>
        <v>266.12068965517244</v>
      </c>
      <c r="AY40" s="190">
        <f>SUMIF(Вводные!$H$4:$L$4,Штат!AY$8,Вводные!$H240:$L240)/0.87*SUMIF(Вводные!$H$4:$L$4,Штат!AY$8,Вводные!$H$18:$L$18)</f>
        <v>266.12068965517244</v>
      </c>
      <c r="AZ40" s="190">
        <f>SUMIF(Вводные!$H$4:$L$4,Штат!AZ$8,Вводные!$H240:$L240)/0.87*SUMIF(Вводные!$H$4:$L$4,Штат!AZ$8,Вводные!$H$18:$L$18)</f>
        <v>266.12068965517244</v>
      </c>
      <c r="BA40" s="190">
        <f>SUMIF(Вводные!$H$4:$L$4,Штат!BA$8,Вводные!$H240:$L240)/0.87*SUMIF(Вводные!$H$4:$L$4,Штат!BA$8,Вводные!$H$18:$L$18)</f>
        <v>266.12068965517244</v>
      </c>
      <c r="BB40" s="190">
        <f>SUMIF(Вводные!$H$4:$L$4,Штат!BB$8,Вводные!$H240:$L240)/0.87*SUMIF(Вводные!$H$4:$L$4,Штат!BB$8,Вводные!$H$18:$L$18)</f>
        <v>266.12068965517244</v>
      </c>
      <c r="BC40" s="190">
        <f>SUMIF(Вводные!$H$4:$L$4,Штат!BC$8,Вводные!$H240:$L240)/0.87*SUMIF(Вводные!$H$4:$L$4,Штат!BC$8,Вводные!$H$18:$L$18)</f>
        <v>266.12068965517244</v>
      </c>
      <c r="BD40" s="190">
        <f>SUMIF(Вводные!$H$4:$L$4,Штат!BD$8,Вводные!$H240:$L240)/0.87*SUMIF(Вводные!$H$4:$L$4,Штат!BD$8,Вводные!$H$18:$L$18)</f>
        <v>279.4267241379311</v>
      </c>
      <c r="BE40" s="190">
        <f>SUMIF(Вводные!$H$4:$L$4,Штат!BE$8,Вводные!$H240:$L240)/0.87*SUMIF(Вводные!$H$4:$L$4,Штат!BE$8,Вводные!$H$18:$L$18)</f>
        <v>279.4267241379311</v>
      </c>
      <c r="BF40" s="190">
        <f>SUMIF(Вводные!$H$4:$L$4,Штат!BF$8,Вводные!$H240:$L240)/0.87*SUMIF(Вводные!$H$4:$L$4,Штат!BF$8,Вводные!$H$18:$L$18)</f>
        <v>279.4267241379311</v>
      </c>
      <c r="BG40" s="190">
        <f>SUMIF(Вводные!$H$4:$L$4,Штат!BG$8,Вводные!$H240:$L240)/0.87*SUMIF(Вводные!$H$4:$L$4,Штат!BG$8,Вводные!$H$18:$L$18)</f>
        <v>279.4267241379311</v>
      </c>
      <c r="BH40" s="190">
        <f>SUMIF(Вводные!$H$4:$L$4,Штат!BH$8,Вводные!$H240:$L240)/0.87*SUMIF(Вводные!$H$4:$L$4,Штат!BH$8,Вводные!$H$18:$L$18)</f>
        <v>279.4267241379311</v>
      </c>
      <c r="BI40" s="190">
        <f>SUMIF(Вводные!$H$4:$L$4,Штат!BI$8,Вводные!$H240:$L240)/0.87*SUMIF(Вводные!$H$4:$L$4,Штат!BI$8,Вводные!$H$18:$L$18)</f>
        <v>279.4267241379311</v>
      </c>
      <c r="BJ40" s="190">
        <f>SUMIF(Вводные!$H$4:$L$4,Штат!BJ$8,Вводные!$H240:$L240)/0.87*SUMIF(Вводные!$H$4:$L$4,Штат!BJ$8,Вводные!$H$18:$L$18)</f>
        <v>279.4267241379311</v>
      </c>
      <c r="BK40" s="190">
        <f>SUMIF(Вводные!$H$4:$L$4,Штат!BK$8,Вводные!$H240:$L240)/0.87*SUMIF(Вводные!$H$4:$L$4,Штат!BK$8,Вводные!$H$18:$L$18)</f>
        <v>279.4267241379311</v>
      </c>
      <c r="BL40" s="190">
        <f>SUMIF(Вводные!$H$4:$L$4,Штат!BL$8,Вводные!$H240:$L240)/0.87*SUMIF(Вводные!$H$4:$L$4,Штат!BL$8,Вводные!$H$18:$L$18)</f>
        <v>279.4267241379311</v>
      </c>
      <c r="BM40" s="190">
        <f>SUMIF(Вводные!$H$4:$L$4,Штат!BM$8,Вводные!$H240:$L240)/0.87*SUMIF(Вводные!$H$4:$L$4,Штат!BM$8,Вводные!$H$18:$L$18)</f>
        <v>279.4267241379311</v>
      </c>
      <c r="BN40" s="190">
        <f>SUMIF(Вводные!$H$4:$L$4,Штат!BN$8,Вводные!$H240:$L240)/0.87*SUMIF(Вводные!$H$4:$L$4,Штат!BN$8,Вводные!$H$18:$L$18)</f>
        <v>279.4267241379311</v>
      </c>
      <c r="BO40" s="190">
        <f>SUMIF(Вводные!$H$4:$L$4,Штат!BO$8,Вводные!$H240:$L240)/0.87*SUMIF(Вводные!$H$4:$L$4,Штат!BO$8,Вводные!$H$18:$L$18)</f>
        <v>279.4267241379311</v>
      </c>
    </row>
    <row r="41" spans="1:67" ht="14.45" customHeight="1" outlineLevel="1" x14ac:dyDescent="0.2">
      <c r="A41" s="188" t="str">
        <f>Вводные!E220</f>
        <v>Административные расходы</v>
      </c>
      <c r="B41" s="183" t="str">
        <f t="shared" si="4"/>
        <v>Программист</v>
      </c>
      <c r="C41" s="508" t="s">
        <v>287</v>
      </c>
      <c r="D41" s="508" t="s">
        <v>47</v>
      </c>
      <c r="E41" s="189"/>
      <c r="F41" s="156"/>
      <c r="G41" s="190">
        <f>Вводные!F241/0.87</f>
        <v>0</v>
      </c>
      <c r="H41" s="190">
        <f>SUMIF(Вводные!$H$4:$L$4,Штат!H$8,Вводные!$H241:$L241)/0.87*SUMIF(Вводные!$H$4:$L$4,Штат!H$8,Вводные!$H$18:$L$18)</f>
        <v>172.41379310344828</v>
      </c>
      <c r="I41" s="190">
        <f>SUMIF(Вводные!$H$4:$L$4,Штат!I$8,Вводные!$H241:$L241)/0.87*SUMIF(Вводные!$H$4:$L$4,Штат!I$8,Вводные!$H$18:$L$18)</f>
        <v>172.41379310344828</v>
      </c>
      <c r="J41" s="190">
        <f>SUMIF(Вводные!$H$4:$L$4,Штат!J$8,Вводные!$H241:$L241)/0.87*SUMIF(Вводные!$H$4:$L$4,Штат!J$8,Вводные!$H$18:$L$18)</f>
        <v>172.41379310344828</v>
      </c>
      <c r="K41" s="190">
        <f>SUMIF(Вводные!$H$4:$L$4,Штат!K$8,Вводные!$H241:$L241)/0.87*SUMIF(Вводные!$H$4:$L$4,Штат!K$8,Вводные!$H$18:$L$18)</f>
        <v>172.41379310344828</v>
      </c>
      <c r="L41" s="190">
        <f>SUMIF(Вводные!$H$4:$L$4,Штат!L$8,Вводные!$H241:$L241)/0.87*SUMIF(Вводные!$H$4:$L$4,Штат!L$8,Вводные!$H$18:$L$18)</f>
        <v>172.41379310344828</v>
      </c>
      <c r="M41" s="190">
        <f>SUMIF(Вводные!$H$4:$L$4,Штат!M$8,Вводные!$H241:$L241)/0.87*SUMIF(Вводные!$H$4:$L$4,Штат!M$8,Вводные!$H$18:$L$18)</f>
        <v>172.41379310344828</v>
      </c>
      <c r="N41" s="190">
        <f>SUMIF(Вводные!$H$4:$L$4,Штат!N$8,Вводные!$H241:$L241)/0.87*SUMIF(Вводные!$H$4:$L$4,Штат!N$8,Вводные!$H$18:$L$18)</f>
        <v>172.41379310344828</v>
      </c>
      <c r="O41" s="190">
        <f>SUMIF(Вводные!$H$4:$L$4,Штат!O$8,Вводные!$H241:$L241)/0.87*SUMIF(Вводные!$H$4:$L$4,Штат!O$8,Вводные!$H$18:$L$18)</f>
        <v>172.41379310344828</v>
      </c>
      <c r="P41" s="190">
        <f>SUMIF(Вводные!$H$4:$L$4,Штат!P$8,Вводные!$H241:$L241)/0.87*SUMIF(Вводные!$H$4:$L$4,Штат!P$8,Вводные!$H$18:$L$18)</f>
        <v>172.41379310344828</v>
      </c>
      <c r="Q41" s="190">
        <f>SUMIF(Вводные!$H$4:$L$4,Штат!Q$8,Вводные!$H241:$L241)/0.87*SUMIF(Вводные!$H$4:$L$4,Штат!Q$8,Вводные!$H$18:$L$18)</f>
        <v>172.41379310344828</v>
      </c>
      <c r="R41" s="190">
        <f>SUMIF(Вводные!$H$4:$L$4,Штат!R$8,Вводные!$H241:$L241)/0.87*SUMIF(Вводные!$H$4:$L$4,Штат!R$8,Вводные!$H$18:$L$18)</f>
        <v>172.41379310344828</v>
      </c>
      <c r="S41" s="190">
        <f>SUMIF(Вводные!$H$4:$L$4,Штат!S$8,Вводные!$H241:$L241)/0.87*SUMIF(Вводные!$H$4:$L$4,Штат!S$8,Вводные!$H$18:$L$18)</f>
        <v>172.41379310344828</v>
      </c>
      <c r="T41" s="190">
        <f>SUMIF(Вводные!$H$4:$L$4,Штат!T$8,Вводные!$H241:$L241)/0.87*SUMIF(Вводные!$H$4:$L$4,Штат!T$8,Вводные!$H$18:$L$18)</f>
        <v>181.0344827586207</v>
      </c>
      <c r="U41" s="190">
        <f>SUMIF(Вводные!$H$4:$L$4,Штат!U$8,Вводные!$H241:$L241)/0.87*SUMIF(Вводные!$H$4:$L$4,Штат!U$8,Вводные!$H$18:$L$18)</f>
        <v>181.0344827586207</v>
      </c>
      <c r="V41" s="190">
        <f>SUMIF(Вводные!$H$4:$L$4,Штат!V$8,Вводные!$H241:$L241)/0.87*SUMIF(Вводные!$H$4:$L$4,Штат!V$8,Вводные!$H$18:$L$18)</f>
        <v>181.0344827586207</v>
      </c>
      <c r="W41" s="190">
        <f>SUMIF(Вводные!$H$4:$L$4,Штат!W$8,Вводные!$H241:$L241)/0.87*SUMIF(Вводные!$H$4:$L$4,Штат!W$8,Вводные!$H$18:$L$18)</f>
        <v>181.0344827586207</v>
      </c>
      <c r="X41" s="190">
        <f>SUMIF(Вводные!$H$4:$L$4,Штат!X$8,Вводные!$H241:$L241)/0.87*SUMIF(Вводные!$H$4:$L$4,Штат!X$8,Вводные!$H$18:$L$18)</f>
        <v>181.0344827586207</v>
      </c>
      <c r="Y41" s="190">
        <f>SUMIF(Вводные!$H$4:$L$4,Штат!Y$8,Вводные!$H241:$L241)/0.87*SUMIF(Вводные!$H$4:$L$4,Штат!Y$8,Вводные!$H$18:$L$18)</f>
        <v>181.0344827586207</v>
      </c>
      <c r="Z41" s="190">
        <f>SUMIF(Вводные!$H$4:$L$4,Штат!Z$8,Вводные!$H241:$L241)/0.87*SUMIF(Вводные!$H$4:$L$4,Штат!Z$8,Вводные!$H$18:$L$18)</f>
        <v>181.0344827586207</v>
      </c>
      <c r="AA41" s="190">
        <f>SUMIF(Вводные!$H$4:$L$4,Штат!AA$8,Вводные!$H241:$L241)/0.87*SUMIF(Вводные!$H$4:$L$4,Штат!AA$8,Вводные!$H$18:$L$18)</f>
        <v>181.0344827586207</v>
      </c>
      <c r="AB41" s="190">
        <f>SUMIF(Вводные!$H$4:$L$4,Штат!AB$8,Вводные!$H241:$L241)/0.87*SUMIF(Вводные!$H$4:$L$4,Штат!AB$8,Вводные!$H$18:$L$18)</f>
        <v>181.0344827586207</v>
      </c>
      <c r="AC41" s="190">
        <f>SUMIF(Вводные!$H$4:$L$4,Штат!AC$8,Вводные!$H241:$L241)/0.87*SUMIF(Вводные!$H$4:$L$4,Штат!AC$8,Вводные!$H$18:$L$18)</f>
        <v>181.0344827586207</v>
      </c>
      <c r="AD41" s="190">
        <f>SUMIF(Вводные!$H$4:$L$4,Штат!AD$8,Вводные!$H241:$L241)/0.87*SUMIF(Вводные!$H$4:$L$4,Штат!AD$8,Вводные!$H$18:$L$18)</f>
        <v>181.0344827586207</v>
      </c>
      <c r="AE41" s="190">
        <f>SUMIF(Вводные!$H$4:$L$4,Штат!AE$8,Вводные!$H241:$L241)/0.87*SUMIF(Вводные!$H$4:$L$4,Штат!AE$8,Вводные!$H$18:$L$18)</f>
        <v>181.0344827586207</v>
      </c>
      <c r="AF41" s="190">
        <f>SUMIF(Вводные!$H$4:$L$4,Штат!AF$8,Вводные!$H241:$L241)/0.87*SUMIF(Вводные!$H$4:$L$4,Штат!AF$8,Вводные!$H$18:$L$18)</f>
        <v>190.08620689655174</v>
      </c>
      <c r="AG41" s="190">
        <f>SUMIF(Вводные!$H$4:$L$4,Штат!AG$8,Вводные!$H241:$L241)/0.87*SUMIF(Вводные!$H$4:$L$4,Штат!AG$8,Вводные!$H$18:$L$18)</f>
        <v>190.08620689655174</v>
      </c>
      <c r="AH41" s="190">
        <f>SUMIF(Вводные!$H$4:$L$4,Штат!AH$8,Вводные!$H241:$L241)/0.87*SUMIF(Вводные!$H$4:$L$4,Штат!AH$8,Вводные!$H$18:$L$18)</f>
        <v>190.08620689655174</v>
      </c>
      <c r="AI41" s="190">
        <f>SUMIF(Вводные!$H$4:$L$4,Штат!AI$8,Вводные!$H241:$L241)/0.87*SUMIF(Вводные!$H$4:$L$4,Штат!AI$8,Вводные!$H$18:$L$18)</f>
        <v>190.08620689655174</v>
      </c>
      <c r="AJ41" s="190">
        <f>SUMIF(Вводные!$H$4:$L$4,Штат!AJ$8,Вводные!$H241:$L241)/0.87*SUMIF(Вводные!$H$4:$L$4,Штат!AJ$8,Вводные!$H$18:$L$18)</f>
        <v>190.08620689655174</v>
      </c>
      <c r="AK41" s="190">
        <f>SUMIF(Вводные!$H$4:$L$4,Штат!AK$8,Вводные!$H241:$L241)/0.87*SUMIF(Вводные!$H$4:$L$4,Штат!AK$8,Вводные!$H$18:$L$18)</f>
        <v>190.08620689655174</v>
      </c>
      <c r="AL41" s="190">
        <f>SUMIF(Вводные!$H$4:$L$4,Штат!AL$8,Вводные!$H241:$L241)/0.87*SUMIF(Вводные!$H$4:$L$4,Штат!AL$8,Вводные!$H$18:$L$18)</f>
        <v>190.08620689655174</v>
      </c>
      <c r="AM41" s="190">
        <f>SUMIF(Вводные!$H$4:$L$4,Штат!AM$8,Вводные!$H241:$L241)/0.87*SUMIF(Вводные!$H$4:$L$4,Штат!AM$8,Вводные!$H$18:$L$18)</f>
        <v>190.08620689655174</v>
      </c>
      <c r="AN41" s="190">
        <f>SUMIF(Вводные!$H$4:$L$4,Штат!AN$8,Вводные!$H241:$L241)/0.87*SUMIF(Вводные!$H$4:$L$4,Штат!AN$8,Вводные!$H$18:$L$18)</f>
        <v>190.08620689655174</v>
      </c>
      <c r="AO41" s="190">
        <f>SUMIF(Вводные!$H$4:$L$4,Штат!AO$8,Вводные!$H241:$L241)/0.87*SUMIF(Вводные!$H$4:$L$4,Штат!AO$8,Вводные!$H$18:$L$18)</f>
        <v>190.08620689655174</v>
      </c>
      <c r="AP41" s="190">
        <f>SUMIF(Вводные!$H$4:$L$4,Штат!AP$8,Вводные!$H241:$L241)/0.87*SUMIF(Вводные!$H$4:$L$4,Штат!AP$8,Вводные!$H$18:$L$18)</f>
        <v>190.08620689655174</v>
      </c>
      <c r="AQ41" s="190">
        <f>SUMIF(Вводные!$H$4:$L$4,Штат!AQ$8,Вводные!$H241:$L241)/0.87*SUMIF(Вводные!$H$4:$L$4,Штат!AQ$8,Вводные!$H$18:$L$18)</f>
        <v>190.08620689655174</v>
      </c>
      <c r="AR41" s="190">
        <f>SUMIF(Вводные!$H$4:$L$4,Штат!AR$8,Вводные!$H241:$L241)/0.87*SUMIF(Вводные!$H$4:$L$4,Штат!AR$8,Вводные!$H$18:$L$18)</f>
        <v>199.59051724137933</v>
      </c>
      <c r="AS41" s="190">
        <f>SUMIF(Вводные!$H$4:$L$4,Штат!AS$8,Вводные!$H241:$L241)/0.87*SUMIF(Вводные!$H$4:$L$4,Штат!AS$8,Вводные!$H$18:$L$18)</f>
        <v>199.59051724137933</v>
      </c>
      <c r="AT41" s="190">
        <f>SUMIF(Вводные!$H$4:$L$4,Штат!AT$8,Вводные!$H241:$L241)/0.87*SUMIF(Вводные!$H$4:$L$4,Штат!AT$8,Вводные!$H$18:$L$18)</f>
        <v>199.59051724137933</v>
      </c>
      <c r="AU41" s="190">
        <f>SUMIF(Вводные!$H$4:$L$4,Штат!AU$8,Вводные!$H241:$L241)/0.87*SUMIF(Вводные!$H$4:$L$4,Штат!AU$8,Вводные!$H$18:$L$18)</f>
        <v>199.59051724137933</v>
      </c>
      <c r="AV41" s="190">
        <f>SUMIF(Вводные!$H$4:$L$4,Штат!AV$8,Вводные!$H241:$L241)/0.87*SUMIF(Вводные!$H$4:$L$4,Штат!AV$8,Вводные!$H$18:$L$18)</f>
        <v>199.59051724137933</v>
      </c>
      <c r="AW41" s="190">
        <f>SUMIF(Вводные!$H$4:$L$4,Штат!AW$8,Вводные!$H241:$L241)/0.87*SUMIF(Вводные!$H$4:$L$4,Штат!AW$8,Вводные!$H$18:$L$18)</f>
        <v>199.59051724137933</v>
      </c>
      <c r="AX41" s="190">
        <f>SUMIF(Вводные!$H$4:$L$4,Штат!AX$8,Вводные!$H241:$L241)/0.87*SUMIF(Вводные!$H$4:$L$4,Штат!AX$8,Вводные!$H$18:$L$18)</f>
        <v>199.59051724137933</v>
      </c>
      <c r="AY41" s="190">
        <f>SUMIF(Вводные!$H$4:$L$4,Штат!AY$8,Вводные!$H241:$L241)/0.87*SUMIF(Вводные!$H$4:$L$4,Штат!AY$8,Вводные!$H$18:$L$18)</f>
        <v>199.59051724137933</v>
      </c>
      <c r="AZ41" s="190">
        <f>SUMIF(Вводные!$H$4:$L$4,Штат!AZ$8,Вводные!$H241:$L241)/0.87*SUMIF(Вводные!$H$4:$L$4,Штат!AZ$8,Вводные!$H$18:$L$18)</f>
        <v>199.59051724137933</v>
      </c>
      <c r="BA41" s="190">
        <f>SUMIF(Вводные!$H$4:$L$4,Штат!BA$8,Вводные!$H241:$L241)/0.87*SUMIF(Вводные!$H$4:$L$4,Штат!BA$8,Вводные!$H$18:$L$18)</f>
        <v>199.59051724137933</v>
      </c>
      <c r="BB41" s="190">
        <f>SUMIF(Вводные!$H$4:$L$4,Штат!BB$8,Вводные!$H241:$L241)/0.87*SUMIF(Вводные!$H$4:$L$4,Штат!BB$8,Вводные!$H$18:$L$18)</f>
        <v>199.59051724137933</v>
      </c>
      <c r="BC41" s="190">
        <f>SUMIF(Вводные!$H$4:$L$4,Штат!BC$8,Вводные!$H241:$L241)/0.87*SUMIF(Вводные!$H$4:$L$4,Штат!BC$8,Вводные!$H$18:$L$18)</f>
        <v>199.59051724137933</v>
      </c>
      <c r="BD41" s="190">
        <f>SUMIF(Вводные!$H$4:$L$4,Штат!BD$8,Вводные!$H241:$L241)/0.87*SUMIF(Вводные!$H$4:$L$4,Штат!BD$8,Вводные!$H$18:$L$18)</f>
        <v>209.57004310344831</v>
      </c>
      <c r="BE41" s="190">
        <f>SUMIF(Вводные!$H$4:$L$4,Штат!BE$8,Вводные!$H241:$L241)/0.87*SUMIF(Вводные!$H$4:$L$4,Штат!BE$8,Вводные!$H$18:$L$18)</f>
        <v>209.57004310344831</v>
      </c>
      <c r="BF41" s="190">
        <f>SUMIF(Вводные!$H$4:$L$4,Штат!BF$8,Вводные!$H241:$L241)/0.87*SUMIF(Вводные!$H$4:$L$4,Штат!BF$8,Вводные!$H$18:$L$18)</f>
        <v>209.57004310344831</v>
      </c>
      <c r="BG41" s="190">
        <f>SUMIF(Вводные!$H$4:$L$4,Штат!BG$8,Вводные!$H241:$L241)/0.87*SUMIF(Вводные!$H$4:$L$4,Штат!BG$8,Вводные!$H$18:$L$18)</f>
        <v>209.57004310344831</v>
      </c>
      <c r="BH41" s="190">
        <f>SUMIF(Вводные!$H$4:$L$4,Штат!BH$8,Вводные!$H241:$L241)/0.87*SUMIF(Вводные!$H$4:$L$4,Штат!BH$8,Вводные!$H$18:$L$18)</f>
        <v>209.57004310344831</v>
      </c>
      <c r="BI41" s="190">
        <f>SUMIF(Вводные!$H$4:$L$4,Штат!BI$8,Вводные!$H241:$L241)/0.87*SUMIF(Вводные!$H$4:$L$4,Штат!BI$8,Вводные!$H$18:$L$18)</f>
        <v>209.57004310344831</v>
      </c>
      <c r="BJ41" s="190">
        <f>SUMIF(Вводные!$H$4:$L$4,Штат!BJ$8,Вводные!$H241:$L241)/0.87*SUMIF(Вводные!$H$4:$L$4,Штат!BJ$8,Вводные!$H$18:$L$18)</f>
        <v>209.57004310344831</v>
      </c>
      <c r="BK41" s="190">
        <f>SUMIF(Вводные!$H$4:$L$4,Штат!BK$8,Вводные!$H241:$L241)/0.87*SUMIF(Вводные!$H$4:$L$4,Штат!BK$8,Вводные!$H$18:$L$18)</f>
        <v>209.57004310344831</v>
      </c>
      <c r="BL41" s="190">
        <f>SUMIF(Вводные!$H$4:$L$4,Штат!BL$8,Вводные!$H241:$L241)/0.87*SUMIF(Вводные!$H$4:$L$4,Штат!BL$8,Вводные!$H$18:$L$18)</f>
        <v>209.57004310344831</v>
      </c>
      <c r="BM41" s="190">
        <f>SUMIF(Вводные!$H$4:$L$4,Штат!BM$8,Вводные!$H241:$L241)/0.87*SUMIF(Вводные!$H$4:$L$4,Штат!BM$8,Вводные!$H$18:$L$18)</f>
        <v>209.57004310344831</v>
      </c>
      <c r="BN41" s="190">
        <f>SUMIF(Вводные!$H$4:$L$4,Штат!BN$8,Вводные!$H241:$L241)/0.87*SUMIF(Вводные!$H$4:$L$4,Штат!BN$8,Вводные!$H$18:$L$18)</f>
        <v>209.57004310344831</v>
      </c>
      <c r="BO41" s="190">
        <f>SUMIF(Вводные!$H$4:$L$4,Штат!BO$8,Вводные!$H241:$L241)/0.87*SUMIF(Вводные!$H$4:$L$4,Штат!BO$8,Вводные!$H$18:$L$18)</f>
        <v>209.57004310344831</v>
      </c>
    </row>
    <row r="42" spans="1:67" ht="14.45" customHeight="1" outlineLevel="1" x14ac:dyDescent="0.2">
      <c r="A42" s="188" t="str">
        <f>Вводные!E221</f>
        <v>Административные расходы</v>
      </c>
      <c r="B42" s="183" t="str">
        <f t="shared" si="4"/>
        <v>Бухгалтер</v>
      </c>
      <c r="C42" s="508" t="s">
        <v>287</v>
      </c>
      <c r="D42" s="508" t="s">
        <v>47</v>
      </c>
      <c r="E42" s="189"/>
      <c r="F42" s="156"/>
      <c r="G42" s="190">
        <f>Вводные!F242/0.87</f>
        <v>0</v>
      </c>
      <c r="H42" s="190">
        <f>SUMIF(Вводные!$H$4:$L$4,Штат!H$8,Вводные!$H242:$L242)/0.87*SUMIF(Вводные!$H$4:$L$4,Штат!H$8,Вводные!$H$18:$L$18)</f>
        <v>114.94252873563218</v>
      </c>
      <c r="I42" s="190">
        <f>SUMIF(Вводные!$H$4:$L$4,Штат!I$8,Вводные!$H242:$L242)/0.87*SUMIF(Вводные!$H$4:$L$4,Штат!I$8,Вводные!$H$18:$L$18)</f>
        <v>114.94252873563218</v>
      </c>
      <c r="J42" s="190">
        <f>SUMIF(Вводные!$H$4:$L$4,Штат!J$8,Вводные!$H242:$L242)/0.87*SUMIF(Вводные!$H$4:$L$4,Штат!J$8,Вводные!$H$18:$L$18)</f>
        <v>114.94252873563218</v>
      </c>
      <c r="K42" s="190">
        <f>SUMIF(Вводные!$H$4:$L$4,Штат!K$8,Вводные!$H242:$L242)/0.87*SUMIF(Вводные!$H$4:$L$4,Штат!K$8,Вводные!$H$18:$L$18)</f>
        <v>114.94252873563218</v>
      </c>
      <c r="L42" s="190">
        <f>SUMIF(Вводные!$H$4:$L$4,Штат!L$8,Вводные!$H242:$L242)/0.87*SUMIF(Вводные!$H$4:$L$4,Штат!L$8,Вводные!$H$18:$L$18)</f>
        <v>114.94252873563218</v>
      </c>
      <c r="M42" s="190">
        <f>SUMIF(Вводные!$H$4:$L$4,Штат!M$8,Вводные!$H242:$L242)/0.87*SUMIF(Вводные!$H$4:$L$4,Штат!M$8,Вводные!$H$18:$L$18)</f>
        <v>114.94252873563218</v>
      </c>
      <c r="N42" s="190">
        <f>SUMIF(Вводные!$H$4:$L$4,Штат!N$8,Вводные!$H242:$L242)/0.87*SUMIF(Вводные!$H$4:$L$4,Штат!N$8,Вводные!$H$18:$L$18)</f>
        <v>114.94252873563218</v>
      </c>
      <c r="O42" s="190">
        <f>SUMIF(Вводные!$H$4:$L$4,Штат!O$8,Вводные!$H242:$L242)/0.87*SUMIF(Вводные!$H$4:$L$4,Штат!O$8,Вводные!$H$18:$L$18)</f>
        <v>114.94252873563218</v>
      </c>
      <c r="P42" s="190">
        <f>SUMIF(Вводные!$H$4:$L$4,Штат!P$8,Вводные!$H242:$L242)/0.87*SUMIF(Вводные!$H$4:$L$4,Штат!P$8,Вводные!$H$18:$L$18)</f>
        <v>114.94252873563218</v>
      </c>
      <c r="Q42" s="190">
        <f>SUMIF(Вводные!$H$4:$L$4,Штат!Q$8,Вводные!$H242:$L242)/0.87*SUMIF(Вводные!$H$4:$L$4,Штат!Q$8,Вводные!$H$18:$L$18)</f>
        <v>114.94252873563218</v>
      </c>
      <c r="R42" s="190">
        <f>SUMIF(Вводные!$H$4:$L$4,Штат!R$8,Вводные!$H242:$L242)/0.87*SUMIF(Вводные!$H$4:$L$4,Штат!R$8,Вводные!$H$18:$L$18)</f>
        <v>114.94252873563218</v>
      </c>
      <c r="S42" s="190">
        <f>SUMIF(Вводные!$H$4:$L$4,Штат!S$8,Вводные!$H242:$L242)/0.87*SUMIF(Вводные!$H$4:$L$4,Штат!S$8,Вводные!$H$18:$L$18)</f>
        <v>114.94252873563218</v>
      </c>
      <c r="T42" s="190">
        <f>SUMIF(Вводные!$H$4:$L$4,Штат!T$8,Вводные!$H242:$L242)/0.87*SUMIF(Вводные!$H$4:$L$4,Штат!T$8,Вводные!$H$18:$L$18)</f>
        <v>120.68965517241379</v>
      </c>
      <c r="U42" s="190">
        <f>SUMIF(Вводные!$H$4:$L$4,Штат!U$8,Вводные!$H242:$L242)/0.87*SUMIF(Вводные!$H$4:$L$4,Штат!U$8,Вводные!$H$18:$L$18)</f>
        <v>120.68965517241379</v>
      </c>
      <c r="V42" s="190">
        <f>SUMIF(Вводные!$H$4:$L$4,Штат!V$8,Вводные!$H242:$L242)/0.87*SUMIF(Вводные!$H$4:$L$4,Штат!V$8,Вводные!$H$18:$L$18)</f>
        <v>120.68965517241379</v>
      </c>
      <c r="W42" s="190">
        <f>SUMIF(Вводные!$H$4:$L$4,Штат!W$8,Вводные!$H242:$L242)/0.87*SUMIF(Вводные!$H$4:$L$4,Штат!W$8,Вводные!$H$18:$L$18)</f>
        <v>120.68965517241379</v>
      </c>
      <c r="X42" s="190">
        <f>SUMIF(Вводные!$H$4:$L$4,Штат!X$8,Вводные!$H242:$L242)/0.87*SUMIF(Вводные!$H$4:$L$4,Штат!X$8,Вводные!$H$18:$L$18)</f>
        <v>120.68965517241379</v>
      </c>
      <c r="Y42" s="190">
        <f>SUMIF(Вводные!$H$4:$L$4,Штат!Y$8,Вводные!$H242:$L242)/0.87*SUMIF(Вводные!$H$4:$L$4,Штат!Y$8,Вводные!$H$18:$L$18)</f>
        <v>120.68965517241379</v>
      </c>
      <c r="Z42" s="190">
        <f>SUMIF(Вводные!$H$4:$L$4,Штат!Z$8,Вводные!$H242:$L242)/0.87*SUMIF(Вводные!$H$4:$L$4,Штат!Z$8,Вводные!$H$18:$L$18)</f>
        <v>120.68965517241379</v>
      </c>
      <c r="AA42" s="190">
        <f>SUMIF(Вводные!$H$4:$L$4,Штат!AA$8,Вводные!$H242:$L242)/0.87*SUMIF(Вводные!$H$4:$L$4,Штат!AA$8,Вводные!$H$18:$L$18)</f>
        <v>120.68965517241379</v>
      </c>
      <c r="AB42" s="190">
        <f>SUMIF(Вводные!$H$4:$L$4,Штат!AB$8,Вводные!$H242:$L242)/0.87*SUMIF(Вводные!$H$4:$L$4,Штат!AB$8,Вводные!$H$18:$L$18)</f>
        <v>120.68965517241379</v>
      </c>
      <c r="AC42" s="190">
        <f>SUMIF(Вводные!$H$4:$L$4,Штат!AC$8,Вводные!$H242:$L242)/0.87*SUMIF(Вводные!$H$4:$L$4,Штат!AC$8,Вводные!$H$18:$L$18)</f>
        <v>120.68965517241379</v>
      </c>
      <c r="AD42" s="190">
        <f>SUMIF(Вводные!$H$4:$L$4,Штат!AD$8,Вводные!$H242:$L242)/0.87*SUMIF(Вводные!$H$4:$L$4,Штат!AD$8,Вводные!$H$18:$L$18)</f>
        <v>120.68965517241379</v>
      </c>
      <c r="AE42" s="190">
        <f>SUMIF(Вводные!$H$4:$L$4,Штат!AE$8,Вводные!$H242:$L242)/0.87*SUMIF(Вводные!$H$4:$L$4,Штат!AE$8,Вводные!$H$18:$L$18)</f>
        <v>120.68965517241379</v>
      </c>
      <c r="AF42" s="190">
        <f>SUMIF(Вводные!$H$4:$L$4,Штат!AF$8,Вводные!$H242:$L242)/0.87*SUMIF(Вводные!$H$4:$L$4,Штат!AF$8,Вводные!$H$18:$L$18)</f>
        <v>126.72413793103448</v>
      </c>
      <c r="AG42" s="190">
        <f>SUMIF(Вводные!$H$4:$L$4,Штат!AG$8,Вводные!$H242:$L242)/0.87*SUMIF(Вводные!$H$4:$L$4,Штат!AG$8,Вводные!$H$18:$L$18)</f>
        <v>126.72413793103448</v>
      </c>
      <c r="AH42" s="190">
        <f>SUMIF(Вводные!$H$4:$L$4,Штат!AH$8,Вводные!$H242:$L242)/0.87*SUMIF(Вводные!$H$4:$L$4,Штат!AH$8,Вводные!$H$18:$L$18)</f>
        <v>126.72413793103448</v>
      </c>
      <c r="AI42" s="190">
        <f>SUMIF(Вводные!$H$4:$L$4,Штат!AI$8,Вводные!$H242:$L242)/0.87*SUMIF(Вводные!$H$4:$L$4,Штат!AI$8,Вводные!$H$18:$L$18)</f>
        <v>126.72413793103448</v>
      </c>
      <c r="AJ42" s="190">
        <f>SUMIF(Вводные!$H$4:$L$4,Штат!AJ$8,Вводные!$H242:$L242)/0.87*SUMIF(Вводные!$H$4:$L$4,Штат!AJ$8,Вводные!$H$18:$L$18)</f>
        <v>126.72413793103448</v>
      </c>
      <c r="AK42" s="190">
        <f>SUMIF(Вводные!$H$4:$L$4,Штат!AK$8,Вводные!$H242:$L242)/0.87*SUMIF(Вводные!$H$4:$L$4,Штат!AK$8,Вводные!$H$18:$L$18)</f>
        <v>126.72413793103448</v>
      </c>
      <c r="AL42" s="190">
        <f>SUMIF(Вводные!$H$4:$L$4,Штат!AL$8,Вводные!$H242:$L242)/0.87*SUMIF(Вводные!$H$4:$L$4,Штат!AL$8,Вводные!$H$18:$L$18)</f>
        <v>126.72413793103448</v>
      </c>
      <c r="AM42" s="190">
        <f>SUMIF(Вводные!$H$4:$L$4,Штат!AM$8,Вводные!$H242:$L242)/0.87*SUMIF(Вводные!$H$4:$L$4,Штат!AM$8,Вводные!$H$18:$L$18)</f>
        <v>126.72413793103448</v>
      </c>
      <c r="AN42" s="190">
        <f>SUMIF(Вводные!$H$4:$L$4,Штат!AN$8,Вводные!$H242:$L242)/0.87*SUMIF(Вводные!$H$4:$L$4,Штат!AN$8,Вводные!$H$18:$L$18)</f>
        <v>126.72413793103448</v>
      </c>
      <c r="AO42" s="190">
        <f>SUMIF(Вводные!$H$4:$L$4,Штат!AO$8,Вводные!$H242:$L242)/0.87*SUMIF(Вводные!$H$4:$L$4,Штат!AO$8,Вводные!$H$18:$L$18)</f>
        <v>126.72413793103448</v>
      </c>
      <c r="AP42" s="190">
        <f>SUMIF(Вводные!$H$4:$L$4,Штат!AP$8,Вводные!$H242:$L242)/0.87*SUMIF(Вводные!$H$4:$L$4,Штат!AP$8,Вводные!$H$18:$L$18)</f>
        <v>126.72413793103448</v>
      </c>
      <c r="AQ42" s="190">
        <f>SUMIF(Вводные!$H$4:$L$4,Штат!AQ$8,Вводные!$H242:$L242)/0.87*SUMIF(Вводные!$H$4:$L$4,Штат!AQ$8,Вводные!$H$18:$L$18)</f>
        <v>126.72413793103448</v>
      </c>
      <c r="AR42" s="190">
        <f>SUMIF(Вводные!$H$4:$L$4,Штат!AR$8,Вводные!$H242:$L242)/0.87*SUMIF(Вводные!$H$4:$L$4,Штат!AR$8,Вводные!$H$18:$L$18)</f>
        <v>133.06034482758622</v>
      </c>
      <c r="AS42" s="190">
        <f>SUMIF(Вводные!$H$4:$L$4,Штат!AS$8,Вводные!$H242:$L242)/0.87*SUMIF(Вводные!$H$4:$L$4,Штат!AS$8,Вводные!$H$18:$L$18)</f>
        <v>133.06034482758622</v>
      </c>
      <c r="AT42" s="190">
        <f>SUMIF(Вводные!$H$4:$L$4,Штат!AT$8,Вводные!$H242:$L242)/0.87*SUMIF(Вводные!$H$4:$L$4,Штат!AT$8,Вводные!$H$18:$L$18)</f>
        <v>133.06034482758622</v>
      </c>
      <c r="AU42" s="190">
        <f>SUMIF(Вводные!$H$4:$L$4,Штат!AU$8,Вводные!$H242:$L242)/0.87*SUMIF(Вводные!$H$4:$L$4,Штат!AU$8,Вводные!$H$18:$L$18)</f>
        <v>133.06034482758622</v>
      </c>
      <c r="AV42" s="190">
        <f>SUMIF(Вводные!$H$4:$L$4,Штат!AV$8,Вводные!$H242:$L242)/0.87*SUMIF(Вводные!$H$4:$L$4,Штат!AV$8,Вводные!$H$18:$L$18)</f>
        <v>133.06034482758622</v>
      </c>
      <c r="AW42" s="190">
        <f>SUMIF(Вводные!$H$4:$L$4,Штат!AW$8,Вводные!$H242:$L242)/0.87*SUMIF(Вводные!$H$4:$L$4,Штат!AW$8,Вводные!$H$18:$L$18)</f>
        <v>133.06034482758622</v>
      </c>
      <c r="AX42" s="190">
        <f>SUMIF(Вводные!$H$4:$L$4,Штат!AX$8,Вводные!$H242:$L242)/0.87*SUMIF(Вводные!$H$4:$L$4,Штат!AX$8,Вводные!$H$18:$L$18)</f>
        <v>133.06034482758622</v>
      </c>
      <c r="AY42" s="190">
        <f>SUMIF(Вводные!$H$4:$L$4,Штат!AY$8,Вводные!$H242:$L242)/0.87*SUMIF(Вводные!$H$4:$L$4,Штат!AY$8,Вводные!$H$18:$L$18)</f>
        <v>133.06034482758622</v>
      </c>
      <c r="AZ42" s="190">
        <f>SUMIF(Вводные!$H$4:$L$4,Штат!AZ$8,Вводные!$H242:$L242)/0.87*SUMIF(Вводные!$H$4:$L$4,Штат!AZ$8,Вводные!$H$18:$L$18)</f>
        <v>133.06034482758622</v>
      </c>
      <c r="BA42" s="190">
        <f>SUMIF(Вводные!$H$4:$L$4,Штат!BA$8,Вводные!$H242:$L242)/0.87*SUMIF(Вводные!$H$4:$L$4,Штат!BA$8,Вводные!$H$18:$L$18)</f>
        <v>133.06034482758622</v>
      </c>
      <c r="BB42" s="190">
        <f>SUMIF(Вводные!$H$4:$L$4,Штат!BB$8,Вводные!$H242:$L242)/0.87*SUMIF(Вводные!$H$4:$L$4,Штат!BB$8,Вводные!$H$18:$L$18)</f>
        <v>133.06034482758622</v>
      </c>
      <c r="BC42" s="190">
        <f>SUMIF(Вводные!$H$4:$L$4,Штат!BC$8,Вводные!$H242:$L242)/0.87*SUMIF(Вводные!$H$4:$L$4,Штат!BC$8,Вводные!$H$18:$L$18)</f>
        <v>133.06034482758622</v>
      </c>
      <c r="BD42" s="190">
        <f>SUMIF(Вводные!$H$4:$L$4,Штат!BD$8,Вводные!$H242:$L242)/0.87*SUMIF(Вводные!$H$4:$L$4,Штат!BD$8,Вводные!$H$18:$L$18)</f>
        <v>139.71336206896555</v>
      </c>
      <c r="BE42" s="190">
        <f>SUMIF(Вводные!$H$4:$L$4,Штат!BE$8,Вводные!$H242:$L242)/0.87*SUMIF(Вводные!$H$4:$L$4,Штат!BE$8,Вводные!$H$18:$L$18)</f>
        <v>139.71336206896555</v>
      </c>
      <c r="BF42" s="190">
        <f>SUMIF(Вводные!$H$4:$L$4,Штат!BF$8,Вводные!$H242:$L242)/0.87*SUMIF(Вводные!$H$4:$L$4,Штат!BF$8,Вводные!$H$18:$L$18)</f>
        <v>139.71336206896555</v>
      </c>
      <c r="BG42" s="190">
        <f>SUMIF(Вводные!$H$4:$L$4,Штат!BG$8,Вводные!$H242:$L242)/0.87*SUMIF(Вводные!$H$4:$L$4,Штат!BG$8,Вводные!$H$18:$L$18)</f>
        <v>139.71336206896555</v>
      </c>
      <c r="BH42" s="190">
        <f>SUMIF(Вводные!$H$4:$L$4,Штат!BH$8,Вводные!$H242:$L242)/0.87*SUMIF(Вводные!$H$4:$L$4,Штат!BH$8,Вводные!$H$18:$L$18)</f>
        <v>139.71336206896555</v>
      </c>
      <c r="BI42" s="190">
        <f>SUMIF(Вводные!$H$4:$L$4,Штат!BI$8,Вводные!$H242:$L242)/0.87*SUMIF(Вводные!$H$4:$L$4,Штат!BI$8,Вводные!$H$18:$L$18)</f>
        <v>139.71336206896555</v>
      </c>
      <c r="BJ42" s="190">
        <f>SUMIF(Вводные!$H$4:$L$4,Штат!BJ$8,Вводные!$H242:$L242)/0.87*SUMIF(Вводные!$H$4:$L$4,Штат!BJ$8,Вводные!$H$18:$L$18)</f>
        <v>139.71336206896555</v>
      </c>
      <c r="BK42" s="190">
        <f>SUMIF(Вводные!$H$4:$L$4,Штат!BK$8,Вводные!$H242:$L242)/0.87*SUMIF(Вводные!$H$4:$L$4,Штат!BK$8,Вводные!$H$18:$L$18)</f>
        <v>139.71336206896555</v>
      </c>
      <c r="BL42" s="190">
        <f>SUMIF(Вводные!$H$4:$L$4,Штат!BL$8,Вводные!$H242:$L242)/0.87*SUMIF(Вводные!$H$4:$L$4,Штат!BL$8,Вводные!$H$18:$L$18)</f>
        <v>139.71336206896555</v>
      </c>
      <c r="BM42" s="190">
        <f>SUMIF(Вводные!$H$4:$L$4,Штат!BM$8,Вводные!$H242:$L242)/0.87*SUMIF(Вводные!$H$4:$L$4,Штат!BM$8,Вводные!$H$18:$L$18)</f>
        <v>139.71336206896555</v>
      </c>
      <c r="BN42" s="190">
        <f>SUMIF(Вводные!$H$4:$L$4,Штат!BN$8,Вводные!$H242:$L242)/0.87*SUMIF(Вводные!$H$4:$L$4,Штат!BN$8,Вводные!$H$18:$L$18)</f>
        <v>139.71336206896555</v>
      </c>
      <c r="BO42" s="190">
        <f>SUMIF(Вводные!$H$4:$L$4,Штат!BO$8,Вводные!$H242:$L242)/0.87*SUMIF(Вводные!$H$4:$L$4,Штат!BO$8,Вводные!$H$18:$L$18)</f>
        <v>139.71336206896555</v>
      </c>
    </row>
    <row r="43" spans="1:67" ht="14.45" customHeight="1" outlineLevel="1" x14ac:dyDescent="0.2">
      <c r="A43" s="188" t="str">
        <f>Вводные!E222</f>
        <v>Административные расходы</v>
      </c>
      <c r="B43" s="183" t="str">
        <f t="shared" si="4"/>
        <v>Юрист</v>
      </c>
      <c r="C43" s="508" t="s">
        <v>287</v>
      </c>
      <c r="D43" s="508" t="s">
        <v>47</v>
      </c>
      <c r="E43" s="189"/>
      <c r="F43" s="156"/>
      <c r="G43" s="190">
        <f>Вводные!F243/0.87</f>
        <v>0</v>
      </c>
      <c r="H43" s="190">
        <f>SUMIF(Вводные!$H$4:$L$4,Штат!H$8,Вводные!$H243:$L243)/0.87*SUMIF(Вводные!$H$4:$L$4,Штат!H$8,Вводные!$H$18:$L$18)</f>
        <v>114.94252873563218</v>
      </c>
      <c r="I43" s="190">
        <f>SUMIF(Вводные!$H$4:$L$4,Штат!I$8,Вводные!$H243:$L243)/0.87*SUMIF(Вводные!$H$4:$L$4,Штат!I$8,Вводные!$H$18:$L$18)</f>
        <v>114.94252873563218</v>
      </c>
      <c r="J43" s="190">
        <f>SUMIF(Вводные!$H$4:$L$4,Штат!J$8,Вводные!$H243:$L243)/0.87*SUMIF(Вводные!$H$4:$L$4,Штат!J$8,Вводные!$H$18:$L$18)</f>
        <v>114.94252873563218</v>
      </c>
      <c r="K43" s="190">
        <f>SUMIF(Вводные!$H$4:$L$4,Штат!K$8,Вводные!$H243:$L243)/0.87*SUMIF(Вводные!$H$4:$L$4,Штат!K$8,Вводные!$H$18:$L$18)</f>
        <v>114.94252873563218</v>
      </c>
      <c r="L43" s="190">
        <f>SUMIF(Вводные!$H$4:$L$4,Штат!L$8,Вводные!$H243:$L243)/0.87*SUMIF(Вводные!$H$4:$L$4,Штат!L$8,Вводные!$H$18:$L$18)</f>
        <v>114.94252873563218</v>
      </c>
      <c r="M43" s="190">
        <f>SUMIF(Вводные!$H$4:$L$4,Штат!M$8,Вводные!$H243:$L243)/0.87*SUMIF(Вводные!$H$4:$L$4,Штат!M$8,Вводные!$H$18:$L$18)</f>
        <v>114.94252873563218</v>
      </c>
      <c r="N43" s="190">
        <f>SUMIF(Вводные!$H$4:$L$4,Штат!N$8,Вводные!$H243:$L243)/0.87*SUMIF(Вводные!$H$4:$L$4,Штат!N$8,Вводные!$H$18:$L$18)</f>
        <v>114.94252873563218</v>
      </c>
      <c r="O43" s="190">
        <f>SUMIF(Вводные!$H$4:$L$4,Штат!O$8,Вводные!$H243:$L243)/0.87*SUMIF(Вводные!$H$4:$L$4,Штат!O$8,Вводные!$H$18:$L$18)</f>
        <v>114.94252873563218</v>
      </c>
      <c r="P43" s="190">
        <f>SUMIF(Вводные!$H$4:$L$4,Штат!P$8,Вводные!$H243:$L243)/0.87*SUMIF(Вводные!$H$4:$L$4,Штат!P$8,Вводные!$H$18:$L$18)</f>
        <v>114.94252873563218</v>
      </c>
      <c r="Q43" s="190">
        <f>SUMIF(Вводные!$H$4:$L$4,Штат!Q$8,Вводные!$H243:$L243)/0.87*SUMIF(Вводные!$H$4:$L$4,Штат!Q$8,Вводные!$H$18:$L$18)</f>
        <v>114.94252873563218</v>
      </c>
      <c r="R43" s="190">
        <f>SUMIF(Вводные!$H$4:$L$4,Штат!R$8,Вводные!$H243:$L243)/0.87*SUMIF(Вводные!$H$4:$L$4,Штат!R$8,Вводные!$H$18:$L$18)</f>
        <v>114.94252873563218</v>
      </c>
      <c r="S43" s="190">
        <f>SUMIF(Вводные!$H$4:$L$4,Штат!S$8,Вводные!$H243:$L243)/0.87*SUMIF(Вводные!$H$4:$L$4,Штат!S$8,Вводные!$H$18:$L$18)</f>
        <v>114.94252873563218</v>
      </c>
      <c r="T43" s="190">
        <f>SUMIF(Вводные!$H$4:$L$4,Штат!T$8,Вводные!$H243:$L243)/0.87*SUMIF(Вводные!$H$4:$L$4,Штат!T$8,Вводные!$H$18:$L$18)</f>
        <v>120.68965517241379</v>
      </c>
      <c r="U43" s="190">
        <f>SUMIF(Вводные!$H$4:$L$4,Штат!U$8,Вводные!$H243:$L243)/0.87*SUMIF(Вводные!$H$4:$L$4,Штат!U$8,Вводные!$H$18:$L$18)</f>
        <v>120.68965517241379</v>
      </c>
      <c r="V43" s="190">
        <f>SUMIF(Вводные!$H$4:$L$4,Штат!V$8,Вводные!$H243:$L243)/0.87*SUMIF(Вводные!$H$4:$L$4,Штат!V$8,Вводные!$H$18:$L$18)</f>
        <v>120.68965517241379</v>
      </c>
      <c r="W43" s="190">
        <f>SUMIF(Вводные!$H$4:$L$4,Штат!W$8,Вводные!$H243:$L243)/0.87*SUMIF(Вводные!$H$4:$L$4,Штат!W$8,Вводные!$H$18:$L$18)</f>
        <v>120.68965517241379</v>
      </c>
      <c r="X43" s="190">
        <f>SUMIF(Вводные!$H$4:$L$4,Штат!X$8,Вводные!$H243:$L243)/0.87*SUMIF(Вводные!$H$4:$L$4,Штат!X$8,Вводные!$H$18:$L$18)</f>
        <v>120.68965517241379</v>
      </c>
      <c r="Y43" s="190">
        <f>SUMIF(Вводные!$H$4:$L$4,Штат!Y$8,Вводные!$H243:$L243)/0.87*SUMIF(Вводные!$H$4:$L$4,Штат!Y$8,Вводные!$H$18:$L$18)</f>
        <v>120.68965517241379</v>
      </c>
      <c r="Z43" s="190">
        <f>SUMIF(Вводные!$H$4:$L$4,Штат!Z$8,Вводные!$H243:$L243)/0.87*SUMIF(Вводные!$H$4:$L$4,Штат!Z$8,Вводные!$H$18:$L$18)</f>
        <v>120.68965517241379</v>
      </c>
      <c r="AA43" s="190">
        <f>SUMIF(Вводные!$H$4:$L$4,Штат!AA$8,Вводные!$H243:$L243)/0.87*SUMIF(Вводные!$H$4:$L$4,Штат!AA$8,Вводные!$H$18:$L$18)</f>
        <v>120.68965517241379</v>
      </c>
      <c r="AB43" s="190">
        <f>SUMIF(Вводные!$H$4:$L$4,Штат!AB$8,Вводные!$H243:$L243)/0.87*SUMIF(Вводные!$H$4:$L$4,Штат!AB$8,Вводные!$H$18:$L$18)</f>
        <v>120.68965517241379</v>
      </c>
      <c r="AC43" s="190">
        <f>SUMIF(Вводные!$H$4:$L$4,Штат!AC$8,Вводные!$H243:$L243)/0.87*SUMIF(Вводные!$H$4:$L$4,Штат!AC$8,Вводные!$H$18:$L$18)</f>
        <v>120.68965517241379</v>
      </c>
      <c r="AD43" s="190">
        <f>SUMIF(Вводные!$H$4:$L$4,Штат!AD$8,Вводные!$H243:$L243)/0.87*SUMIF(Вводные!$H$4:$L$4,Штат!AD$8,Вводные!$H$18:$L$18)</f>
        <v>120.68965517241379</v>
      </c>
      <c r="AE43" s="190">
        <f>SUMIF(Вводные!$H$4:$L$4,Штат!AE$8,Вводные!$H243:$L243)/0.87*SUMIF(Вводные!$H$4:$L$4,Штат!AE$8,Вводные!$H$18:$L$18)</f>
        <v>120.68965517241379</v>
      </c>
      <c r="AF43" s="190">
        <f>SUMIF(Вводные!$H$4:$L$4,Штат!AF$8,Вводные!$H243:$L243)/0.87*SUMIF(Вводные!$H$4:$L$4,Штат!AF$8,Вводные!$H$18:$L$18)</f>
        <v>126.72413793103448</v>
      </c>
      <c r="AG43" s="190">
        <f>SUMIF(Вводные!$H$4:$L$4,Штат!AG$8,Вводные!$H243:$L243)/0.87*SUMIF(Вводные!$H$4:$L$4,Штат!AG$8,Вводные!$H$18:$L$18)</f>
        <v>126.72413793103448</v>
      </c>
      <c r="AH43" s="190">
        <f>SUMIF(Вводные!$H$4:$L$4,Штат!AH$8,Вводные!$H243:$L243)/0.87*SUMIF(Вводные!$H$4:$L$4,Штат!AH$8,Вводные!$H$18:$L$18)</f>
        <v>126.72413793103448</v>
      </c>
      <c r="AI43" s="190">
        <f>SUMIF(Вводные!$H$4:$L$4,Штат!AI$8,Вводные!$H243:$L243)/0.87*SUMIF(Вводные!$H$4:$L$4,Штат!AI$8,Вводные!$H$18:$L$18)</f>
        <v>126.72413793103448</v>
      </c>
      <c r="AJ43" s="190">
        <f>SUMIF(Вводные!$H$4:$L$4,Штат!AJ$8,Вводные!$H243:$L243)/0.87*SUMIF(Вводные!$H$4:$L$4,Штат!AJ$8,Вводные!$H$18:$L$18)</f>
        <v>126.72413793103448</v>
      </c>
      <c r="AK43" s="190">
        <f>SUMIF(Вводные!$H$4:$L$4,Штат!AK$8,Вводные!$H243:$L243)/0.87*SUMIF(Вводные!$H$4:$L$4,Штат!AK$8,Вводные!$H$18:$L$18)</f>
        <v>126.72413793103448</v>
      </c>
      <c r="AL43" s="190">
        <f>SUMIF(Вводные!$H$4:$L$4,Штат!AL$8,Вводные!$H243:$L243)/0.87*SUMIF(Вводные!$H$4:$L$4,Штат!AL$8,Вводные!$H$18:$L$18)</f>
        <v>126.72413793103448</v>
      </c>
      <c r="AM43" s="190">
        <f>SUMIF(Вводные!$H$4:$L$4,Штат!AM$8,Вводные!$H243:$L243)/0.87*SUMIF(Вводные!$H$4:$L$4,Штат!AM$8,Вводные!$H$18:$L$18)</f>
        <v>126.72413793103448</v>
      </c>
      <c r="AN43" s="190">
        <f>SUMIF(Вводные!$H$4:$L$4,Штат!AN$8,Вводные!$H243:$L243)/0.87*SUMIF(Вводные!$H$4:$L$4,Штат!AN$8,Вводные!$H$18:$L$18)</f>
        <v>126.72413793103448</v>
      </c>
      <c r="AO43" s="190">
        <f>SUMIF(Вводные!$H$4:$L$4,Штат!AO$8,Вводные!$H243:$L243)/0.87*SUMIF(Вводные!$H$4:$L$4,Штат!AO$8,Вводные!$H$18:$L$18)</f>
        <v>126.72413793103448</v>
      </c>
      <c r="AP43" s="190">
        <f>SUMIF(Вводные!$H$4:$L$4,Штат!AP$8,Вводные!$H243:$L243)/0.87*SUMIF(Вводные!$H$4:$L$4,Штат!AP$8,Вводные!$H$18:$L$18)</f>
        <v>126.72413793103448</v>
      </c>
      <c r="AQ43" s="190">
        <f>SUMIF(Вводные!$H$4:$L$4,Штат!AQ$8,Вводные!$H243:$L243)/0.87*SUMIF(Вводные!$H$4:$L$4,Штат!AQ$8,Вводные!$H$18:$L$18)</f>
        <v>126.72413793103448</v>
      </c>
      <c r="AR43" s="190">
        <f>SUMIF(Вводные!$H$4:$L$4,Штат!AR$8,Вводные!$H243:$L243)/0.87*SUMIF(Вводные!$H$4:$L$4,Штат!AR$8,Вводные!$H$18:$L$18)</f>
        <v>133.06034482758622</v>
      </c>
      <c r="AS43" s="190">
        <f>SUMIF(Вводные!$H$4:$L$4,Штат!AS$8,Вводные!$H243:$L243)/0.87*SUMIF(Вводные!$H$4:$L$4,Штат!AS$8,Вводные!$H$18:$L$18)</f>
        <v>133.06034482758622</v>
      </c>
      <c r="AT43" s="190">
        <f>SUMIF(Вводные!$H$4:$L$4,Штат!AT$8,Вводные!$H243:$L243)/0.87*SUMIF(Вводные!$H$4:$L$4,Штат!AT$8,Вводные!$H$18:$L$18)</f>
        <v>133.06034482758622</v>
      </c>
      <c r="AU43" s="190">
        <f>SUMIF(Вводные!$H$4:$L$4,Штат!AU$8,Вводные!$H243:$L243)/0.87*SUMIF(Вводные!$H$4:$L$4,Штат!AU$8,Вводные!$H$18:$L$18)</f>
        <v>133.06034482758622</v>
      </c>
      <c r="AV43" s="190">
        <f>SUMIF(Вводные!$H$4:$L$4,Штат!AV$8,Вводные!$H243:$L243)/0.87*SUMIF(Вводные!$H$4:$L$4,Штат!AV$8,Вводные!$H$18:$L$18)</f>
        <v>133.06034482758622</v>
      </c>
      <c r="AW43" s="190">
        <f>SUMIF(Вводные!$H$4:$L$4,Штат!AW$8,Вводные!$H243:$L243)/0.87*SUMIF(Вводные!$H$4:$L$4,Штат!AW$8,Вводные!$H$18:$L$18)</f>
        <v>133.06034482758622</v>
      </c>
      <c r="AX43" s="190">
        <f>SUMIF(Вводные!$H$4:$L$4,Штат!AX$8,Вводные!$H243:$L243)/0.87*SUMIF(Вводные!$H$4:$L$4,Штат!AX$8,Вводные!$H$18:$L$18)</f>
        <v>133.06034482758622</v>
      </c>
      <c r="AY43" s="190">
        <f>SUMIF(Вводные!$H$4:$L$4,Штат!AY$8,Вводные!$H243:$L243)/0.87*SUMIF(Вводные!$H$4:$L$4,Штат!AY$8,Вводные!$H$18:$L$18)</f>
        <v>133.06034482758622</v>
      </c>
      <c r="AZ43" s="190">
        <f>SUMIF(Вводные!$H$4:$L$4,Штат!AZ$8,Вводные!$H243:$L243)/0.87*SUMIF(Вводные!$H$4:$L$4,Штат!AZ$8,Вводные!$H$18:$L$18)</f>
        <v>133.06034482758622</v>
      </c>
      <c r="BA43" s="190">
        <f>SUMIF(Вводные!$H$4:$L$4,Штат!BA$8,Вводные!$H243:$L243)/0.87*SUMIF(Вводные!$H$4:$L$4,Штат!BA$8,Вводные!$H$18:$L$18)</f>
        <v>133.06034482758622</v>
      </c>
      <c r="BB43" s="190">
        <f>SUMIF(Вводные!$H$4:$L$4,Штат!BB$8,Вводные!$H243:$L243)/0.87*SUMIF(Вводные!$H$4:$L$4,Штат!BB$8,Вводные!$H$18:$L$18)</f>
        <v>133.06034482758622</v>
      </c>
      <c r="BC43" s="190">
        <f>SUMIF(Вводные!$H$4:$L$4,Штат!BC$8,Вводные!$H243:$L243)/0.87*SUMIF(Вводные!$H$4:$L$4,Штат!BC$8,Вводные!$H$18:$L$18)</f>
        <v>133.06034482758622</v>
      </c>
      <c r="BD43" s="190">
        <f>SUMIF(Вводные!$H$4:$L$4,Штат!BD$8,Вводные!$H243:$L243)/0.87*SUMIF(Вводные!$H$4:$L$4,Штат!BD$8,Вводные!$H$18:$L$18)</f>
        <v>139.71336206896555</v>
      </c>
      <c r="BE43" s="190">
        <f>SUMIF(Вводные!$H$4:$L$4,Штат!BE$8,Вводные!$H243:$L243)/0.87*SUMIF(Вводные!$H$4:$L$4,Штат!BE$8,Вводные!$H$18:$L$18)</f>
        <v>139.71336206896555</v>
      </c>
      <c r="BF43" s="190">
        <f>SUMIF(Вводные!$H$4:$L$4,Штат!BF$8,Вводные!$H243:$L243)/0.87*SUMIF(Вводные!$H$4:$L$4,Штат!BF$8,Вводные!$H$18:$L$18)</f>
        <v>139.71336206896555</v>
      </c>
      <c r="BG43" s="190">
        <f>SUMIF(Вводные!$H$4:$L$4,Штат!BG$8,Вводные!$H243:$L243)/0.87*SUMIF(Вводные!$H$4:$L$4,Штат!BG$8,Вводные!$H$18:$L$18)</f>
        <v>139.71336206896555</v>
      </c>
      <c r="BH43" s="190">
        <f>SUMIF(Вводные!$H$4:$L$4,Штат!BH$8,Вводные!$H243:$L243)/0.87*SUMIF(Вводные!$H$4:$L$4,Штат!BH$8,Вводные!$H$18:$L$18)</f>
        <v>139.71336206896555</v>
      </c>
      <c r="BI43" s="190">
        <f>SUMIF(Вводные!$H$4:$L$4,Штат!BI$8,Вводные!$H243:$L243)/0.87*SUMIF(Вводные!$H$4:$L$4,Штат!BI$8,Вводные!$H$18:$L$18)</f>
        <v>139.71336206896555</v>
      </c>
      <c r="BJ43" s="190">
        <f>SUMIF(Вводные!$H$4:$L$4,Штат!BJ$8,Вводные!$H243:$L243)/0.87*SUMIF(Вводные!$H$4:$L$4,Штат!BJ$8,Вводные!$H$18:$L$18)</f>
        <v>139.71336206896555</v>
      </c>
      <c r="BK43" s="190">
        <f>SUMIF(Вводные!$H$4:$L$4,Штат!BK$8,Вводные!$H243:$L243)/0.87*SUMIF(Вводные!$H$4:$L$4,Штат!BK$8,Вводные!$H$18:$L$18)</f>
        <v>139.71336206896555</v>
      </c>
      <c r="BL43" s="190">
        <f>SUMIF(Вводные!$H$4:$L$4,Штат!BL$8,Вводные!$H243:$L243)/0.87*SUMIF(Вводные!$H$4:$L$4,Штат!BL$8,Вводные!$H$18:$L$18)</f>
        <v>139.71336206896555</v>
      </c>
      <c r="BM43" s="190">
        <f>SUMIF(Вводные!$H$4:$L$4,Штат!BM$8,Вводные!$H243:$L243)/0.87*SUMIF(Вводные!$H$4:$L$4,Штат!BM$8,Вводные!$H$18:$L$18)</f>
        <v>139.71336206896555</v>
      </c>
      <c r="BN43" s="190">
        <f>SUMIF(Вводные!$H$4:$L$4,Штат!BN$8,Вводные!$H243:$L243)/0.87*SUMIF(Вводные!$H$4:$L$4,Штат!BN$8,Вводные!$H$18:$L$18)</f>
        <v>139.71336206896555</v>
      </c>
      <c r="BO43" s="190">
        <f>SUMIF(Вводные!$H$4:$L$4,Штат!BO$8,Вводные!$H243:$L243)/0.87*SUMIF(Вводные!$H$4:$L$4,Штат!BO$8,Вводные!$H$18:$L$18)</f>
        <v>139.71336206896555</v>
      </c>
    </row>
    <row r="44" spans="1:67" ht="14.45" customHeight="1" outlineLevel="1" x14ac:dyDescent="0.2">
      <c r="A44" s="188" t="str">
        <f>Вводные!E223</f>
        <v>Коммерческие расходы</v>
      </c>
      <c r="B44" s="183" t="str">
        <f t="shared" si="4"/>
        <v>Менеджер по продажам</v>
      </c>
      <c r="C44" s="508" t="s">
        <v>287</v>
      </c>
      <c r="D44" s="508" t="s">
        <v>47</v>
      </c>
      <c r="E44" s="189"/>
      <c r="F44" s="156"/>
      <c r="G44" s="190">
        <f>Вводные!F244/0.87</f>
        <v>0</v>
      </c>
      <c r="H44" s="190">
        <f>SUMIF(Вводные!$H$4:$L$4,Штат!H$8,Вводные!$H244:$L244)/0.87*SUMIF(Вводные!$H$4:$L$4,Штат!H$8,Вводные!$H$18:$L$18)</f>
        <v>91.954022988505741</v>
      </c>
      <c r="I44" s="190">
        <f>SUMIF(Вводные!$H$4:$L$4,Штат!I$8,Вводные!$H244:$L244)/0.87*SUMIF(Вводные!$H$4:$L$4,Штат!I$8,Вводные!$H$18:$L$18)</f>
        <v>91.954022988505741</v>
      </c>
      <c r="J44" s="190">
        <f>SUMIF(Вводные!$H$4:$L$4,Штат!J$8,Вводные!$H244:$L244)/0.87*SUMIF(Вводные!$H$4:$L$4,Штат!J$8,Вводные!$H$18:$L$18)</f>
        <v>91.954022988505741</v>
      </c>
      <c r="K44" s="190">
        <f>SUMIF(Вводные!$H$4:$L$4,Штат!K$8,Вводные!$H244:$L244)/0.87*SUMIF(Вводные!$H$4:$L$4,Штат!K$8,Вводные!$H$18:$L$18)</f>
        <v>91.954022988505741</v>
      </c>
      <c r="L44" s="190">
        <f>SUMIF(Вводные!$H$4:$L$4,Штат!L$8,Вводные!$H244:$L244)/0.87*SUMIF(Вводные!$H$4:$L$4,Штат!L$8,Вводные!$H$18:$L$18)</f>
        <v>91.954022988505741</v>
      </c>
      <c r="M44" s="190">
        <f>SUMIF(Вводные!$H$4:$L$4,Штат!M$8,Вводные!$H244:$L244)/0.87*SUMIF(Вводные!$H$4:$L$4,Штат!M$8,Вводные!$H$18:$L$18)</f>
        <v>91.954022988505741</v>
      </c>
      <c r="N44" s="190">
        <f>SUMIF(Вводные!$H$4:$L$4,Штат!N$8,Вводные!$H244:$L244)/0.87*SUMIF(Вводные!$H$4:$L$4,Штат!N$8,Вводные!$H$18:$L$18)</f>
        <v>91.954022988505741</v>
      </c>
      <c r="O44" s="190">
        <f>SUMIF(Вводные!$H$4:$L$4,Штат!O$8,Вводные!$H244:$L244)/0.87*SUMIF(Вводные!$H$4:$L$4,Штат!O$8,Вводные!$H$18:$L$18)</f>
        <v>91.954022988505741</v>
      </c>
      <c r="P44" s="190">
        <f>SUMIF(Вводные!$H$4:$L$4,Штат!P$8,Вводные!$H244:$L244)/0.87*SUMIF(Вводные!$H$4:$L$4,Штат!P$8,Вводные!$H$18:$L$18)</f>
        <v>91.954022988505741</v>
      </c>
      <c r="Q44" s="190">
        <f>SUMIF(Вводные!$H$4:$L$4,Штат!Q$8,Вводные!$H244:$L244)/0.87*SUMIF(Вводные!$H$4:$L$4,Штат!Q$8,Вводные!$H$18:$L$18)</f>
        <v>91.954022988505741</v>
      </c>
      <c r="R44" s="190">
        <f>SUMIF(Вводные!$H$4:$L$4,Штат!R$8,Вводные!$H244:$L244)/0.87*SUMIF(Вводные!$H$4:$L$4,Штат!R$8,Вводные!$H$18:$L$18)</f>
        <v>91.954022988505741</v>
      </c>
      <c r="S44" s="190">
        <f>SUMIF(Вводные!$H$4:$L$4,Штат!S$8,Вводные!$H244:$L244)/0.87*SUMIF(Вводные!$H$4:$L$4,Штат!S$8,Вводные!$H$18:$L$18)</f>
        <v>91.954022988505741</v>
      </c>
      <c r="T44" s="190">
        <f>SUMIF(Вводные!$H$4:$L$4,Штат!T$8,Вводные!$H244:$L244)/0.87*SUMIF(Вводные!$H$4:$L$4,Штат!T$8,Вводные!$H$18:$L$18)</f>
        <v>96.551724137931032</v>
      </c>
      <c r="U44" s="190">
        <f>SUMIF(Вводные!$H$4:$L$4,Штат!U$8,Вводные!$H244:$L244)/0.87*SUMIF(Вводные!$H$4:$L$4,Штат!U$8,Вводные!$H$18:$L$18)</f>
        <v>96.551724137931032</v>
      </c>
      <c r="V44" s="190">
        <f>SUMIF(Вводные!$H$4:$L$4,Штат!V$8,Вводные!$H244:$L244)/0.87*SUMIF(Вводные!$H$4:$L$4,Штат!V$8,Вводные!$H$18:$L$18)</f>
        <v>96.551724137931032</v>
      </c>
      <c r="W44" s="190">
        <f>SUMIF(Вводные!$H$4:$L$4,Штат!W$8,Вводные!$H244:$L244)/0.87*SUMIF(Вводные!$H$4:$L$4,Штат!W$8,Вводные!$H$18:$L$18)</f>
        <v>96.551724137931032</v>
      </c>
      <c r="X44" s="190">
        <f>SUMIF(Вводные!$H$4:$L$4,Штат!X$8,Вводные!$H244:$L244)/0.87*SUMIF(Вводные!$H$4:$L$4,Штат!X$8,Вводные!$H$18:$L$18)</f>
        <v>96.551724137931032</v>
      </c>
      <c r="Y44" s="190">
        <f>SUMIF(Вводные!$H$4:$L$4,Штат!Y$8,Вводные!$H244:$L244)/0.87*SUMIF(Вводные!$H$4:$L$4,Штат!Y$8,Вводные!$H$18:$L$18)</f>
        <v>96.551724137931032</v>
      </c>
      <c r="Z44" s="190">
        <f>SUMIF(Вводные!$H$4:$L$4,Штат!Z$8,Вводные!$H244:$L244)/0.87*SUMIF(Вводные!$H$4:$L$4,Штат!Z$8,Вводные!$H$18:$L$18)</f>
        <v>96.551724137931032</v>
      </c>
      <c r="AA44" s="190">
        <f>SUMIF(Вводные!$H$4:$L$4,Штат!AA$8,Вводные!$H244:$L244)/0.87*SUMIF(Вводные!$H$4:$L$4,Штат!AA$8,Вводные!$H$18:$L$18)</f>
        <v>96.551724137931032</v>
      </c>
      <c r="AB44" s="190">
        <f>SUMIF(Вводные!$H$4:$L$4,Штат!AB$8,Вводные!$H244:$L244)/0.87*SUMIF(Вводные!$H$4:$L$4,Штат!AB$8,Вводные!$H$18:$L$18)</f>
        <v>96.551724137931032</v>
      </c>
      <c r="AC44" s="190">
        <f>SUMIF(Вводные!$H$4:$L$4,Штат!AC$8,Вводные!$H244:$L244)/0.87*SUMIF(Вводные!$H$4:$L$4,Штат!AC$8,Вводные!$H$18:$L$18)</f>
        <v>96.551724137931032</v>
      </c>
      <c r="AD44" s="190">
        <f>SUMIF(Вводные!$H$4:$L$4,Штат!AD$8,Вводные!$H244:$L244)/0.87*SUMIF(Вводные!$H$4:$L$4,Штат!AD$8,Вводные!$H$18:$L$18)</f>
        <v>96.551724137931032</v>
      </c>
      <c r="AE44" s="190">
        <f>SUMIF(Вводные!$H$4:$L$4,Штат!AE$8,Вводные!$H244:$L244)/0.87*SUMIF(Вводные!$H$4:$L$4,Штат!AE$8,Вводные!$H$18:$L$18)</f>
        <v>96.551724137931032</v>
      </c>
      <c r="AF44" s="190">
        <f>SUMIF(Вводные!$H$4:$L$4,Штат!AF$8,Вводные!$H244:$L244)/0.87*SUMIF(Вводные!$H$4:$L$4,Штат!AF$8,Вводные!$H$18:$L$18)</f>
        <v>101.37931034482759</v>
      </c>
      <c r="AG44" s="190">
        <f>SUMIF(Вводные!$H$4:$L$4,Штат!AG$8,Вводные!$H244:$L244)/0.87*SUMIF(Вводные!$H$4:$L$4,Штат!AG$8,Вводные!$H$18:$L$18)</f>
        <v>101.37931034482759</v>
      </c>
      <c r="AH44" s="190">
        <f>SUMIF(Вводные!$H$4:$L$4,Штат!AH$8,Вводные!$H244:$L244)/0.87*SUMIF(Вводные!$H$4:$L$4,Штат!AH$8,Вводные!$H$18:$L$18)</f>
        <v>101.37931034482759</v>
      </c>
      <c r="AI44" s="190">
        <f>SUMIF(Вводные!$H$4:$L$4,Штат!AI$8,Вводные!$H244:$L244)/0.87*SUMIF(Вводные!$H$4:$L$4,Штат!AI$8,Вводные!$H$18:$L$18)</f>
        <v>101.37931034482759</v>
      </c>
      <c r="AJ44" s="190">
        <f>SUMIF(Вводные!$H$4:$L$4,Штат!AJ$8,Вводные!$H244:$L244)/0.87*SUMIF(Вводные!$H$4:$L$4,Штат!AJ$8,Вводные!$H$18:$L$18)</f>
        <v>101.37931034482759</v>
      </c>
      <c r="AK44" s="190">
        <f>SUMIF(Вводные!$H$4:$L$4,Штат!AK$8,Вводные!$H244:$L244)/0.87*SUMIF(Вводные!$H$4:$L$4,Штат!AK$8,Вводные!$H$18:$L$18)</f>
        <v>101.37931034482759</v>
      </c>
      <c r="AL44" s="190">
        <f>SUMIF(Вводные!$H$4:$L$4,Штат!AL$8,Вводные!$H244:$L244)/0.87*SUMIF(Вводные!$H$4:$L$4,Штат!AL$8,Вводные!$H$18:$L$18)</f>
        <v>101.37931034482759</v>
      </c>
      <c r="AM44" s="190">
        <f>SUMIF(Вводные!$H$4:$L$4,Штат!AM$8,Вводные!$H244:$L244)/0.87*SUMIF(Вводные!$H$4:$L$4,Штат!AM$8,Вводные!$H$18:$L$18)</f>
        <v>101.37931034482759</v>
      </c>
      <c r="AN44" s="190">
        <f>SUMIF(Вводные!$H$4:$L$4,Штат!AN$8,Вводные!$H244:$L244)/0.87*SUMIF(Вводные!$H$4:$L$4,Штат!AN$8,Вводные!$H$18:$L$18)</f>
        <v>101.37931034482759</v>
      </c>
      <c r="AO44" s="190">
        <f>SUMIF(Вводные!$H$4:$L$4,Штат!AO$8,Вводные!$H244:$L244)/0.87*SUMIF(Вводные!$H$4:$L$4,Штат!AO$8,Вводные!$H$18:$L$18)</f>
        <v>101.37931034482759</v>
      </c>
      <c r="AP44" s="190">
        <f>SUMIF(Вводные!$H$4:$L$4,Штат!AP$8,Вводные!$H244:$L244)/0.87*SUMIF(Вводные!$H$4:$L$4,Штат!AP$8,Вводные!$H$18:$L$18)</f>
        <v>101.37931034482759</v>
      </c>
      <c r="AQ44" s="190">
        <f>SUMIF(Вводные!$H$4:$L$4,Штат!AQ$8,Вводные!$H244:$L244)/0.87*SUMIF(Вводные!$H$4:$L$4,Штат!AQ$8,Вводные!$H$18:$L$18)</f>
        <v>101.37931034482759</v>
      </c>
      <c r="AR44" s="190">
        <f>SUMIF(Вводные!$H$4:$L$4,Штат!AR$8,Вводные!$H244:$L244)/0.87*SUMIF(Вводные!$H$4:$L$4,Штат!AR$8,Вводные!$H$18:$L$18)</f>
        <v>106.44827586206897</v>
      </c>
      <c r="AS44" s="190">
        <f>SUMIF(Вводные!$H$4:$L$4,Штат!AS$8,Вводные!$H244:$L244)/0.87*SUMIF(Вводные!$H$4:$L$4,Штат!AS$8,Вводные!$H$18:$L$18)</f>
        <v>106.44827586206897</v>
      </c>
      <c r="AT44" s="190">
        <f>SUMIF(Вводные!$H$4:$L$4,Штат!AT$8,Вводные!$H244:$L244)/0.87*SUMIF(Вводные!$H$4:$L$4,Штат!AT$8,Вводные!$H$18:$L$18)</f>
        <v>106.44827586206897</v>
      </c>
      <c r="AU44" s="190">
        <f>SUMIF(Вводные!$H$4:$L$4,Штат!AU$8,Вводные!$H244:$L244)/0.87*SUMIF(Вводные!$H$4:$L$4,Штат!AU$8,Вводные!$H$18:$L$18)</f>
        <v>106.44827586206897</v>
      </c>
      <c r="AV44" s="190">
        <f>SUMIF(Вводные!$H$4:$L$4,Штат!AV$8,Вводные!$H244:$L244)/0.87*SUMIF(Вводные!$H$4:$L$4,Штат!AV$8,Вводные!$H$18:$L$18)</f>
        <v>106.44827586206897</v>
      </c>
      <c r="AW44" s="190">
        <f>SUMIF(Вводные!$H$4:$L$4,Штат!AW$8,Вводные!$H244:$L244)/0.87*SUMIF(Вводные!$H$4:$L$4,Штат!AW$8,Вводные!$H$18:$L$18)</f>
        <v>106.44827586206897</v>
      </c>
      <c r="AX44" s="190">
        <f>SUMIF(Вводные!$H$4:$L$4,Штат!AX$8,Вводные!$H244:$L244)/0.87*SUMIF(Вводные!$H$4:$L$4,Штат!AX$8,Вводные!$H$18:$L$18)</f>
        <v>106.44827586206897</v>
      </c>
      <c r="AY44" s="190">
        <f>SUMIF(Вводные!$H$4:$L$4,Штат!AY$8,Вводные!$H244:$L244)/0.87*SUMIF(Вводные!$H$4:$L$4,Штат!AY$8,Вводные!$H$18:$L$18)</f>
        <v>106.44827586206897</v>
      </c>
      <c r="AZ44" s="190">
        <f>SUMIF(Вводные!$H$4:$L$4,Штат!AZ$8,Вводные!$H244:$L244)/0.87*SUMIF(Вводные!$H$4:$L$4,Штат!AZ$8,Вводные!$H$18:$L$18)</f>
        <v>106.44827586206897</v>
      </c>
      <c r="BA44" s="190">
        <f>SUMIF(Вводные!$H$4:$L$4,Штат!BA$8,Вводные!$H244:$L244)/0.87*SUMIF(Вводные!$H$4:$L$4,Штат!BA$8,Вводные!$H$18:$L$18)</f>
        <v>106.44827586206897</v>
      </c>
      <c r="BB44" s="190">
        <f>SUMIF(Вводные!$H$4:$L$4,Штат!BB$8,Вводные!$H244:$L244)/0.87*SUMIF(Вводные!$H$4:$L$4,Штат!BB$8,Вводные!$H$18:$L$18)</f>
        <v>106.44827586206897</v>
      </c>
      <c r="BC44" s="190">
        <f>SUMIF(Вводные!$H$4:$L$4,Штат!BC$8,Вводные!$H244:$L244)/0.87*SUMIF(Вводные!$H$4:$L$4,Штат!BC$8,Вводные!$H$18:$L$18)</f>
        <v>106.44827586206897</v>
      </c>
      <c r="BD44" s="190">
        <f>SUMIF(Вводные!$H$4:$L$4,Штат!BD$8,Вводные!$H244:$L244)/0.87*SUMIF(Вводные!$H$4:$L$4,Штат!BD$8,Вводные!$H$18:$L$18)</f>
        <v>111.77068965517243</v>
      </c>
      <c r="BE44" s="190">
        <f>SUMIF(Вводные!$H$4:$L$4,Штат!BE$8,Вводные!$H244:$L244)/0.87*SUMIF(Вводные!$H$4:$L$4,Штат!BE$8,Вводные!$H$18:$L$18)</f>
        <v>111.77068965517243</v>
      </c>
      <c r="BF44" s="190">
        <f>SUMIF(Вводные!$H$4:$L$4,Штат!BF$8,Вводные!$H244:$L244)/0.87*SUMIF(Вводные!$H$4:$L$4,Штат!BF$8,Вводные!$H$18:$L$18)</f>
        <v>111.77068965517243</v>
      </c>
      <c r="BG44" s="190">
        <f>SUMIF(Вводные!$H$4:$L$4,Штат!BG$8,Вводные!$H244:$L244)/0.87*SUMIF(Вводные!$H$4:$L$4,Штат!BG$8,Вводные!$H$18:$L$18)</f>
        <v>111.77068965517243</v>
      </c>
      <c r="BH44" s="190">
        <f>SUMIF(Вводные!$H$4:$L$4,Штат!BH$8,Вводные!$H244:$L244)/0.87*SUMIF(Вводные!$H$4:$L$4,Штат!BH$8,Вводные!$H$18:$L$18)</f>
        <v>111.77068965517243</v>
      </c>
      <c r="BI44" s="190">
        <f>SUMIF(Вводные!$H$4:$L$4,Штат!BI$8,Вводные!$H244:$L244)/0.87*SUMIF(Вводные!$H$4:$L$4,Штат!BI$8,Вводные!$H$18:$L$18)</f>
        <v>111.77068965517243</v>
      </c>
      <c r="BJ44" s="190">
        <f>SUMIF(Вводные!$H$4:$L$4,Штат!BJ$8,Вводные!$H244:$L244)/0.87*SUMIF(Вводные!$H$4:$L$4,Штат!BJ$8,Вводные!$H$18:$L$18)</f>
        <v>111.77068965517243</v>
      </c>
      <c r="BK44" s="190">
        <f>SUMIF(Вводные!$H$4:$L$4,Штат!BK$8,Вводные!$H244:$L244)/0.87*SUMIF(Вводные!$H$4:$L$4,Штат!BK$8,Вводные!$H$18:$L$18)</f>
        <v>111.77068965517243</v>
      </c>
      <c r="BL44" s="190">
        <f>SUMIF(Вводные!$H$4:$L$4,Штат!BL$8,Вводные!$H244:$L244)/0.87*SUMIF(Вводные!$H$4:$L$4,Штат!BL$8,Вводные!$H$18:$L$18)</f>
        <v>111.77068965517243</v>
      </c>
      <c r="BM44" s="190">
        <f>SUMIF(Вводные!$H$4:$L$4,Штат!BM$8,Вводные!$H244:$L244)/0.87*SUMIF(Вводные!$H$4:$L$4,Штат!BM$8,Вводные!$H$18:$L$18)</f>
        <v>111.77068965517243</v>
      </c>
      <c r="BN44" s="190">
        <f>SUMIF(Вводные!$H$4:$L$4,Штат!BN$8,Вводные!$H244:$L244)/0.87*SUMIF(Вводные!$H$4:$L$4,Штат!BN$8,Вводные!$H$18:$L$18)</f>
        <v>111.77068965517243</v>
      </c>
      <c r="BO44" s="190">
        <f>SUMIF(Вводные!$H$4:$L$4,Штат!BO$8,Вводные!$H244:$L244)/0.87*SUMIF(Вводные!$H$4:$L$4,Штат!BO$8,Вводные!$H$18:$L$18)</f>
        <v>111.77068965517243</v>
      </c>
    </row>
    <row r="45" spans="1:67" ht="14.45" customHeight="1" outlineLevel="1" x14ac:dyDescent="0.2">
      <c r="A45" s="188" t="str">
        <f>Вводные!E224</f>
        <v>R&amp;D</v>
      </c>
      <c r="B45" s="183" t="str">
        <f t="shared" si="4"/>
        <v>Инженер-проектировщик</v>
      </c>
      <c r="C45" s="508" t="s">
        <v>287</v>
      </c>
      <c r="D45" s="508" t="s">
        <v>47</v>
      </c>
      <c r="E45" s="189"/>
      <c r="F45" s="156"/>
      <c r="G45" s="190">
        <f>Вводные!F245/0.87</f>
        <v>0</v>
      </c>
      <c r="H45" s="190">
        <f>SUMIF(Вводные!$H$4:$L$4,Штат!H$8,Вводные!$H245:$L245)/0.87*SUMIF(Вводные!$H$4:$L$4,Штат!H$8,Вводные!$H$18:$L$18)</f>
        <v>172.41379310344828</v>
      </c>
      <c r="I45" s="190">
        <f>SUMIF(Вводные!$H$4:$L$4,Штат!I$8,Вводные!$H245:$L245)/0.87*SUMIF(Вводные!$H$4:$L$4,Штат!I$8,Вводные!$H$18:$L$18)</f>
        <v>172.41379310344828</v>
      </c>
      <c r="J45" s="190">
        <f>SUMIF(Вводные!$H$4:$L$4,Штат!J$8,Вводные!$H245:$L245)/0.87*SUMIF(Вводные!$H$4:$L$4,Штат!J$8,Вводные!$H$18:$L$18)</f>
        <v>172.41379310344828</v>
      </c>
      <c r="K45" s="190">
        <f>SUMIF(Вводные!$H$4:$L$4,Штат!K$8,Вводные!$H245:$L245)/0.87*SUMIF(Вводные!$H$4:$L$4,Штат!K$8,Вводные!$H$18:$L$18)</f>
        <v>172.41379310344828</v>
      </c>
      <c r="L45" s="190">
        <f>SUMIF(Вводные!$H$4:$L$4,Штат!L$8,Вводные!$H245:$L245)/0.87*SUMIF(Вводные!$H$4:$L$4,Штат!L$8,Вводные!$H$18:$L$18)</f>
        <v>172.41379310344828</v>
      </c>
      <c r="M45" s="190">
        <f>SUMIF(Вводные!$H$4:$L$4,Штат!M$8,Вводные!$H245:$L245)/0.87*SUMIF(Вводные!$H$4:$L$4,Штат!M$8,Вводные!$H$18:$L$18)</f>
        <v>172.41379310344828</v>
      </c>
      <c r="N45" s="190">
        <f>SUMIF(Вводные!$H$4:$L$4,Штат!N$8,Вводные!$H245:$L245)/0.87*SUMIF(Вводные!$H$4:$L$4,Штат!N$8,Вводные!$H$18:$L$18)</f>
        <v>172.41379310344828</v>
      </c>
      <c r="O45" s="190">
        <f>SUMIF(Вводные!$H$4:$L$4,Штат!O$8,Вводные!$H245:$L245)/0.87*SUMIF(Вводные!$H$4:$L$4,Штат!O$8,Вводные!$H$18:$L$18)</f>
        <v>172.41379310344828</v>
      </c>
      <c r="P45" s="190">
        <f>SUMIF(Вводные!$H$4:$L$4,Штат!P$8,Вводные!$H245:$L245)/0.87*SUMIF(Вводные!$H$4:$L$4,Штат!P$8,Вводные!$H$18:$L$18)</f>
        <v>172.41379310344828</v>
      </c>
      <c r="Q45" s="190">
        <f>SUMIF(Вводные!$H$4:$L$4,Штат!Q$8,Вводные!$H245:$L245)/0.87*SUMIF(Вводные!$H$4:$L$4,Штат!Q$8,Вводные!$H$18:$L$18)</f>
        <v>172.41379310344828</v>
      </c>
      <c r="R45" s="190">
        <f>SUMIF(Вводные!$H$4:$L$4,Штат!R$8,Вводные!$H245:$L245)/0.87*SUMIF(Вводные!$H$4:$L$4,Штат!R$8,Вводные!$H$18:$L$18)</f>
        <v>172.41379310344828</v>
      </c>
      <c r="S45" s="190">
        <f>SUMIF(Вводные!$H$4:$L$4,Штат!S$8,Вводные!$H245:$L245)/0.87*SUMIF(Вводные!$H$4:$L$4,Штат!S$8,Вводные!$H$18:$L$18)</f>
        <v>172.41379310344828</v>
      </c>
      <c r="T45" s="190">
        <f>SUMIF(Вводные!$H$4:$L$4,Штат!T$8,Вводные!$H245:$L245)/0.87*SUMIF(Вводные!$H$4:$L$4,Штат!T$8,Вводные!$H$18:$L$18)</f>
        <v>181.0344827586207</v>
      </c>
      <c r="U45" s="190">
        <f>SUMIF(Вводные!$H$4:$L$4,Штат!U$8,Вводные!$H245:$L245)/0.87*SUMIF(Вводные!$H$4:$L$4,Штат!U$8,Вводные!$H$18:$L$18)</f>
        <v>181.0344827586207</v>
      </c>
      <c r="V45" s="190">
        <f>SUMIF(Вводные!$H$4:$L$4,Штат!V$8,Вводные!$H245:$L245)/0.87*SUMIF(Вводные!$H$4:$L$4,Штат!V$8,Вводные!$H$18:$L$18)</f>
        <v>181.0344827586207</v>
      </c>
      <c r="W45" s="190">
        <f>SUMIF(Вводные!$H$4:$L$4,Штат!W$8,Вводные!$H245:$L245)/0.87*SUMIF(Вводные!$H$4:$L$4,Штат!W$8,Вводные!$H$18:$L$18)</f>
        <v>181.0344827586207</v>
      </c>
      <c r="X45" s="190">
        <f>SUMIF(Вводные!$H$4:$L$4,Штат!X$8,Вводные!$H245:$L245)/0.87*SUMIF(Вводные!$H$4:$L$4,Штат!X$8,Вводные!$H$18:$L$18)</f>
        <v>181.0344827586207</v>
      </c>
      <c r="Y45" s="190">
        <f>SUMIF(Вводные!$H$4:$L$4,Штат!Y$8,Вводные!$H245:$L245)/0.87*SUMIF(Вводные!$H$4:$L$4,Штат!Y$8,Вводные!$H$18:$L$18)</f>
        <v>181.0344827586207</v>
      </c>
      <c r="Z45" s="190">
        <f>SUMIF(Вводные!$H$4:$L$4,Штат!Z$8,Вводные!$H245:$L245)/0.87*SUMIF(Вводные!$H$4:$L$4,Штат!Z$8,Вводные!$H$18:$L$18)</f>
        <v>181.0344827586207</v>
      </c>
      <c r="AA45" s="190">
        <f>SUMIF(Вводные!$H$4:$L$4,Штат!AA$8,Вводные!$H245:$L245)/0.87*SUMIF(Вводные!$H$4:$L$4,Штат!AA$8,Вводные!$H$18:$L$18)</f>
        <v>181.0344827586207</v>
      </c>
      <c r="AB45" s="190">
        <f>SUMIF(Вводные!$H$4:$L$4,Штат!AB$8,Вводные!$H245:$L245)/0.87*SUMIF(Вводные!$H$4:$L$4,Штат!AB$8,Вводные!$H$18:$L$18)</f>
        <v>181.0344827586207</v>
      </c>
      <c r="AC45" s="190">
        <f>SUMIF(Вводные!$H$4:$L$4,Штат!AC$8,Вводные!$H245:$L245)/0.87*SUMIF(Вводные!$H$4:$L$4,Штат!AC$8,Вводные!$H$18:$L$18)</f>
        <v>181.0344827586207</v>
      </c>
      <c r="AD45" s="190">
        <f>SUMIF(Вводные!$H$4:$L$4,Штат!AD$8,Вводные!$H245:$L245)/0.87*SUMIF(Вводные!$H$4:$L$4,Штат!AD$8,Вводные!$H$18:$L$18)</f>
        <v>181.0344827586207</v>
      </c>
      <c r="AE45" s="190">
        <f>SUMIF(Вводные!$H$4:$L$4,Штат!AE$8,Вводные!$H245:$L245)/0.87*SUMIF(Вводные!$H$4:$L$4,Штат!AE$8,Вводные!$H$18:$L$18)</f>
        <v>181.0344827586207</v>
      </c>
      <c r="AF45" s="190">
        <f>SUMIF(Вводные!$H$4:$L$4,Штат!AF$8,Вводные!$H245:$L245)/0.87*SUMIF(Вводные!$H$4:$L$4,Штат!AF$8,Вводные!$H$18:$L$18)</f>
        <v>190.08620689655174</v>
      </c>
      <c r="AG45" s="190">
        <f>SUMIF(Вводные!$H$4:$L$4,Штат!AG$8,Вводные!$H245:$L245)/0.87*SUMIF(Вводные!$H$4:$L$4,Штат!AG$8,Вводные!$H$18:$L$18)</f>
        <v>190.08620689655174</v>
      </c>
      <c r="AH45" s="190">
        <f>SUMIF(Вводные!$H$4:$L$4,Штат!AH$8,Вводные!$H245:$L245)/0.87*SUMIF(Вводные!$H$4:$L$4,Штат!AH$8,Вводные!$H$18:$L$18)</f>
        <v>190.08620689655174</v>
      </c>
      <c r="AI45" s="190">
        <f>SUMIF(Вводные!$H$4:$L$4,Штат!AI$8,Вводные!$H245:$L245)/0.87*SUMIF(Вводные!$H$4:$L$4,Штат!AI$8,Вводные!$H$18:$L$18)</f>
        <v>190.08620689655174</v>
      </c>
      <c r="AJ45" s="190">
        <f>SUMIF(Вводные!$H$4:$L$4,Штат!AJ$8,Вводные!$H245:$L245)/0.87*SUMIF(Вводные!$H$4:$L$4,Штат!AJ$8,Вводные!$H$18:$L$18)</f>
        <v>190.08620689655174</v>
      </c>
      <c r="AK45" s="190">
        <f>SUMIF(Вводные!$H$4:$L$4,Штат!AK$8,Вводные!$H245:$L245)/0.87*SUMIF(Вводные!$H$4:$L$4,Штат!AK$8,Вводные!$H$18:$L$18)</f>
        <v>190.08620689655174</v>
      </c>
      <c r="AL45" s="190">
        <f>SUMIF(Вводные!$H$4:$L$4,Штат!AL$8,Вводные!$H245:$L245)/0.87*SUMIF(Вводные!$H$4:$L$4,Штат!AL$8,Вводные!$H$18:$L$18)</f>
        <v>190.08620689655174</v>
      </c>
      <c r="AM45" s="190">
        <f>SUMIF(Вводные!$H$4:$L$4,Штат!AM$8,Вводные!$H245:$L245)/0.87*SUMIF(Вводные!$H$4:$L$4,Штат!AM$8,Вводные!$H$18:$L$18)</f>
        <v>190.08620689655174</v>
      </c>
      <c r="AN45" s="190">
        <f>SUMIF(Вводные!$H$4:$L$4,Штат!AN$8,Вводные!$H245:$L245)/0.87*SUMIF(Вводные!$H$4:$L$4,Штат!AN$8,Вводные!$H$18:$L$18)</f>
        <v>190.08620689655174</v>
      </c>
      <c r="AO45" s="190">
        <f>SUMIF(Вводные!$H$4:$L$4,Штат!AO$8,Вводные!$H245:$L245)/0.87*SUMIF(Вводные!$H$4:$L$4,Штат!AO$8,Вводные!$H$18:$L$18)</f>
        <v>190.08620689655174</v>
      </c>
      <c r="AP45" s="190">
        <f>SUMIF(Вводные!$H$4:$L$4,Штат!AP$8,Вводные!$H245:$L245)/0.87*SUMIF(Вводные!$H$4:$L$4,Штат!AP$8,Вводные!$H$18:$L$18)</f>
        <v>190.08620689655174</v>
      </c>
      <c r="AQ45" s="190">
        <f>SUMIF(Вводные!$H$4:$L$4,Штат!AQ$8,Вводные!$H245:$L245)/0.87*SUMIF(Вводные!$H$4:$L$4,Штат!AQ$8,Вводные!$H$18:$L$18)</f>
        <v>190.08620689655174</v>
      </c>
      <c r="AR45" s="190">
        <f>SUMIF(Вводные!$H$4:$L$4,Штат!AR$8,Вводные!$H245:$L245)/0.87*SUMIF(Вводные!$H$4:$L$4,Штат!AR$8,Вводные!$H$18:$L$18)</f>
        <v>199.59051724137933</v>
      </c>
      <c r="AS45" s="190">
        <f>SUMIF(Вводные!$H$4:$L$4,Штат!AS$8,Вводные!$H245:$L245)/0.87*SUMIF(Вводные!$H$4:$L$4,Штат!AS$8,Вводные!$H$18:$L$18)</f>
        <v>199.59051724137933</v>
      </c>
      <c r="AT45" s="190">
        <f>SUMIF(Вводные!$H$4:$L$4,Штат!AT$8,Вводные!$H245:$L245)/0.87*SUMIF(Вводные!$H$4:$L$4,Штат!AT$8,Вводные!$H$18:$L$18)</f>
        <v>199.59051724137933</v>
      </c>
      <c r="AU45" s="190">
        <f>SUMIF(Вводные!$H$4:$L$4,Штат!AU$8,Вводные!$H245:$L245)/0.87*SUMIF(Вводные!$H$4:$L$4,Штат!AU$8,Вводные!$H$18:$L$18)</f>
        <v>199.59051724137933</v>
      </c>
      <c r="AV45" s="190">
        <f>SUMIF(Вводные!$H$4:$L$4,Штат!AV$8,Вводные!$H245:$L245)/0.87*SUMIF(Вводные!$H$4:$L$4,Штат!AV$8,Вводные!$H$18:$L$18)</f>
        <v>199.59051724137933</v>
      </c>
      <c r="AW45" s="190">
        <f>SUMIF(Вводные!$H$4:$L$4,Штат!AW$8,Вводные!$H245:$L245)/0.87*SUMIF(Вводные!$H$4:$L$4,Штат!AW$8,Вводные!$H$18:$L$18)</f>
        <v>199.59051724137933</v>
      </c>
      <c r="AX45" s="190">
        <f>SUMIF(Вводные!$H$4:$L$4,Штат!AX$8,Вводные!$H245:$L245)/0.87*SUMIF(Вводные!$H$4:$L$4,Штат!AX$8,Вводные!$H$18:$L$18)</f>
        <v>199.59051724137933</v>
      </c>
      <c r="AY45" s="190">
        <f>SUMIF(Вводные!$H$4:$L$4,Штат!AY$8,Вводные!$H245:$L245)/0.87*SUMIF(Вводные!$H$4:$L$4,Штат!AY$8,Вводные!$H$18:$L$18)</f>
        <v>199.59051724137933</v>
      </c>
      <c r="AZ45" s="190">
        <f>SUMIF(Вводные!$H$4:$L$4,Штат!AZ$8,Вводные!$H245:$L245)/0.87*SUMIF(Вводные!$H$4:$L$4,Штат!AZ$8,Вводные!$H$18:$L$18)</f>
        <v>199.59051724137933</v>
      </c>
      <c r="BA45" s="190">
        <f>SUMIF(Вводные!$H$4:$L$4,Штат!BA$8,Вводные!$H245:$L245)/0.87*SUMIF(Вводные!$H$4:$L$4,Штат!BA$8,Вводные!$H$18:$L$18)</f>
        <v>199.59051724137933</v>
      </c>
      <c r="BB45" s="190">
        <f>SUMIF(Вводные!$H$4:$L$4,Штат!BB$8,Вводные!$H245:$L245)/0.87*SUMIF(Вводные!$H$4:$L$4,Штат!BB$8,Вводные!$H$18:$L$18)</f>
        <v>199.59051724137933</v>
      </c>
      <c r="BC45" s="190">
        <f>SUMIF(Вводные!$H$4:$L$4,Штат!BC$8,Вводные!$H245:$L245)/0.87*SUMIF(Вводные!$H$4:$L$4,Штат!BC$8,Вводные!$H$18:$L$18)</f>
        <v>199.59051724137933</v>
      </c>
      <c r="BD45" s="190">
        <f>SUMIF(Вводные!$H$4:$L$4,Штат!BD$8,Вводные!$H245:$L245)/0.87*SUMIF(Вводные!$H$4:$L$4,Штат!BD$8,Вводные!$H$18:$L$18)</f>
        <v>209.57004310344831</v>
      </c>
      <c r="BE45" s="190">
        <f>SUMIF(Вводные!$H$4:$L$4,Штат!BE$8,Вводные!$H245:$L245)/0.87*SUMIF(Вводные!$H$4:$L$4,Штат!BE$8,Вводные!$H$18:$L$18)</f>
        <v>209.57004310344831</v>
      </c>
      <c r="BF45" s="190">
        <f>SUMIF(Вводные!$H$4:$L$4,Штат!BF$8,Вводные!$H245:$L245)/0.87*SUMIF(Вводные!$H$4:$L$4,Штат!BF$8,Вводные!$H$18:$L$18)</f>
        <v>209.57004310344831</v>
      </c>
      <c r="BG45" s="190">
        <f>SUMIF(Вводные!$H$4:$L$4,Штат!BG$8,Вводные!$H245:$L245)/0.87*SUMIF(Вводные!$H$4:$L$4,Штат!BG$8,Вводные!$H$18:$L$18)</f>
        <v>209.57004310344831</v>
      </c>
      <c r="BH45" s="190">
        <f>SUMIF(Вводные!$H$4:$L$4,Штат!BH$8,Вводные!$H245:$L245)/0.87*SUMIF(Вводные!$H$4:$L$4,Штат!BH$8,Вводные!$H$18:$L$18)</f>
        <v>209.57004310344831</v>
      </c>
      <c r="BI45" s="190">
        <f>SUMIF(Вводные!$H$4:$L$4,Штат!BI$8,Вводные!$H245:$L245)/0.87*SUMIF(Вводные!$H$4:$L$4,Штат!BI$8,Вводные!$H$18:$L$18)</f>
        <v>209.57004310344831</v>
      </c>
      <c r="BJ45" s="190">
        <f>SUMIF(Вводные!$H$4:$L$4,Штат!BJ$8,Вводные!$H245:$L245)/0.87*SUMIF(Вводные!$H$4:$L$4,Штат!BJ$8,Вводные!$H$18:$L$18)</f>
        <v>209.57004310344831</v>
      </c>
      <c r="BK45" s="190">
        <f>SUMIF(Вводные!$H$4:$L$4,Штат!BK$8,Вводные!$H245:$L245)/0.87*SUMIF(Вводные!$H$4:$L$4,Штат!BK$8,Вводные!$H$18:$L$18)</f>
        <v>209.57004310344831</v>
      </c>
      <c r="BL45" s="190">
        <f>SUMIF(Вводные!$H$4:$L$4,Штат!BL$8,Вводные!$H245:$L245)/0.87*SUMIF(Вводные!$H$4:$L$4,Штат!BL$8,Вводные!$H$18:$L$18)</f>
        <v>209.57004310344831</v>
      </c>
      <c r="BM45" s="190">
        <f>SUMIF(Вводные!$H$4:$L$4,Штат!BM$8,Вводные!$H245:$L245)/0.87*SUMIF(Вводные!$H$4:$L$4,Штат!BM$8,Вводные!$H$18:$L$18)</f>
        <v>209.57004310344831</v>
      </c>
      <c r="BN45" s="190">
        <f>SUMIF(Вводные!$H$4:$L$4,Штат!BN$8,Вводные!$H245:$L245)/0.87*SUMIF(Вводные!$H$4:$L$4,Штат!BN$8,Вводные!$H$18:$L$18)</f>
        <v>209.57004310344831</v>
      </c>
      <c r="BO45" s="190">
        <f>SUMIF(Вводные!$H$4:$L$4,Штат!BO$8,Вводные!$H245:$L245)/0.87*SUMIF(Вводные!$H$4:$L$4,Штат!BO$8,Вводные!$H$18:$L$18)</f>
        <v>209.57004310344831</v>
      </c>
    </row>
    <row r="46" spans="1:67" ht="14.45" customHeight="1" outlineLevel="1" x14ac:dyDescent="0.2">
      <c r="A46" s="188" t="str">
        <f>Вводные!E225</f>
        <v>R&amp;D</v>
      </c>
      <c r="B46" s="183" t="str">
        <f t="shared" si="4"/>
        <v>Инженер-сборщик</v>
      </c>
      <c r="C46" s="508" t="s">
        <v>287</v>
      </c>
      <c r="D46" s="508" t="s">
        <v>47</v>
      </c>
      <c r="E46" s="189"/>
      <c r="F46" s="156"/>
      <c r="G46" s="190">
        <f>Вводные!F246/0.87</f>
        <v>0</v>
      </c>
      <c r="H46" s="190">
        <f>SUMIF(Вводные!$H$4:$L$4,Штат!H$8,Вводные!$H246:$L246)/0.87*SUMIF(Вводные!$H$4:$L$4,Штат!H$8,Вводные!$H$18:$L$18)</f>
        <v>172.41379310344828</v>
      </c>
      <c r="I46" s="190">
        <f>SUMIF(Вводные!$H$4:$L$4,Штат!I$8,Вводные!$H246:$L246)/0.87*SUMIF(Вводные!$H$4:$L$4,Штат!I$8,Вводные!$H$18:$L$18)</f>
        <v>172.41379310344828</v>
      </c>
      <c r="J46" s="190">
        <f>SUMIF(Вводные!$H$4:$L$4,Штат!J$8,Вводные!$H246:$L246)/0.87*SUMIF(Вводные!$H$4:$L$4,Штат!J$8,Вводные!$H$18:$L$18)</f>
        <v>172.41379310344828</v>
      </c>
      <c r="K46" s="190">
        <f>SUMIF(Вводные!$H$4:$L$4,Штат!K$8,Вводные!$H246:$L246)/0.87*SUMIF(Вводные!$H$4:$L$4,Штат!K$8,Вводные!$H$18:$L$18)</f>
        <v>172.41379310344828</v>
      </c>
      <c r="L46" s="190">
        <f>SUMIF(Вводные!$H$4:$L$4,Штат!L$8,Вводные!$H246:$L246)/0.87*SUMIF(Вводные!$H$4:$L$4,Штат!L$8,Вводные!$H$18:$L$18)</f>
        <v>172.41379310344828</v>
      </c>
      <c r="M46" s="190">
        <f>SUMIF(Вводные!$H$4:$L$4,Штат!M$8,Вводные!$H246:$L246)/0.87*SUMIF(Вводные!$H$4:$L$4,Штат!M$8,Вводные!$H$18:$L$18)</f>
        <v>172.41379310344828</v>
      </c>
      <c r="N46" s="190">
        <f>SUMIF(Вводные!$H$4:$L$4,Штат!N$8,Вводные!$H246:$L246)/0.87*SUMIF(Вводные!$H$4:$L$4,Штат!N$8,Вводные!$H$18:$L$18)</f>
        <v>172.41379310344828</v>
      </c>
      <c r="O46" s="190">
        <f>SUMIF(Вводные!$H$4:$L$4,Штат!O$8,Вводные!$H246:$L246)/0.87*SUMIF(Вводные!$H$4:$L$4,Штат!O$8,Вводные!$H$18:$L$18)</f>
        <v>172.41379310344828</v>
      </c>
      <c r="P46" s="190">
        <f>SUMIF(Вводные!$H$4:$L$4,Штат!P$8,Вводные!$H246:$L246)/0.87*SUMIF(Вводные!$H$4:$L$4,Штат!P$8,Вводные!$H$18:$L$18)</f>
        <v>172.41379310344828</v>
      </c>
      <c r="Q46" s="190">
        <f>SUMIF(Вводные!$H$4:$L$4,Штат!Q$8,Вводные!$H246:$L246)/0.87*SUMIF(Вводные!$H$4:$L$4,Штат!Q$8,Вводные!$H$18:$L$18)</f>
        <v>172.41379310344828</v>
      </c>
      <c r="R46" s="190">
        <f>SUMIF(Вводные!$H$4:$L$4,Штат!R$8,Вводные!$H246:$L246)/0.87*SUMIF(Вводные!$H$4:$L$4,Штат!R$8,Вводные!$H$18:$L$18)</f>
        <v>172.41379310344828</v>
      </c>
      <c r="S46" s="190">
        <f>SUMIF(Вводные!$H$4:$L$4,Штат!S$8,Вводные!$H246:$L246)/0.87*SUMIF(Вводные!$H$4:$L$4,Штат!S$8,Вводные!$H$18:$L$18)</f>
        <v>172.41379310344828</v>
      </c>
      <c r="T46" s="190">
        <f>SUMIF(Вводные!$H$4:$L$4,Штат!T$8,Вводные!$H246:$L246)/0.87*SUMIF(Вводные!$H$4:$L$4,Штат!T$8,Вводные!$H$18:$L$18)</f>
        <v>181.0344827586207</v>
      </c>
      <c r="U46" s="190">
        <f>SUMIF(Вводные!$H$4:$L$4,Штат!U$8,Вводные!$H246:$L246)/0.87*SUMIF(Вводные!$H$4:$L$4,Штат!U$8,Вводные!$H$18:$L$18)</f>
        <v>181.0344827586207</v>
      </c>
      <c r="V46" s="190">
        <f>SUMIF(Вводные!$H$4:$L$4,Штат!V$8,Вводные!$H246:$L246)/0.87*SUMIF(Вводные!$H$4:$L$4,Штат!V$8,Вводные!$H$18:$L$18)</f>
        <v>181.0344827586207</v>
      </c>
      <c r="W46" s="190">
        <f>SUMIF(Вводные!$H$4:$L$4,Штат!W$8,Вводные!$H246:$L246)/0.87*SUMIF(Вводные!$H$4:$L$4,Штат!W$8,Вводные!$H$18:$L$18)</f>
        <v>181.0344827586207</v>
      </c>
      <c r="X46" s="190">
        <f>SUMIF(Вводные!$H$4:$L$4,Штат!X$8,Вводные!$H246:$L246)/0.87*SUMIF(Вводные!$H$4:$L$4,Штат!X$8,Вводные!$H$18:$L$18)</f>
        <v>181.0344827586207</v>
      </c>
      <c r="Y46" s="190">
        <f>SUMIF(Вводные!$H$4:$L$4,Штат!Y$8,Вводные!$H246:$L246)/0.87*SUMIF(Вводные!$H$4:$L$4,Штат!Y$8,Вводные!$H$18:$L$18)</f>
        <v>181.0344827586207</v>
      </c>
      <c r="Z46" s="190">
        <f>SUMIF(Вводные!$H$4:$L$4,Штат!Z$8,Вводные!$H246:$L246)/0.87*SUMIF(Вводные!$H$4:$L$4,Штат!Z$8,Вводные!$H$18:$L$18)</f>
        <v>181.0344827586207</v>
      </c>
      <c r="AA46" s="190">
        <f>SUMIF(Вводные!$H$4:$L$4,Штат!AA$8,Вводные!$H246:$L246)/0.87*SUMIF(Вводные!$H$4:$L$4,Штат!AA$8,Вводные!$H$18:$L$18)</f>
        <v>181.0344827586207</v>
      </c>
      <c r="AB46" s="190">
        <f>SUMIF(Вводные!$H$4:$L$4,Штат!AB$8,Вводные!$H246:$L246)/0.87*SUMIF(Вводные!$H$4:$L$4,Штат!AB$8,Вводные!$H$18:$L$18)</f>
        <v>181.0344827586207</v>
      </c>
      <c r="AC46" s="190">
        <f>SUMIF(Вводные!$H$4:$L$4,Штат!AC$8,Вводные!$H246:$L246)/0.87*SUMIF(Вводные!$H$4:$L$4,Штат!AC$8,Вводные!$H$18:$L$18)</f>
        <v>181.0344827586207</v>
      </c>
      <c r="AD46" s="190">
        <f>SUMIF(Вводные!$H$4:$L$4,Штат!AD$8,Вводные!$H246:$L246)/0.87*SUMIF(Вводные!$H$4:$L$4,Штат!AD$8,Вводные!$H$18:$L$18)</f>
        <v>181.0344827586207</v>
      </c>
      <c r="AE46" s="190">
        <f>SUMIF(Вводные!$H$4:$L$4,Штат!AE$8,Вводные!$H246:$L246)/0.87*SUMIF(Вводные!$H$4:$L$4,Штат!AE$8,Вводные!$H$18:$L$18)</f>
        <v>181.0344827586207</v>
      </c>
      <c r="AF46" s="190">
        <f>SUMIF(Вводные!$H$4:$L$4,Штат!AF$8,Вводные!$H246:$L246)/0.87*SUMIF(Вводные!$H$4:$L$4,Штат!AF$8,Вводные!$H$18:$L$18)</f>
        <v>190.08620689655174</v>
      </c>
      <c r="AG46" s="190">
        <f>SUMIF(Вводные!$H$4:$L$4,Штат!AG$8,Вводные!$H246:$L246)/0.87*SUMIF(Вводные!$H$4:$L$4,Штат!AG$8,Вводные!$H$18:$L$18)</f>
        <v>190.08620689655174</v>
      </c>
      <c r="AH46" s="190">
        <f>SUMIF(Вводные!$H$4:$L$4,Штат!AH$8,Вводные!$H246:$L246)/0.87*SUMIF(Вводные!$H$4:$L$4,Штат!AH$8,Вводные!$H$18:$L$18)</f>
        <v>190.08620689655174</v>
      </c>
      <c r="AI46" s="190">
        <f>SUMIF(Вводные!$H$4:$L$4,Штат!AI$8,Вводные!$H246:$L246)/0.87*SUMIF(Вводные!$H$4:$L$4,Штат!AI$8,Вводные!$H$18:$L$18)</f>
        <v>190.08620689655174</v>
      </c>
      <c r="AJ46" s="190">
        <f>SUMIF(Вводные!$H$4:$L$4,Штат!AJ$8,Вводные!$H246:$L246)/0.87*SUMIF(Вводные!$H$4:$L$4,Штат!AJ$8,Вводные!$H$18:$L$18)</f>
        <v>190.08620689655174</v>
      </c>
      <c r="AK46" s="190">
        <f>SUMIF(Вводные!$H$4:$L$4,Штат!AK$8,Вводные!$H246:$L246)/0.87*SUMIF(Вводные!$H$4:$L$4,Штат!AK$8,Вводные!$H$18:$L$18)</f>
        <v>190.08620689655174</v>
      </c>
      <c r="AL46" s="190">
        <f>SUMIF(Вводные!$H$4:$L$4,Штат!AL$8,Вводные!$H246:$L246)/0.87*SUMIF(Вводные!$H$4:$L$4,Штат!AL$8,Вводные!$H$18:$L$18)</f>
        <v>190.08620689655174</v>
      </c>
      <c r="AM46" s="190">
        <f>SUMIF(Вводные!$H$4:$L$4,Штат!AM$8,Вводные!$H246:$L246)/0.87*SUMIF(Вводные!$H$4:$L$4,Штат!AM$8,Вводные!$H$18:$L$18)</f>
        <v>190.08620689655174</v>
      </c>
      <c r="AN46" s="190">
        <f>SUMIF(Вводные!$H$4:$L$4,Штат!AN$8,Вводные!$H246:$L246)/0.87*SUMIF(Вводные!$H$4:$L$4,Штат!AN$8,Вводные!$H$18:$L$18)</f>
        <v>190.08620689655174</v>
      </c>
      <c r="AO46" s="190">
        <f>SUMIF(Вводные!$H$4:$L$4,Штат!AO$8,Вводные!$H246:$L246)/0.87*SUMIF(Вводные!$H$4:$L$4,Штат!AO$8,Вводные!$H$18:$L$18)</f>
        <v>190.08620689655174</v>
      </c>
      <c r="AP46" s="190">
        <f>SUMIF(Вводные!$H$4:$L$4,Штат!AP$8,Вводные!$H246:$L246)/0.87*SUMIF(Вводные!$H$4:$L$4,Штат!AP$8,Вводные!$H$18:$L$18)</f>
        <v>190.08620689655174</v>
      </c>
      <c r="AQ46" s="190">
        <f>SUMIF(Вводные!$H$4:$L$4,Штат!AQ$8,Вводные!$H246:$L246)/0.87*SUMIF(Вводные!$H$4:$L$4,Штат!AQ$8,Вводные!$H$18:$L$18)</f>
        <v>190.08620689655174</v>
      </c>
      <c r="AR46" s="190">
        <f>SUMIF(Вводные!$H$4:$L$4,Штат!AR$8,Вводные!$H246:$L246)/0.87*SUMIF(Вводные!$H$4:$L$4,Штат!AR$8,Вводные!$H$18:$L$18)</f>
        <v>199.59051724137933</v>
      </c>
      <c r="AS46" s="190">
        <f>SUMIF(Вводные!$H$4:$L$4,Штат!AS$8,Вводные!$H246:$L246)/0.87*SUMIF(Вводные!$H$4:$L$4,Штат!AS$8,Вводные!$H$18:$L$18)</f>
        <v>199.59051724137933</v>
      </c>
      <c r="AT46" s="190">
        <f>SUMIF(Вводные!$H$4:$L$4,Штат!AT$8,Вводные!$H246:$L246)/0.87*SUMIF(Вводные!$H$4:$L$4,Штат!AT$8,Вводные!$H$18:$L$18)</f>
        <v>199.59051724137933</v>
      </c>
      <c r="AU46" s="190">
        <f>SUMIF(Вводные!$H$4:$L$4,Штат!AU$8,Вводные!$H246:$L246)/0.87*SUMIF(Вводные!$H$4:$L$4,Штат!AU$8,Вводные!$H$18:$L$18)</f>
        <v>199.59051724137933</v>
      </c>
      <c r="AV46" s="190">
        <f>SUMIF(Вводные!$H$4:$L$4,Штат!AV$8,Вводные!$H246:$L246)/0.87*SUMIF(Вводные!$H$4:$L$4,Штат!AV$8,Вводные!$H$18:$L$18)</f>
        <v>199.59051724137933</v>
      </c>
      <c r="AW46" s="190">
        <f>SUMIF(Вводные!$H$4:$L$4,Штат!AW$8,Вводные!$H246:$L246)/0.87*SUMIF(Вводные!$H$4:$L$4,Штат!AW$8,Вводные!$H$18:$L$18)</f>
        <v>199.59051724137933</v>
      </c>
      <c r="AX46" s="190">
        <f>SUMIF(Вводные!$H$4:$L$4,Штат!AX$8,Вводные!$H246:$L246)/0.87*SUMIF(Вводные!$H$4:$L$4,Штат!AX$8,Вводные!$H$18:$L$18)</f>
        <v>199.59051724137933</v>
      </c>
      <c r="AY46" s="190">
        <f>SUMIF(Вводные!$H$4:$L$4,Штат!AY$8,Вводные!$H246:$L246)/0.87*SUMIF(Вводные!$H$4:$L$4,Штат!AY$8,Вводные!$H$18:$L$18)</f>
        <v>199.59051724137933</v>
      </c>
      <c r="AZ46" s="190">
        <f>SUMIF(Вводные!$H$4:$L$4,Штат!AZ$8,Вводные!$H246:$L246)/0.87*SUMIF(Вводные!$H$4:$L$4,Штат!AZ$8,Вводные!$H$18:$L$18)</f>
        <v>199.59051724137933</v>
      </c>
      <c r="BA46" s="190">
        <f>SUMIF(Вводные!$H$4:$L$4,Штат!BA$8,Вводные!$H246:$L246)/0.87*SUMIF(Вводные!$H$4:$L$4,Штат!BA$8,Вводные!$H$18:$L$18)</f>
        <v>199.59051724137933</v>
      </c>
      <c r="BB46" s="190">
        <f>SUMIF(Вводные!$H$4:$L$4,Штат!BB$8,Вводные!$H246:$L246)/0.87*SUMIF(Вводные!$H$4:$L$4,Штат!BB$8,Вводные!$H$18:$L$18)</f>
        <v>199.59051724137933</v>
      </c>
      <c r="BC46" s="190">
        <f>SUMIF(Вводные!$H$4:$L$4,Штат!BC$8,Вводные!$H246:$L246)/0.87*SUMIF(Вводные!$H$4:$L$4,Штат!BC$8,Вводные!$H$18:$L$18)</f>
        <v>199.59051724137933</v>
      </c>
      <c r="BD46" s="190">
        <f>SUMIF(Вводные!$H$4:$L$4,Штат!BD$8,Вводные!$H246:$L246)/0.87*SUMIF(Вводные!$H$4:$L$4,Штат!BD$8,Вводные!$H$18:$L$18)</f>
        <v>209.57004310344831</v>
      </c>
      <c r="BE46" s="190">
        <f>SUMIF(Вводные!$H$4:$L$4,Штат!BE$8,Вводные!$H246:$L246)/0.87*SUMIF(Вводные!$H$4:$L$4,Штат!BE$8,Вводные!$H$18:$L$18)</f>
        <v>209.57004310344831</v>
      </c>
      <c r="BF46" s="190">
        <f>SUMIF(Вводные!$H$4:$L$4,Штат!BF$8,Вводные!$H246:$L246)/0.87*SUMIF(Вводные!$H$4:$L$4,Штат!BF$8,Вводные!$H$18:$L$18)</f>
        <v>209.57004310344831</v>
      </c>
      <c r="BG46" s="190">
        <f>SUMIF(Вводные!$H$4:$L$4,Штат!BG$8,Вводные!$H246:$L246)/0.87*SUMIF(Вводные!$H$4:$L$4,Штат!BG$8,Вводные!$H$18:$L$18)</f>
        <v>209.57004310344831</v>
      </c>
      <c r="BH46" s="190">
        <f>SUMIF(Вводные!$H$4:$L$4,Штат!BH$8,Вводные!$H246:$L246)/0.87*SUMIF(Вводные!$H$4:$L$4,Штат!BH$8,Вводные!$H$18:$L$18)</f>
        <v>209.57004310344831</v>
      </c>
      <c r="BI46" s="190">
        <f>SUMIF(Вводные!$H$4:$L$4,Штат!BI$8,Вводные!$H246:$L246)/0.87*SUMIF(Вводные!$H$4:$L$4,Штат!BI$8,Вводные!$H$18:$L$18)</f>
        <v>209.57004310344831</v>
      </c>
      <c r="BJ46" s="190">
        <f>SUMIF(Вводные!$H$4:$L$4,Штат!BJ$8,Вводные!$H246:$L246)/0.87*SUMIF(Вводные!$H$4:$L$4,Штат!BJ$8,Вводные!$H$18:$L$18)</f>
        <v>209.57004310344831</v>
      </c>
      <c r="BK46" s="190">
        <f>SUMIF(Вводные!$H$4:$L$4,Штат!BK$8,Вводные!$H246:$L246)/0.87*SUMIF(Вводные!$H$4:$L$4,Штат!BK$8,Вводные!$H$18:$L$18)</f>
        <v>209.57004310344831</v>
      </c>
      <c r="BL46" s="190">
        <f>SUMIF(Вводные!$H$4:$L$4,Штат!BL$8,Вводные!$H246:$L246)/0.87*SUMIF(Вводные!$H$4:$L$4,Штат!BL$8,Вводные!$H$18:$L$18)</f>
        <v>209.57004310344831</v>
      </c>
      <c r="BM46" s="190">
        <f>SUMIF(Вводные!$H$4:$L$4,Штат!BM$8,Вводные!$H246:$L246)/0.87*SUMIF(Вводные!$H$4:$L$4,Штат!BM$8,Вводные!$H$18:$L$18)</f>
        <v>209.57004310344831</v>
      </c>
      <c r="BN46" s="190">
        <f>SUMIF(Вводные!$H$4:$L$4,Штат!BN$8,Вводные!$H246:$L246)/0.87*SUMIF(Вводные!$H$4:$L$4,Штат!BN$8,Вводные!$H$18:$L$18)</f>
        <v>209.57004310344831</v>
      </c>
      <c r="BO46" s="190">
        <f>SUMIF(Вводные!$H$4:$L$4,Штат!BO$8,Вводные!$H246:$L246)/0.87*SUMIF(Вводные!$H$4:$L$4,Штат!BO$8,Вводные!$H$18:$L$18)</f>
        <v>209.57004310344831</v>
      </c>
    </row>
    <row r="47" spans="1:67" ht="14.45" customHeight="1" outlineLevel="1" x14ac:dyDescent="0.2">
      <c r="A47" s="188" t="str">
        <f>Вводные!E226</f>
        <v>R&amp;D</v>
      </c>
      <c r="B47" s="183" t="str">
        <f t="shared" si="4"/>
        <v>Инженер-наладчик</v>
      </c>
      <c r="C47" s="508" t="s">
        <v>287</v>
      </c>
      <c r="D47" s="508" t="s">
        <v>47</v>
      </c>
      <c r="E47" s="189"/>
      <c r="F47" s="156"/>
      <c r="G47" s="190">
        <f>Вводные!F247/0.87</f>
        <v>0</v>
      </c>
      <c r="H47" s="190">
        <f>SUMIF(Вводные!$H$4:$L$4,Штат!H$8,Вводные!$H247:$L247)/0.87*SUMIF(Вводные!$H$4:$L$4,Штат!H$8,Вводные!$H$18:$L$18)</f>
        <v>172.41379310344828</v>
      </c>
      <c r="I47" s="190">
        <f>SUMIF(Вводные!$H$4:$L$4,Штат!I$8,Вводные!$H247:$L247)/0.87*SUMIF(Вводные!$H$4:$L$4,Штат!I$8,Вводные!$H$18:$L$18)</f>
        <v>172.41379310344828</v>
      </c>
      <c r="J47" s="190">
        <f>SUMIF(Вводные!$H$4:$L$4,Штат!J$8,Вводные!$H247:$L247)/0.87*SUMIF(Вводные!$H$4:$L$4,Штат!J$8,Вводные!$H$18:$L$18)</f>
        <v>172.41379310344828</v>
      </c>
      <c r="K47" s="190">
        <f>SUMIF(Вводные!$H$4:$L$4,Штат!K$8,Вводные!$H247:$L247)/0.87*SUMIF(Вводные!$H$4:$L$4,Штат!K$8,Вводные!$H$18:$L$18)</f>
        <v>172.41379310344828</v>
      </c>
      <c r="L47" s="190">
        <f>SUMIF(Вводные!$H$4:$L$4,Штат!L$8,Вводные!$H247:$L247)/0.87*SUMIF(Вводные!$H$4:$L$4,Штат!L$8,Вводные!$H$18:$L$18)</f>
        <v>172.41379310344828</v>
      </c>
      <c r="M47" s="190">
        <f>SUMIF(Вводные!$H$4:$L$4,Штат!M$8,Вводные!$H247:$L247)/0.87*SUMIF(Вводные!$H$4:$L$4,Штат!M$8,Вводные!$H$18:$L$18)</f>
        <v>172.41379310344828</v>
      </c>
      <c r="N47" s="190">
        <f>SUMIF(Вводные!$H$4:$L$4,Штат!N$8,Вводные!$H247:$L247)/0.87*SUMIF(Вводные!$H$4:$L$4,Штат!N$8,Вводные!$H$18:$L$18)</f>
        <v>172.41379310344828</v>
      </c>
      <c r="O47" s="190">
        <f>SUMIF(Вводные!$H$4:$L$4,Штат!O$8,Вводные!$H247:$L247)/0.87*SUMIF(Вводные!$H$4:$L$4,Штат!O$8,Вводные!$H$18:$L$18)</f>
        <v>172.41379310344828</v>
      </c>
      <c r="P47" s="190">
        <f>SUMIF(Вводные!$H$4:$L$4,Штат!P$8,Вводные!$H247:$L247)/0.87*SUMIF(Вводные!$H$4:$L$4,Штат!P$8,Вводные!$H$18:$L$18)</f>
        <v>172.41379310344828</v>
      </c>
      <c r="Q47" s="190">
        <f>SUMIF(Вводные!$H$4:$L$4,Штат!Q$8,Вводные!$H247:$L247)/0.87*SUMIF(Вводные!$H$4:$L$4,Штат!Q$8,Вводные!$H$18:$L$18)</f>
        <v>172.41379310344828</v>
      </c>
      <c r="R47" s="190">
        <f>SUMIF(Вводные!$H$4:$L$4,Штат!R$8,Вводные!$H247:$L247)/0.87*SUMIF(Вводные!$H$4:$L$4,Штат!R$8,Вводные!$H$18:$L$18)</f>
        <v>172.41379310344828</v>
      </c>
      <c r="S47" s="190">
        <f>SUMIF(Вводные!$H$4:$L$4,Штат!S$8,Вводные!$H247:$L247)/0.87*SUMIF(Вводные!$H$4:$L$4,Штат!S$8,Вводные!$H$18:$L$18)</f>
        <v>172.41379310344828</v>
      </c>
      <c r="T47" s="190">
        <f>SUMIF(Вводные!$H$4:$L$4,Штат!T$8,Вводные!$H247:$L247)/0.87*SUMIF(Вводные!$H$4:$L$4,Штат!T$8,Вводные!$H$18:$L$18)</f>
        <v>181.0344827586207</v>
      </c>
      <c r="U47" s="190">
        <f>SUMIF(Вводные!$H$4:$L$4,Штат!U$8,Вводные!$H247:$L247)/0.87*SUMIF(Вводные!$H$4:$L$4,Штат!U$8,Вводные!$H$18:$L$18)</f>
        <v>181.0344827586207</v>
      </c>
      <c r="V47" s="190">
        <f>SUMIF(Вводные!$H$4:$L$4,Штат!V$8,Вводные!$H247:$L247)/0.87*SUMIF(Вводные!$H$4:$L$4,Штат!V$8,Вводные!$H$18:$L$18)</f>
        <v>181.0344827586207</v>
      </c>
      <c r="W47" s="190">
        <f>SUMIF(Вводные!$H$4:$L$4,Штат!W$8,Вводные!$H247:$L247)/0.87*SUMIF(Вводные!$H$4:$L$4,Штат!W$8,Вводные!$H$18:$L$18)</f>
        <v>181.0344827586207</v>
      </c>
      <c r="X47" s="190">
        <f>SUMIF(Вводные!$H$4:$L$4,Штат!X$8,Вводные!$H247:$L247)/0.87*SUMIF(Вводные!$H$4:$L$4,Штат!X$8,Вводные!$H$18:$L$18)</f>
        <v>181.0344827586207</v>
      </c>
      <c r="Y47" s="190">
        <f>SUMIF(Вводные!$H$4:$L$4,Штат!Y$8,Вводные!$H247:$L247)/0.87*SUMIF(Вводные!$H$4:$L$4,Штат!Y$8,Вводные!$H$18:$L$18)</f>
        <v>181.0344827586207</v>
      </c>
      <c r="Z47" s="190">
        <f>SUMIF(Вводные!$H$4:$L$4,Штат!Z$8,Вводные!$H247:$L247)/0.87*SUMIF(Вводные!$H$4:$L$4,Штат!Z$8,Вводные!$H$18:$L$18)</f>
        <v>181.0344827586207</v>
      </c>
      <c r="AA47" s="190">
        <f>SUMIF(Вводные!$H$4:$L$4,Штат!AA$8,Вводные!$H247:$L247)/0.87*SUMIF(Вводные!$H$4:$L$4,Штат!AA$8,Вводные!$H$18:$L$18)</f>
        <v>181.0344827586207</v>
      </c>
      <c r="AB47" s="190">
        <f>SUMIF(Вводные!$H$4:$L$4,Штат!AB$8,Вводные!$H247:$L247)/0.87*SUMIF(Вводные!$H$4:$L$4,Штат!AB$8,Вводные!$H$18:$L$18)</f>
        <v>181.0344827586207</v>
      </c>
      <c r="AC47" s="190">
        <f>SUMIF(Вводные!$H$4:$L$4,Штат!AC$8,Вводные!$H247:$L247)/0.87*SUMIF(Вводные!$H$4:$L$4,Штат!AC$8,Вводные!$H$18:$L$18)</f>
        <v>181.0344827586207</v>
      </c>
      <c r="AD47" s="190">
        <f>SUMIF(Вводные!$H$4:$L$4,Штат!AD$8,Вводные!$H247:$L247)/0.87*SUMIF(Вводные!$H$4:$L$4,Штат!AD$8,Вводные!$H$18:$L$18)</f>
        <v>181.0344827586207</v>
      </c>
      <c r="AE47" s="190">
        <f>SUMIF(Вводные!$H$4:$L$4,Штат!AE$8,Вводные!$H247:$L247)/0.87*SUMIF(Вводные!$H$4:$L$4,Штат!AE$8,Вводные!$H$18:$L$18)</f>
        <v>181.0344827586207</v>
      </c>
      <c r="AF47" s="190">
        <f>SUMIF(Вводные!$H$4:$L$4,Штат!AF$8,Вводные!$H247:$L247)/0.87*SUMIF(Вводные!$H$4:$L$4,Штат!AF$8,Вводные!$H$18:$L$18)</f>
        <v>190.08620689655174</v>
      </c>
      <c r="AG47" s="190">
        <f>SUMIF(Вводные!$H$4:$L$4,Штат!AG$8,Вводные!$H247:$L247)/0.87*SUMIF(Вводные!$H$4:$L$4,Штат!AG$8,Вводные!$H$18:$L$18)</f>
        <v>190.08620689655174</v>
      </c>
      <c r="AH47" s="190">
        <f>SUMIF(Вводные!$H$4:$L$4,Штат!AH$8,Вводные!$H247:$L247)/0.87*SUMIF(Вводные!$H$4:$L$4,Штат!AH$8,Вводные!$H$18:$L$18)</f>
        <v>190.08620689655174</v>
      </c>
      <c r="AI47" s="190">
        <f>SUMIF(Вводные!$H$4:$L$4,Штат!AI$8,Вводные!$H247:$L247)/0.87*SUMIF(Вводные!$H$4:$L$4,Штат!AI$8,Вводные!$H$18:$L$18)</f>
        <v>190.08620689655174</v>
      </c>
      <c r="AJ47" s="190">
        <f>SUMIF(Вводные!$H$4:$L$4,Штат!AJ$8,Вводные!$H247:$L247)/0.87*SUMIF(Вводные!$H$4:$L$4,Штат!AJ$8,Вводные!$H$18:$L$18)</f>
        <v>190.08620689655174</v>
      </c>
      <c r="AK47" s="190">
        <f>SUMIF(Вводные!$H$4:$L$4,Штат!AK$8,Вводные!$H247:$L247)/0.87*SUMIF(Вводные!$H$4:$L$4,Штат!AK$8,Вводные!$H$18:$L$18)</f>
        <v>190.08620689655174</v>
      </c>
      <c r="AL47" s="190">
        <f>SUMIF(Вводные!$H$4:$L$4,Штат!AL$8,Вводные!$H247:$L247)/0.87*SUMIF(Вводные!$H$4:$L$4,Штат!AL$8,Вводные!$H$18:$L$18)</f>
        <v>190.08620689655174</v>
      </c>
      <c r="AM47" s="190">
        <f>SUMIF(Вводные!$H$4:$L$4,Штат!AM$8,Вводные!$H247:$L247)/0.87*SUMIF(Вводные!$H$4:$L$4,Штат!AM$8,Вводные!$H$18:$L$18)</f>
        <v>190.08620689655174</v>
      </c>
      <c r="AN47" s="190">
        <f>SUMIF(Вводные!$H$4:$L$4,Штат!AN$8,Вводные!$H247:$L247)/0.87*SUMIF(Вводные!$H$4:$L$4,Штат!AN$8,Вводные!$H$18:$L$18)</f>
        <v>190.08620689655174</v>
      </c>
      <c r="AO47" s="190">
        <f>SUMIF(Вводные!$H$4:$L$4,Штат!AO$8,Вводные!$H247:$L247)/0.87*SUMIF(Вводные!$H$4:$L$4,Штат!AO$8,Вводные!$H$18:$L$18)</f>
        <v>190.08620689655174</v>
      </c>
      <c r="AP47" s="190">
        <f>SUMIF(Вводные!$H$4:$L$4,Штат!AP$8,Вводные!$H247:$L247)/0.87*SUMIF(Вводные!$H$4:$L$4,Штат!AP$8,Вводные!$H$18:$L$18)</f>
        <v>190.08620689655174</v>
      </c>
      <c r="AQ47" s="190">
        <f>SUMIF(Вводные!$H$4:$L$4,Штат!AQ$8,Вводные!$H247:$L247)/0.87*SUMIF(Вводные!$H$4:$L$4,Штат!AQ$8,Вводные!$H$18:$L$18)</f>
        <v>190.08620689655174</v>
      </c>
      <c r="AR47" s="190">
        <f>SUMIF(Вводные!$H$4:$L$4,Штат!AR$8,Вводные!$H247:$L247)/0.87*SUMIF(Вводные!$H$4:$L$4,Штат!AR$8,Вводные!$H$18:$L$18)</f>
        <v>199.59051724137933</v>
      </c>
      <c r="AS47" s="190">
        <f>SUMIF(Вводные!$H$4:$L$4,Штат!AS$8,Вводные!$H247:$L247)/0.87*SUMIF(Вводные!$H$4:$L$4,Штат!AS$8,Вводные!$H$18:$L$18)</f>
        <v>199.59051724137933</v>
      </c>
      <c r="AT47" s="190">
        <f>SUMIF(Вводные!$H$4:$L$4,Штат!AT$8,Вводные!$H247:$L247)/0.87*SUMIF(Вводные!$H$4:$L$4,Штат!AT$8,Вводные!$H$18:$L$18)</f>
        <v>199.59051724137933</v>
      </c>
      <c r="AU47" s="190">
        <f>SUMIF(Вводные!$H$4:$L$4,Штат!AU$8,Вводные!$H247:$L247)/0.87*SUMIF(Вводные!$H$4:$L$4,Штат!AU$8,Вводные!$H$18:$L$18)</f>
        <v>199.59051724137933</v>
      </c>
      <c r="AV47" s="190">
        <f>SUMIF(Вводные!$H$4:$L$4,Штат!AV$8,Вводные!$H247:$L247)/0.87*SUMIF(Вводные!$H$4:$L$4,Штат!AV$8,Вводные!$H$18:$L$18)</f>
        <v>199.59051724137933</v>
      </c>
      <c r="AW47" s="190">
        <f>SUMIF(Вводные!$H$4:$L$4,Штат!AW$8,Вводные!$H247:$L247)/0.87*SUMIF(Вводные!$H$4:$L$4,Штат!AW$8,Вводные!$H$18:$L$18)</f>
        <v>199.59051724137933</v>
      </c>
      <c r="AX47" s="190">
        <f>SUMIF(Вводные!$H$4:$L$4,Штат!AX$8,Вводные!$H247:$L247)/0.87*SUMIF(Вводные!$H$4:$L$4,Штат!AX$8,Вводные!$H$18:$L$18)</f>
        <v>199.59051724137933</v>
      </c>
      <c r="AY47" s="190">
        <f>SUMIF(Вводные!$H$4:$L$4,Штат!AY$8,Вводные!$H247:$L247)/0.87*SUMIF(Вводные!$H$4:$L$4,Штат!AY$8,Вводные!$H$18:$L$18)</f>
        <v>199.59051724137933</v>
      </c>
      <c r="AZ47" s="190">
        <f>SUMIF(Вводные!$H$4:$L$4,Штат!AZ$8,Вводные!$H247:$L247)/0.87*SUMIF(Вводные!$H$4:$L$4,Штат!AZ$8,Вводные!$H$18:$L$18)</f>
        <v>199.59051724137933</v>
      </c>
      <c r="BA47" s="190">
        <f>SUMIF(Вводные!$H$4:$L$4,Штат!BA$8,Вводные!$H247:$L247)/0.87*SUMIF(Вводные!$H$4:$L$4,Штат!BA$8,Вводные!$H$18:$L$18)</f>
        <v>199.59051724137933</v>
      </c>
      <c r="BB47" s="190">
        <f>SUMIF(Вводные!$H$4:$L$4,Штат!BB$8,Вводные!$H247:$L247)/0.87*SUMIF(Вводные!$H$4:$L$4,Штат!BB$8,Вводные!$H$18:$L$18)</f>
        <v>199.59051724137933</v>
      </c>
      <c r="BC47" s="190">
        <f>SUMIF(Вводные!$H$4:$L$4,Штат!BC$8,Вводные!$H247:$L247)/0.87*SUMIF(Вводные!$H$4:$L$4,Штат!BC$8,Вводные!$H$18:$L$18)</f>
        <v>199.59051724137933</v>
      </c>
      <c r="BD47" s="190">
        <f>SUMIF(Вводные!$H$4:$L$4,Штат!BD$8,Вводные!$H247:$L247)/0.87*SUMIF(Вводные!$H$4:$L$4,Штат!BD$8,Вводные!$H$18:$L$18)</f>
        <v>209.57004310344831</v>
      </c>
      <c r="BE47" s="190">
        <f>SUMIF(Вводные!$H$4:$L$4,Штат!BE$8,Вводные!$H247:$L247)/0.87*SUMIF(Вводные!$H$4:$L$4,Штат!BE$8,Вводные!$H$18:$L$18)</f>
        <v>209.57004310344831</v>
      </c>
      <c r="BF47" s="190">
        <f>SUMIF(Вводные!$H$4:$L$4,Штат!BF$8,Вводные!$H247:$L247)/0.87*SUMIF(Вводные!$H$4:$L$4,Штат!BF$8,Вводные!$H$18:$L$18)</f>
        <v>209.57004310344831</v>
      </c>
      <c r="BG47" s="190">
        <f>SUMIF(Вводные!$H$4:$L$4,Штат!BG$8,Вводные!$H247:$L247)/0.87*SUMIF(Вводные!$H$4:$L$4,Штат!BG$8,Вводные!$H$18:$L$18)</f>
        <v>209.57004310344831</v>
      </c>
      <c r="BH47" s="190">
        <f>SUMIF(Вводные!$H$4:$L$4,Штат!BH$8,Вводные!$H247:$L247)/0.87*SUMIF(Вводные!$H$4:$L$4,Штат!BH$8,Вводные!$H$18:$L$18)</f>
        <v>209.57004310344831</v>
      </c>
      <c r="BI47" s="190">
        <f>SUMIF(Вводные!$H$4:$L$4,Штат!BI$8,Вводные!$H247:$L247)/0.87*SUMIF(Вводные!$H$4:$L$4,Штат!BI$8,Вводные!$H$18:$L$18)</f>
        <v>209.57004310344831</v>
      </c>
      <c r="BJ47" s="190">
        <f>SUMIF(Вводные!$H$4:$L$4,Штат!BJ$8,Вводные!$H247:$L247)/0.87*SUMIF(Вводные!$H$4:$L$4,Штат!BJ$8,Вводные!$H$18:$L$18)</f>
        <v>209.57004310344831</v>
      </c>
      <c r="BK47" s="190">
        <f>SUMIF(Вводные!$H$4:$L$4,Штат!BK$8,Вводные!$H247:$L247)/0.87*SUMIF(Вводные!$H$4:$L$4,Штат!BK$8,Вводные!$H$18:$L$18)</f>
        <v>209.57004310344831</v>
      </c>
      <c r="BL47" s="190">
        <f>SUMIF(Вводные!$H$4:$L$4,Штат!BL$8,Вводные!$H247:$L247)/0.87*SUMIF(Вводные!$H$4:$L$4,Штат!BL$8,Вводные!$H$18:$L$18)</f>
        <v>209.57004310344831</v>
      </c>
      <c r="BM47" s="190">
        <f>SUMIF(Вводные!$H$4:$L$4,Штат!BM$8,Вводные!$H247:$L247)/0.87*SUMIF(Вводные!$H$4:$L$4,Штат!BM$8,Вводные!$H$18:$L$18)</f>
        <v>209.57004310344831</v>
      </c>
      <c r="BN47" s="190">
        <f>SUMIF(Вводные!$H$4:$L$4,Штат!BN$8,Вводные!$H247:$L247)/0.87*SUMIF(Вводные!$H$4:$L$4,Штат!BN$8,Вводные!$H$18:$L$18)</f>
        <v>209.57004310344831</v>
      </c>
      <c r="BO47" s="190">
        <f>SUMIF(Вводные!$H$4:$L$4,Штат!BO$8,Вводные!$H247:$L247)/0.87*SUMIF(Вводные!$H$4:$L$4,Штат!BO$8,Вводные!$H$18:$L$18)</f>
        <v>209.57004310344831</v>
      </c>
    </row>
    <row r="48" spans="1:67" ht="14.45" customHeight="1" outlineLevel="1" x14ac:dyDescent="0.2">
      <c r="A48" s="188" t="str">
        <f>Вводные!E227</f>
        <v>Себестоимость</v>
      </c>
      <c r="B48" s="183" t="str">
        <f t="shared" si="4"/>
        <v>Прораб</v>
      </c>
      <c r="C48" s="508" t="s">
        <v>287</v>
      </c>
      <c r="D48" s="508" t="s">
        <v>47</v>
      </c>
      <c r="E48" s="189"/>
      <c r="F48" s="156"/>
      <c r="G48" s="190">
        <f>Вводные!F248/0.87</f>
        <v>0</v>
      </c>
      <c r="H48" s="190">
        <f>SUMIF(Вводные!$H$4:$L$4,Штат!H$8,Вводные!$H248:$L248)/0.87*SUMIF(Вводные!$H$4:$L$4,Штат!H$8,Вводные!$H$18:$L$18)</f>
        <v>172.41379310344828</v>
      </c>
      <c r="I48" s="190">
        <f>SUMIF(Вводные!$H$4:$L$4,Штат!I$8,Вводные!$H248:$L248)/0.87*SUMIF(Вводные!$H$4:$L$4,Штат!I$8,Вводные!$H$18:$L$18)</f>
        <v>172.41379310344828</v>
      </c>
      <c r="J48" s="190">
        <f>SUMIF(Вводные!$H$4:$L$4,Штат!J$8,Вводные!$H248:$L248)/0.87*SUMIF(Вводные!$H$4:$L$4,Штат!J$8,Вводные!$H$18:$L$18)</f>
        <v>172.41379310344828</v>
      </c>
      <c r="K48" s="190">
        <f>SUMIF(Вводные!$H$4:$L$4,Штат!K$8,Вводные!$H248:$L248)/0.87*SUMIF(Вводные!$H$4:$L$4,Штат!K$8,Вводные!$H$18:$L$18)</f>
        <v>172.41379310344828</v>
      </c>
      <c r="L48" s="190">
        <f>SUMIF(Вводные!$H$4:$L$4,Штат!L$8,Вводные!$H248:$L248)/0.87*SUMIF(Вводные!$H$4:$L$4,Штат!L$8,Вводные!$H$18:$L$18)</f>
        <v>172.41379310344828</v>
      </c>
      <c r="M48" s="190">
        <f>SUMIF(Вводные!$H$4:$L$4,Штат!M$8,Вводные!$H248:$L248)/0.87*SUMIF(Вводные!$H$4:$L$4,Штат!M$8,Вводные!$H$18:$L$18)</f>
        <v>172.41379310344828</v>
      </c>
      <c r="N48" s="190">
        <f>SUMIF(Вводные!$H$4:$L$4,Штат!N$8,Вводные!$H248:$L248)/0.87*SUMIF(Вводные!$H$4:$L$4,Штат!N$8,Вводные!$H$18:$L$18)</f>
        <v>172.41379310344828</v>
      </c>
      <c r="O48" s="190">
        <f>SUMIF(Вводные!$H$4:$L$4,Штат!O$8,Вводные!$H248:$L248)/0.87*SUMIF(Вводные!$H$4:$L$4,Штат!O$8,Вводные!$H$18:$L$18)</f>
        <v>172.41379310344828</v>
      </c>
      <c r="P48" s="190">
        <f>SUMIF(Вводные!$H$4:$L$4,Штат!P$8,Вводные!$H248:$L248)/0.87*SUMIF(Вводные!$H$4:$L$4,Штат!P$8,Вводные!$H$18:$L$18)</f>
        <v>172.41379310344828</v>
      </c>
      <c r="Q48" s="190">
        <f>SUMIF(Вводные!$H$4:$L$4,Штат!Q$8,Вводные!$H248:$L248)/0.87*SUMIF(Вводные!$H$4:$L$4,Штат!Q$8,Вводные!$H$18:$L$18)</f>
        <v>172.41379310344828</v>
      </c>
      <c r="R48" s="190">
        <f>SUMIF(Вводные!$H$4:$L$4,Штат!R$8,Вводные!$H248:$L248)/0.87*SUMIF(Вводные!$H$4:$L$4,Штат!R$8,Вводные!$H$18:$L$18)</f>
        <v>172.41379310344828</v>
      </c>
      <c r="S48" s="190">
        <f>SUMIF(Вводные!$H$4:$L$4,Штат!S$8,Вводные!$H248:$L248)/0.87*SUMIF(Вводные!$H$4:$L$4,Штат!S$8,Вводные!$H$18:$L$18)</f>
        <v>172.41379310344828</v>
      </c>
      <c r="T48" s="190">
        <f>SUMIF(Вводные!$H$4:$L$4,Штат!T$8,Вводные!$H248:$L248)/0.87*SUMIF(Вводные!$H$4:$L$4,Штат!T$8,Вводные!$H$18:$L$18)</f>
        <v>181.0344827586207</v>
      </c>
      <c r="U48" s="190">
        <f>SUMIF(Вводные!$H$4:$L$4,Штат!U$8,Вводные!$H248:$L248)/0.87*SUMIF(Вводные!$H$4:$L$4,Штат!U$8,Вводные!$H$18:$L$18)</f>
        <v>181.0344827586207</v>
      </c>
      <c r="V48" s="190">
        <f>SUMIF(Вводные!$H$4:$L$4,Штат!V$8,Вводные!$H248:$L248)/0.87*SUMIF(Вводные!$H$4:$L$4,Штат!V$8,Вводные!$H$18:$L$18)</f>
        <v>181.0344827586207</v>
      </c>
      <c r="W48" s="190">
        <f>SUMIF(Вводные!$H$4:$L$4,Штат!W$8,Вводные!$H248:$L248)/0.87*SUMIF(Вводные!$H$4:$L$4,Штат!W$8,Вводные!$H$18:$L$18)</f>
        <v>181.0344827586207</v>
      </c>
      <c r="X48" s="190">
        <f>SUMIF(Вводные!$H$4:$L$4,Штат!X$8,Вводные!$H248:$L248)/0.87*SUMIF(Вводные!$H$4:$L$4,Штат!X$8,Вводные!$H$18:$L$18)</f>
        <v>181.0344827586207</v>
      </c>
      <c r="Y48" s="190">
        <f>SUMIF(Вводные!$H$4:$L$4,Штат!Y$8,Вводные!$H248:$L248)/0.87*SUMIF(Вводные!$H$4:$L$4,Штат!Y$8,Вводные!$H$18:$L$18)</f>
        <v>181.0344827586207</v>
      </c>
      <c r="Z48" s="190">
        <f>SUMIF(Вводные!$H$4:$L$4,Штат!Z$8,Вводные!$H248:$L248)/0.87*SUMIF(Вводные!$H$4:$L$4,Штат!Z$8,Вводные!$H$18:$L$18)</f>
        <v>181.0344827586207</v>
      </c>
      <c r="AA48" s="190">
        <f>SUMIF(Вводные!$H$4:$L$4,Штат!AA$8,Вводные!$H248:$L248)/0.87*SUMIF(Вводные!$H$4:$L$4,Штат!AA$8,Вводные!$H$18:$L$18)</f>
        <v>181.0344827586207</v>
      </c>
      <c r="AB48" s="190">
        <f>SUMIF(Вводные!$H$4:$L$4,Штат!AB$8,Вводные!$H248:$L248)/0.87*SUMIF(Вводные!$H$4:$L$4,Штат!AB$8,Вводные!$H$18:$L$18)</f>
        <v>181.0344827586207</v>
      </c>
      <c r="AC48" s="190">
        <f>SUMIF(Вводные!$H$4:$L$4,Штат!AC$8,Вводные!$H248:$L248)/0.87*SUMIF(Вводные!$H$4:$L$4,Штат!AC$8,Вводные!$H$18:$L$18)</f>
        <v>181.0344827586207</v>
      </c>
      <c r="AD48" s="190">
        <f>SUMIF(Вводные!$H$4:$L$4,Штат!AD$8,Вводные!$H248:$L248)/0.87*SUMIF(Вводные!$H$4:$L$4,Штат!AD$8,Вводные!$H$18:$L$18)</f>
        <v>181.0344827586207</v>
      </c>
      <c r="AE48" s="190">
        <f>SUMIF(Вводные!$H$4:$L$4,Штат!AE$8,Вводные!$H248:$L248)/0.87*SUMIF(Вводные!$H$4:$L$4,Штат!AE$8,Вводные!$H$18:$L$18)</f>
        <v>181.0344827586207</v>
      </c>
      <c r="AF48" s="190">
        <f>SUMIF(Вводные!$H$4:$L$4,Штат!AF$8,Вводные!$H248:$L248)/0.87*SUMIF(Вводные!$H$4:$L$4,Штат!AF$8,Вводные!$H$18:$L$18)</f>
        <v>190.08620689655174</v>
      </c>
      <c r="AG48" s="190">
        <f>SUMIF(Вводные!$H$4:$L$4,Штат!AG$8,Вводные!$H248:$L248)/0.87*SUMIF(Вводные!$H$4:$L$4,Штат!AG$8,Вводные!$H$18:$L$18)</f>
        <v>190.08620689655174</v>
      </c>
      <c r="AH48" s="190">
        <f>SUMIF(Вводные!$H$4:$L$4,Штат!AH$8,Вводные!$H248:$L248)/0.87*SUMIF(Вводные!$H$4:$L$4,Штат!AH$8,Вводные!$H$18:$L$18)</f>
        <v>190.08620689655174</v>
      </c>
      <c r="AI48" s="190">
        <f>SUMIF(Вводные!$H$4:$L$4,Штат!AI$8,Вводные!$H248:$L248)/0.87*SUMIF(Вводные!$H$4:$L$4,Штат!AI$8,Вводные!$H$18:$L$18)</f>
        <v>190.08620689655174</v>
      </c>
      <c r="AJ48" s="190">
        <f>SUMIF(Вводные!$H$4:$L$4,Штат!AJ$8,Вводные!$H248:$L248)/0.87*SUMIF(Вводные!$H$4:$L$4,Штат!AJ$8,Вводные!$H$18:$L$18)</f>
        <v>190.08620689655174</v>
      </c>
      <c r="AK48" s="190">
        <f>SUMIF(Вводные!$H$4:$L$4,Штат!AK$8,Вводные!$H248:$L248)/0.87*SUMIF(Вводные!$H$4:$L$4,Штат!AK$8,Вводные!$H$18:$L$18)</f>
        <v>190.08620689655174</v>
      </c>
      <c r="AL48" s="190">
        <f>SUMIF(Вводные!$H$4:$L$4,Штат!AL$8,Вводные!$H248:$L248)/0.87*SUMIF(Вводные!$H$4:$L$4,Штат!AL$8,Вводные!$H$18:$L$18)</f>
        <v>190.08620689655174</v>
      </c>
      <c r="AM48" s="190">
        <f>SUMIF(Вводные!$H$4:$L$4,Штат!AM$8,Вводные!$H248:$L248)/0.87*SUMIF(Вводные!$H$4:$L$4,Штат!AM$8,Вводные!$H$18:$L$18)</f>
        <v>190.08620689655174</v>
      </c>
      <c r="AN48" s="190">
        <f>SUMIF(Вводные!$H$4:$L$4,Штат!AN$8,Вводные!$H248:$L248)/0.87*SUMIF(Вводные!$H$4:$L$4,Штат!AN$8,Вводные!$H$18:$L$18)</f>
        <v>190.08620689655174</v>
      </c>
      <c r="AO48" s="190">
        <f>SUMIF(Вводные!$H$4:$L$4,Штат!AO$8,Вводные!$H248:$L248)/0.87*SUMIF(Вводные!$H$4:$L$4,Штат!AO$8,Вводные!$H$18:$L$18)</f>
        <v>190.08620689655174</v>
      </c>
      <c r="AP48" s="190">
        <f>SUMIF(Вводные!$H$4:$L$4,Штат!AP$8,Вводные!$H248:$L248)/0.87*SUMIF(Вводные!$H$4:$L$4,Штат!AP$8,Вводные!$H$18:$L$18)</f>
        <v>190.08620689655174</v>
      </c>
      <c r="AQ48" s="190">
        <f>SUMIF(Вводные!$H$4:$L$4,Штат!AQ$8,Вводные!$H248:$L248)/0.87*SUMIF(Вводные!$H$4:$L$4,Штат!AQ$8,Вводные!$H$18:$L$18)</f>
        <v>190.08620689655174</v>
      </c>
      <c r="AR48" s="190">
        <f>SUMIF(Вводные!$H$4:$L$4,Штат!AR$8,Вводные!$H248:$L248)/0.87*SUMIF(Вводные!$H$4:$L$4,Штат!AR$8,Вводные!$H$18:$L$18)</f>
        <v>199.59051724137933</v>
      </c>
      <c r="AS48" s="190">
        <f>SUMIF(Вводные!$H$4:$L$4,Штат!AS$8,Вводные!$H248:$L248)/0.87*SUMIF(Вводные!$H$4:$L$4,Штат!AS$8,Вводные!$H$18:$L$18)</f>
        <v>199.59051724137933</v>
      </c>
      <c r="AT48" s="190">
        <f>SUMIF(Вводные!$H$4:$L$4,Штат!AT$8,Вводные!$H248:$L248)/0.87*SUMIF(Вводные!$H$4:$L$4,Штат!AT$8,Вводные!$H$18:$L$18)</f>
        <v>199.59051724137933</v>
      </c>
      <c r="AU48" s="190">
        <f>SUMIF(Вводные!$H$4:$L$4,Штат!AU$8,Вводные!$H248:$L248)/0.87*SUMIF(Вводные!$H$4:$L$4,Штат!AU$8,Вводные!$H$18:$L$18)</f>
        <v>199.59051724137933</v>
      </c>
      <c r="AV48" s="190">
        <f>SUMIF(Вводные!$H$4:$L$4,Штат!AV$8,Вводные!$H248:$L248)/0.87*SUMIF(Вводные!$H$4:$L$4,Штат!AV$8,Вводные!$H$18:$L$18)</f>
        <v>199.59051724137933</v>
      </c>
      <c r="AW48" s="190">
        <f>SUMIF(Вводные!$H$4:$L$4,Штат!AW$8,Вводные!$H248:$L248)/0.87*SUMIF(Вводные!$H$4:$L$4,Штат!AW$8,Вводные!$H$18:$L$18)</f>
        <v>199.59051724137933</v>
      </c>
      <c r="AX48" s="190">
        <f>SUMIF(Вводные!$H$4:$L$4,Штат!AX$8,Вводные!$H248:$L248)/0.87*SUMIF(Вводные!$H$4:$L$4,Штат!AX$8,Вводные!$H$18:$L$18)</f>
        <v>199.59051724137933</v>
      </c>
      <c r="AY48" s="190">
        <f>SUMIF(Вводные!$H$4:$L$4,Штат!AY$8,Вводные!$H248:$L248)/0.87*SUMIF(Вводные!$H$4:$L$4,Штат!AY$8,Вводные!$H$18:$L$18)</f>
        <v>199.59051724137933</v>
      </c>
      <c r="AZ48" s="190">
        <f>SUMIF(Вводные!$H$4:$L$4,Штат!AZ$8,Вводные!$H248:$L248)/0.87*SUMIF(Вводные!$H$4:$L$4,Штат!AZ$8,Вводные!$H$18:$L$18)</f>
        <v>199.59051724137933</v>
      </c>
      <c r="BA48" s="190">
        <f>SUMIF(Вводные!$H$4:$L$4,Штат!BA$8,Вводные!$H248:$L248)/0.87*SUMIF(Вводные!$H$4:$L$4,Штат!BA$8,Вводные!$H$18:$L$18)</f>
        <v>199.59051724137933</v>
      </c>
      <c r="BB48" s="190">
        <f>SUMIF(Вводные!$H$4:$L$4,Штат!BB$8,Вводные!$H248:$L248)/0.87*SUMIF(Вводные!$H$4:$L$4,Штат!BB$8,Вводные!$H$18:$L$18)</f>
        <v>199.59051724137933</v>
      </c>
      <c r="BC48" s="190">
        <f>SUMIF(Вводные!$H$4:$L$4,Штат!BC$8,Вводные!$H248:$L248)/0.87*SUMIF(Вводные!$H$4:$L$4,Штат!BC$8,Вводные!$H$18:$L$18)</f>
        <v>199.59051724137933</v>
      </c>
      <c r="BD48" s="190">
        <f>SUMIF(Вводные!$H$4:$L$4,Штат!BD$8,Вводные!$H248:$L248)/0.87*SUMIF(Вводные!$H$4:$L$4,Штат!BD$8,Вводные!$H$18:$L$18)</f>
        <v>209.57004310344831</v>
      </c>
      <c r="BE48" s="190">
        <f>SUMIF(Вводные!$H$4:$L$4,Штат!BE$8,Вводные!$H248:$L248)/0.87*SUMIF(Вводные!$H$4:$L$4,Штат!BE$8,Вводные!$H$18:$L$18)</f>
        <v>209.57004310344831</v>
      </c>
      <c r="BF48" s="190">
        <f>SUMIF(Вводные!$H$4:$L$4,Штат!BF$8,Вводные!$H248:$L248)/0.87*SUMIF(Вводные!$H$4:$L$4,Штат!BF$8,Вводные!$H$18:$L$18)</f>
        <v>209.57004310344831</v>
      </c>
      <c r="BG48" s="190">
        <f>SUMIF(Вводные!$H$4:$L$4,Штат!BG$8,Вводные!$H248:$L248)/0.87*SUMIF(Вводные!$H$4:$L$4,Штат!BG$8,Вводные!$H$18:$L$18)</f>
        <v>209.57004310344831</v>
      </c>
      <c r="BH48" s="190">
        <f>SUMIF(Вводные!$H$4:$L$4,Штат!BH$8,Вводные!$H248:$L248)/0.87*SUMIF(Вводные!$H$4:$L$4,Штат!BH$8,Вводные!$H$18:$L$18)</f>
        <v>209.57004310344831</v>
      </c>
      <c r="BI48" s="190">
        <f>SUMIF(Вводные!$H$4:$L$4,Штат!BI$8,Вводные!$H248:$L248)/0.87*SUMIF(Вводные!$H$4:$L$4,Штат!BI$8,Вводные!$H$18:$L$18)</f>
        <v>209.57004310344831</v>
      </c>
      <c r="BJ48" s="190">
        <f>SUMIF(Вводные!$H$4:$L$4,Штат!BJ$8,Вводные!$H248:$L248)/0.87*SUMIF(Вводные!$H$4:$L$4,Штат!BJ$8,Вводные!$H$18:$L$18)</f>
        <v>209.57004310344831</v>
      </c>
      <c r="BK48" s="190">
        <f>SUMIF(Вводные!$H$4:$L$4,Штат!BK$8,Вводные!$H248:$L248)/0.87*SUMIF(Вводные!$H$4:$L$4,Штат!BK$8,Вводные!$H$18:$L$18)</f>
        <v>209.57004310344831</v>
      </c>
      <c r="BL48" s="190">
        <f>SUMIF(Вводные!$H$4:$L$4,Штат!BL$8,Вводные!$H248:$L248)/0.87*SUMIF(Вводные!$H$4:$L$4,Штат!BL$8,Вводные!$H$18:$L$18)</f>
        <v>209.57004310344831</v>
      </c>
      <c r="BM48" s="190">
        <f>SUMIF(Вводные!$H$4:$L$4,Штат!BM$8,Вводные!$H248:$L248)/0.87*SUMIF(Вводные!$H$4:$L$4,Штат!BM$8,Вводные!$H$18:$L$18)</f>
        <v>209.57004310344831</v>
      </c>
      <c r="BN48" s="190">
        <f>SUMIF(Вводные!$H$4:$L$4,Штат!BN$8,Вводные!$H248:$L248)/0.87*SUMIF(Вводные!$H$4:$L$4,Штат!BN$8,Вводные!$H$18:$L$18)</f>
        <v>209.57004310344831</v>
      </c>
      <c r="BO48" s="190">
        <f>SUMIF(Вводные!$H$4:$L$4,Штат!BO$8,Вводные!$H248:$L248)/0.87*SUMIF(Вводные!$H$4:$L$4,Штат!BO$8,Вводные!$H$18:$L$18)</f>
        <v>209.57004310344831</v>
      </c>
    </row>
    <row r="49" spans="1:67" ht="14.45" customHeight="1" outlineLevel="1" x14ac:dyDescent="0.2">
      <c r="A49" s="188" t="str">
        <f>Вводные!E228</f>
        <v>Себестоимость</v>
      </c>
      <c r="B49" s="183" t="str">
        <f t="shared" si="4"/>
        <v>Оператор комбайна</v>
      </c>
      <c r="C49" s="508" t="s">
        <v>288</v>
      </c>
      <c r="D49" s="508" t="s">
        <v>47</v>
      </c>
      <c r="E49" s="189"/>
      <c r="F49" s="156"/>
      <c r="G49" s="190">
        <f>Вводные!F249/0.87</f>
        <v>0</v>
      </c>
      <c r="H49" s="190">
        <f>SUMIF(Вводные!$H$4:$L$4,Штат!H$8,Вводные!$H249:$L249)/0.87*SUMIF(Вводные!$H$4:$L$4,Штат!H$8,Вводные!$H$18:$L$18)</f>
        <v>137.93103448275863</v>
      </c>
      <c r="I49" s="190">
        <f>SUMIF(Вводные!$H$4:$L$4,Штат!I$8,Вводные!$H249:$L249)/0.87*SUMIF(Вводные!$H$4:$L$4,Штат!I$8,Вводные!$H$18:$L$18)</f>
        <v>137.93103448275863</v>
      </c>
      <c r="J49" s="190">
        <f>SUMIF(Вводные!$H$4:$L$4,Штат!J$8,Вводные!$H249:$L249)/0.87*SUMIF(Вводные!$H$4:$L$4,Штат!J$8,Вводные!$H$18:$L$18)</f>
        <v>137.93103448275863</v>
      </c>
      <c r="K49" s="190">
        <f>SUMIF(Вводные!$H$4:$L$4,Штат!K$8,Вводные!$H249:$L249)/0.87*SUMIF(Вводные!$H$4:$L$4,Штат!K$8,Вводные!$H$18:$L$18)</f>
        <v>137.93103448275863</v>
      </c>
      <c r="L49" s="190">
        <f>SUMIF(Вводные!$H$4:$L$4,Штат!L$8,Вводные!$H249:$L249)/0.87*SUMIF(Вводные!$H$4:$L$4,Штат!L$8,Вводные!$H$18:$L$18)</f>
        <v>137.93103448275863</v>
      </c>
      <c r="M49" s="190">
        <f>SUMIF(Вводные!$H$4:$L$4,Штат!M$8,Вводные!$H249:$L249)/0.87*SUMIF(Вводные!$H$4:$L$4,Штат!M$8,Вводные!$H$18:$L$18)</f>
        <v>137.93103448275863</v>
      </c>
      <c r="N49" s="190">
        <f>SUMIF(Вводные!$H$4:$L$4,Штат!N$8,Вводные!$H249:$L249)/0.87*SUMIF(Вводные!$H$4:$L$4,Штат!N$8,Вводные!$H$18:$L$18)</f>
        <v>137.93103448275863</v>
      </c>
      <c r="O49" s="190">
        <f>SUMIF(Вводные!$H$4:$L$4,Штат!O$8,Вводные!$H249:$L249)/0.87*SUMIF(Вводные!$H$4:$L$4,Штат!O$8,Вводные!$H$18:$L$18)</f>
        <v>137.93103448275863</v>
      </c>
      <c r="P49" s="190">
        <f>SUMIF(Вводные!$H$4:$L$4,Штат!P$8,Вводные!$H249:$L249)/0.87*SUMIF(Вводные!$H$4:$L$4,Штат!P$8,Вводные!$H$18:$L$18)</f>
        <v>137.93103448275863</v>
      </c>
      <c r="Q49" s="190">
        <f>SUMIF(Вводные!$H$4:$L$4,Штат!Q$8,Вводные!$H249:$L249)/0.87*SUMIF(Вводные!$H$4:$L$4,Штат!Q$8,Вводные!$H$18:$L$18)</f>
        <v>137.93103448275863</v>
      </c>
      <c r="R49" s="190">
        <f>SUMIF(Вводные!$H$4:$L$4,Штат!R$8,Вводные!$H249:$L249)/0.87*SUMIF(Вводные!$H$4:$L$4,Штат!R$8,Вводные!$H$18:$L$18)</f>
        <v>137.93103448275863</v>
      </c>
      <c r="S49" s="190">
        <f>SUMIF(Вводные!$H$4:$L$4,Штат!S$8,Вводные!$H249:$L249)/0.87*SUMIF(Вводные!$H$4:$L$4,Штат!S$8,Вводные!$H$18:$L$18)</f>
        <v>137.93103448275863</v>
      </c>
      <c r="T49" s="190">
        <f>SUMIF(Вводные!$H$4:$L$4,Штат!T$8,Вводные!$H249:$L249)/0.87*SUMIF(Вводные!$H$4:$L$4,Штат!T$8,Вводные!$H$18:$L$18)</f>
        <v>144.82758620689657</v>
      </c>
      <c r="U49" s="190">
        <f>SUMIF(Вводные!$H$4:$L$4,Штат!U$8,Вводные!$H249:$L249)/0.87*SUMIF(Вводные!$H$4:$L$4,Штат!U$8,Вводные!$H$18:$L$18)</f>
        <v>144.82758620689657</v>
      </c>
      <c r="V49" s="190">
        <f>SUMIF(Вводные!$H$4:$L$4,Штат!V$8,Вводные!$H249:$L249)/0.87*SUMIF(Вводные!$H$4:$L$4,Штат!V$8,Вводные!$H$18:$L$18)</f>
        <v>144.82758620689657</v>
      </c>
      <c r="W49" s="190">
        <f>SUMIF(Вводные!$H$4:$L$4,Штат!W$8,Вводные!$H249:$L249)/0.87*SUMIF(Вводные!$H$4:$L$4,Штат!W$8,Вводные!$H$18:$L$18)</f>
        <v>144.82758620689657</v>
      </c>
      <c r="X49" s="190">
        <f>SUMIF(Вводные!$H$4:$L$4,Штат!X$8,Вводные!$H249:$L249)/0.87*SUMIF(Вводные!$H$4:$L$4,Штат!X$8,Вводные!$H$18:$L$18)</f>
        <v>144.82758620689657</v>
      </c>
      <c r="Y49" s="190">
        <f>SUMIF(Вводные!$H$4:$L$4,Штат!Y$8,Вводные!$H249:$L249)/0.87*SUMIF(Вводные!$H$4:$L$4,Штат!Y$8,Вводные!$H$18:$L$18)</f>
        <v>144.82758620689657</v>
      </c>
      <c r="Z49" s="190">
        <f>SUMIF(Вводные!$H$4:$L$4,Штат!Z$8,Вводные!$H249:$L249)/0.87*SUMIF(Вводные!$H$4:$L$4,Штат!Z$8,Вводные!$H$18:$L$18)</f>
        <v>144.82758620689657</v>
      </c>
      <c r="AA49" s="190">
        <f>SUMIF(Вводные!$H$4:$L$4,Штат!AA$8,Вводные!$H249:$L249)/0.87*SUMIF(Вводные!$H$4:$L$4,Штат!AA$8,Вводные!$H$18:$L$18)</f>
        <v>144.82758620689657</v>
      </c>
      <c r="AB49" s="190">
        <f>SUMIF(Вводные!$H$4:$L$4,Штат!AB$8,Вводные!$H249:$L249)/0.87*SUMIF(Вводные!$H$4:$L$4,Штат!AB$8,Вводные!$H$18:$L$18)</f>
        <v>144.82758620689657</v>
      </c>
      <c r="AC49" s="190">
        <f>SUMIF(Вводные!$H$4:$L$4,Штат!AC$8,Вводные!$H249:$L249)/0.87*SUMIF(Вводные!$H$4:$L$4,Штат!AC$8,Вводные!$H$18:$L$18)</f>
        <v>144.82758620689657</v>
      </c>
      <c r="AD49" s="190">
        <f>SUMIF(Вводные!$H$4:$L$4,Штат!AD$8,Вводные!$H249:$L249)/0.87*SUMIF(Вводные!$H$4:$L$4,Штат!AD$8,Вводные!$H$18:$L$18)</f>
        <v>144.82758620689657</v>
      </c>
      <c r="AE49" s="190">
        <f>SUMIF(Вводные!$H$4:$L$4,Штат!AE$8,Вводные!$H249:$L249)/0.87*SUMIF(Вводные!$H$4:$L$4,Штат!AE$8,Вводные!$H$18:$L$18)</f>
        <v>144.82758620689657</v>
      </c>
      <c r="AF49" s="190">
        <f>SUMIF(Вводные!$H$4:$L$4,Штат!AF$8,Вводные!$H249:$L249)/0.87*SUMIF(Вводные!$H$4:$L$4,Штат!AF$8,Вводные!$H$18:$L$18)</f>
        <v>152.06896551724139</v>
      </c>
      <c r="AG49" s="190">
        <f>SUMIF(Вводные!$H$4:$L$4,Штат!AG$8,Вводные!$H249:$L249)/0.87*SUMIF(Вводные!$H$4:$L$4,Штат!AG$8,Вводные!$H$18:$L$18)</f>
        <v>152.06896551724139</v>
      </c>
      <c r="AH49" s="190">
        <f>SUMIF(Вводные!$H$4:$L$4,Штат!AH$8,Вводные!$H249:$L249)/0.87*SUMIF(Вводные!$H$4:$L$4,Штат!AH$8,Вводные!$H$18:$L$18)</f>
        <v>152.06896551724139</v>
      </c>
      <c r="AI49" s="190">
        <f>SUMIF(Вводные!$H$4:$L$4,Штат!AI$8,Вводные!$H249:$L249)/0.87*SUMIF(Вводные!$H$4:$L$4,Штат!AI$8,Вводные!$H$18:$L$18)</f>
        <v>152.06896551724139</v>
      </c>
      <c r="AJ49" s="190">
        <f>SUMIF(Вводные!$H$4:$L$4,Штат!AJ$8,Вводные!$H249:$L249)/0.87*SUMIF(Вводные!$H$4:$L$4,Штат!AJ$8,Вводные!$H$18:$L$18)</f>
        <v>152.06896551724139</v>
      </c>
      <c r="AK49" s="190">
        <f>SUMIF(Вводные!$H$4:$L$4,Штат!AK$8,Вводные!$H249:$L249)/0.87*SUMIF(Вводные!$H$4:$L$4,Штат!AK$8,Вводные!$H$18:$L$18)</f>
        <v>152.06896551724139</v>
      </c>
      <c r="AL49" s="190">
        <f>SUMIF(Вводные!$H$4:$L$4,Штат!AL$8,Вводные!$H249:$L249)/0.87*SUMIF(Вводные!$H$4:$L$4,Штат!AL$8,Вводные!$H$18:$L$18)</f>
        <v>152.06896551724139</v>
      </c>
      <c r="AM49" s="190">
        <f>SUMIF(Вводные!$H$4:$L$4,Штат!AM$8,Вводные!$H249:$L249)/0.87*SUMIF(Вводные!$H$4:$L$4,Штат!AM$8,Вводные!$H$18:$L$18)</f>
        <v>152.06896551724139</v>
      </c>
      <c r="AN49" s="190">
        <f>SUMIF(Вводные!$H$4:$L$4,Штат!AN$8,Вводные!$H249:$L249)/0.87*SUMIF(Вводные!$H$4:$L$4,Штат!AN$8,Вводные!$H$18:$L$18)</f>
        <v>152.06896551724139</v>
      </c>
      <c r="AO49" s="190">
        <f>SUMIF(Вводные!$H$4:$L$4,Штат!AO$8,Вводные!$H249:$L249)/0.87*SUMIF(Вводные!$H$4:$L$4,Штат!AO$8,Вводные!$H$18:$L$18)</f>
        <v>152.06896551724139</v>
      </c>
      <c r="AP49" s="190">
        <f>SUMIF(Вводные!$H$4:$L$4,Штат!AP$8,Вводные!$H249:$L249)/0.87*SUMIF(Вводные!$H$4:$L$4,Штат!AP$8,Вводные!$H$18:$L$18)</f>
        <v>152.06896551724139</v>
      </c>
      <c r="AQ49" s="190">
        <f>SUMIF(Вводные!$H$4:$L$4,Штат!AQ$8,Вводные!$H249:$L249)/0.87*SUMIF(Вводные!$H$4:$L$4,Штат!AQ$8,Вводные!$H$18:$L$18)</f>
        <v>152.06896551724139</v>
      </c>
      <c r="AR49" s="190">
        <f>SUMIF(Вводные!$H$4:$L$4,Штат!AR$8,Вводные!$H249:$L249)/0.87*SUMIF(Вводные!$H$4:$L$4,Штат!AR$8,Вводные!$H$18:$L$18)</f>
        <v>159.67241379310349</v>
      </c>
      <c r="AS49" s="190">
        <f>SUMIF(Вводные!$H$4:$L$4,Штат!AS$8,Вводные!$H249:$L249)/0.87*SUMIF(Вводные!$H$4:$L$4,Штат!AS$8,Вводные!$H$18:$L$18)</f>
        <v>159.67241379310349</v>
      </c>
      <c r="AT49" s="190">
        <f>SUMIF(Вводные!$H$4:$L$4,Штат!AT$8,Вводные!$H249:$L249)/0.87*SUMIF(Вводные!$H$4:$L$4,Штат!AT$8,Вводные!$H$18:$L$18)</f>
        <v>159.67241379310349</v>
      </c>
      <c r="AU49" s="190">
        <f>SUMIF(Вводные!$H$4:$L$4,Штат!AU$8,Вводные!$H249:$L249)/0.87*SUMIF(Вводные!$H$4:$L$4,Штат!AU$8,Вводные!$H$18:$L$18)</f>
        <v>159.67241379310349</v>
      </c>
      <c r="AV49" s="190">
        <f>SUMIF(Вводные!$H$4:$L$4,Штат!AV$8,Вводные!$H249:$L249)/0.87*SUMIF(Вводные!$H$4:$L$4,Штат!AV$8,Вводные!$H$18:$L$18)</f>
        <v>159.67241379310349</v>
      </c>
      <c r="AW49" s="190">
        <f>SUMIF(Вводные!$H$4:$L$4,Штат!AW$8,Вводные!$H249:$L249)/0.87*SUMIF(Вводные!$H$4:$L$4,Штат!AW$8,Вводные!$H$18:$L$18)</f>
        <v>159.67241379310349</v>
      </c>
      <c r="AX49" s="190">
        <f>SUMIF(Вводные!$H$4:$L$4,Штат!AX$8,Вводные!$H249:$L249)/0.87*SUMIF(Вводные!$H$4:$L$4,Штат!AX$8,Вводные!$H$18:$L$18)</f>
        <v>159.67241379310349</v>
      </c>
      <c r="AY49" s="190">
        <f>SUMIF(Вводные!$H$4:$L$4,Штат!AY$8,Вводные!$H249:$L249)/0.87*SUMIF(Вводные!$H$4:$L$4,Штат!AY$8,Вводные!$H$18:$L$18)</f>
        <v>159.67241379310349</v>
      </c>
      <c r="AZ49" s="190">
        <f>SUMIF(Вводные!$H$4:$L$4,Штат!AZ$8,Вводные!$H249:$L249)/0.87*SUMIF(Вводные!$H$4:$L$4,Штат!AZ$8,Вводные!$H$18:$L$18)</f>
        <v>159.67241379310349</v>
      </c>
      <c r="BA49" s="190">
        <f>SUMIF(Вводные!$H$4:$L$4,Штат!BA$8,Вводные!$H249:$L249)/0.87*SUMIF(Вводные!$H$4:$L$4,Штат!BA$8,Вводные!$H$18:$L$18)</f>
        <v>159.67241379310349</v>
      </c>
      <c r="BB49" s="190">
        <f>SUMIF(Вводные!$H$4:$L$4,Штат!BB$8,Вводные!$H249:$L249)/0.87*SUMIF(Вводные!$H$4:$L$4,Штат!BB$8,Вводные!$H$18:$L$18)</f>
        <v>159.67241379310349</v>
      </c>
      <c r="BC49" s="190">
        <f>SUMIF(Вводные!$H$4:$L$4,Штат!BC$8,Вводные!$H249:$L249)/0.87*SUMIF(Вводные!$H$4:$L$4,Штат!BC$8,Вводные!$H$18:$L$18)</f>
        <v>159.67241379310349</v>
      </c>
      <c r="BD49" s="190">
        <f>SUMIF(Вводные!$H$4:$L$4,Штат!BD$8,Вводные!$H249:$L249)/0.87*SUMIF(Вводные!$H$4:$L$4,Штат!BD$8,Вводные!$H$18:$L$18)</f>
        <v>167.65603448275866</v>
      </c>
      <c r="BE49" s="190">
        <f>SUMIF(Вводные!$H$4:$L$4,Штат!BE$8,Вводные!$H249:$L249)/0.87*SUMIF(Вводные!$H$4:$L$4,Штат!BE$8,Вводные!$H$18:$L$18)</f>
        <v>167.65603448275866</v>
      </c>
      <c r="BF49" s="190">
        <f>SUMIF(Вводные!$H$4:$L$4,Штат!BF$8,Вводные!$H249:$L249)/0.87*SUMIF(Вводные!$H$4:$L$4,Штат!BF$8,Вводные!$H$18:$L$18)</f>
        <v>167.65603448275866</v>
      </c>
      <c r="BG49" s="190">
        <f>SUMIF(Вводные!$H$4:$L$4,Штат!BG$8,Вводные!$H249:$L249)/0.87*SUMIF(Вводные!$H$4:$L$4,Штат!BG$8,Вводные!$H$18:$L$18)</f>
        <v>167.65603448275866</v>
      </c>
      <c r="BH49" s="190">
        <f>SUMIF(Вводные!$H$4:$L$4,Штат!BH$8,Вводные!$H249:$L249)/0.87*SUMIF(Вводные!$H$4:$L$4,Штат!BH$8,Вводные!$H$18:$L$18)</f>
        <v>167.65603448275866</v>
      </c>
      <c r="BI49" s="190">
        <f>SUMIF(Вводные!$H$4:$L$4,Штат!BI$8,Вводные!$H249:$L249)/0.87*SUMIF(Вводные!$H$4:$L$4,Штат!BI$8,Вводные!$H$18:$L$18)</f>
        <v>167.65603448275866</v>
      </c>
      <c r="BJ49" s="190">
        <f>SUMIF(Вводные!$H$4:$L$4,Штат!BJ$8,Вводные!$H249:$L249)/0.87*SUMIF(Вводные!$H$4:$L$4,Штат!BJ$8,Вводные!$H$18:$L$18)</f>
        <v>167.65603448275866</v>
      </c>
      <c r="BK49" s="190">
        <f>SUMIF(Вводные!$H$4:$L$4,Штат!BK$8,Вводные!$H249:$L249)/0.87*SUMIF(Вводные!$H$4:$L$4,Штат!BK$8,Вводные!$H$18:$L$18)</f>
        <v>167.65603448275866</v>
      </c>
      <c r="BL49" s="190">
        <f>SUMIF(Вводные!$H$4:$L$4,Штат!BL$8,Вводные!$H249:$L249)/0.87*SUMIF(Вводные!$H$4:$L$4,Штат!BL$8,Вводные!$H$18:$L$18)</f>
        <v>167.65603448275866</v>
      </c>
      <c r="BM49" s="190">
        <f>SUMIF(Вводные!$H$4:$L$4,Штат!BM$8,Вводные!$H249:$L249)/0.87*SUMIF(Вводные!$H$4:$L$4,Штат!BM$8,Вводные!$H$18:$L$18)</f>
        <v>167.65603448275866</v>
      </c>
      <c r="BN49" s="190">
        <f>SUMIF(Вводные!$H$4:$L$4,Штат!BN$8,Вводные!$H249:$L249)/0.87*SUMIF(Вводные!$H$4:$L$4,Штат!BN$8,Вводные!$H$18:$L$18)</f>
        <v>167.65603448275866</v>
      </c>
      <c r="BO49" s="190">
        <f>SUMIF(Вводные!$H$4:$L$4,Штат!BO$8,Вводные!$H249:$L249)/0.87*SUMIF(Вводные!$H$4:$L$4,Штат!BO$8,Вводные!$H$18:$L$18)</f>
        <v>167.65603448275866</v>
      </c>
    </row>
    <row r="50" spans="1:67" ht="14.45" customHeight="1" outlineLevel="1" x14ac:dyDescent="0.2">
      <c r="A50" s="188" t="str">
        <f>Вводные!E229</f>
        <v>Себестоимость</v>
      </c>
      <c r="B50" s="183" t="str">
        <f t="shared" si="4"/>
        <v>Водитель</v>
      </c>
      <c r="C50" s="508" t="s">
        <v>287</v>
      </c>
      <c r="D50" s="508" t="s">
        <v>47</v>
      </c>
      <c r="E50" s="189"/>
      <c r="F50" s="156"/>
      <c r="G50" s="190">
        <f>Вводные!F250/0.87</f>
        <v>0</v>
      </c>
      <c r="H50" s="190">
        <f>SUMIF(Вводные!$H$4:$L$4,Штат!H$8,Вводные!$H250:$L250)/0.87*SUMIF(Вводные!$H$4:$L$4,Штат!H$8,Вводные!$H$18:$L$18)</f>
        <v>91.954022988505741</v>
      </c>
      <c r="I50" s="190">
        <f>SUMIF(Вводные!$H$4:$L$4,Штат!I$8,Вводные!$H250:$L250)/0.87*SUMIF(Вводные!$H$4:$L$4,Штат!I$8,Вводные!$H$18:$L$18)</f>
        <v>91.954022988505741</v>
      </c>
      <c r="J50" s="190">
        <f>SUMIF(Вводные!$H$4:$L$4,Штат!J$8,Вводные!$H250:$L250)/0.87*SUMIF(Вводные!$H$4:$L$4,Штат!J$8,Вводные!$H$18:$L$18)</f>
        <v>91.954022988505741</v>
      </c>
      <c r="K50" s="190">
        <f>SUMIF(Вводные!$H$4:$L$4,Штат!K$8,Вводные!$H250:$L250)/0.87*SUMIF(Вводные!$H$4:$L$4,Штат!K$8,Вводные!$H$18:$L$18)</f>
        <v>91.954022988505741</v>
      </c>
      <c r="L50" s="190">
        <f>SUMIF(Вводные!$H$4:$L$4,Штат!L$8,Вводные!$H250:$L250)/0.87*SUMIF(Вводные!$H$4:$L$4,Штат!L$8,Вводные!$H$18:$L$18)</f>
        <v>91.954022988505741</v>
      </c>
      <c r="M50" s="190">
        <f>SUMIF(Вводные!$H$4:$L$4,Штат!M$8,Вводные!$H250:$L250)/0.87*SUMIF(Вводные!$H$4:$L$4,Штат!M$8,Вводные!$H$18:$L$18)</f>
        <v>91.954022988505741</v>
      </c>
      <c r="N50" s="190">
        <f>SUMIF(Вводные!$H$4:$L$4,Штат!N$8,Вводные!$H250:$L250)/0.87*SUMIF(Вводные!$H$4:$L$4,Штат!N$8,Вводные!$H$18:$L$18)</f>
        <v>91.954022988505741</v>
      </c>
      <c r="O50" s="190">
        <f>SUMIF(Вводные!$H$4:$L$4,Штат!O$8,Вводные!$H250:$L250)/0.87*SUMIF(Вводные!$H$4:$L$4,Штат!O$8,Вводные!$H$18:$L$18)</f>
        <v>91.954022988505741</v>
      </c>
      <c r="P50" s="190">
        <f>SUMIF(Вводные!$H$4:$L$4,Штат!P$8,Вводные!$H250:$L250)/0.87*SUMIF(Вводные!$H$4:$L$4,Штат!P$8,Вводные!$H$18:$L$18)</f>
        <v>91.954022988505741</v>
      </c>
      <c r="Q50" s="190">
        <f>SUMIF(Вводные!$H$4:$L$4,Штат!Q$8,Вводные!$H250:$L250)/0.87*SUMIF(Вводные!$H$4:$L$4,Штат!Q$8,Вводные!$H$18:$L$18)</f>
        <v>91.954022988505741</v>
      </c>
      <c r="R50" s="190">
        <f>SUMIF(Вводные!$H$4:$L$4,Штат!R$8,Вводные!$H250:$L250)/0.87*SUMIF(Вводные!$H$4:$L$4,Штат!R$8,Вводные!$H$18:$L$18)</f>
        <v>91.954022988505741</v>
      </c>
      <c r="S50" s="190">
        <f>SUMIF(Вводные!$H$4:$L$4,Штат!S$8,Вводные!$H250:$L250)/0.87*SUMIF(Вводные!$H$4:$L$4,Штат!S$8,Вводные!$H$18:$L$18)</f>
        <v>91.954022988505741</v>
      </c>
      <c r="T50" s="190">
        <f>SUMIF(Вводные!$H$4:$L$4,Штат!T$8,Вводные!$H250:$L250)/0.87*SUMIF(Вводные!$H$4:$L$4,Штат!T$8,Вводные!$H$18:$L$18)</f>
        <v>96.551724137931032</v>
      </c>
      <c r="U50" s="190">
        <f>SUMIF(Вводные!$H$4:$L$4,Штат!U$8,Вводные!$H250:$L250)/0.87*SUMIF(Вводные!$H$4:$L$4,Штат!U$8,Вводные!$H$18:$L$18)</f>
        <v>96.551724137931032</v>
      </c>
      <c r="V50" s="190">
        <f>SUMIF(Вводные!$H$4:$L$4,Штат!V$8,Вводные!$H250:$L250)/0.87*SUMIF(Вводные!$H$4:$L$4,Штат!V$8,Вводные!$H$18:$L$18)</f>
        <v>96.551724137931032</v>
      </c>
      <c r="W50" s="190">
        <f>SUMIF(Вводные!$H$4:$L$4,Штат!W$8,Вводные!$H250:$L250)/0.87*SUMIF(Вводные!$H$4:$L$4,Штат!W$8,Вводные!$H$18:$L$18)</f>
        <v>96.551724137931032</v>
      </c>
      <c r="X50" s="190">
        <f>SUMIF(Вводные!$H$4:$L$4,Штат!X$8,Вводные!$H250:$L250)/0.87*SUMIF(Вводные!$H$4:$L$4,Штат!X$8,Вводные!$H$18:$L$18)</f>
        <v>96.551724137931032</v>
      </c>
      <c r="Y50" s="190">
        <f>SUMIF(Вводные!$H$4:$L$4,Штат!Y$8,Вводные!$H250:$L250)/0.87*SUMIF(Вводные!$H$4:$L$4,Штат!Y$8,Вводные!$H$18:$L$18)</f>
        <v>96.551724137931032</v>
      </c>
      <c r="Z50" s="190">
        <f>SUMIF(Вводные!$H$4:$L$4,Штат!Z$8,Вводные!$H250:$L250)/0.87*SUMIF(Вводные!$H$4:$L$4,Штат!Z$8,Вводные!$H$18:$L$18)</f>
        <v>96.551724137931032</v>
      </c>
      <c r="AA50" s="190">
        <f>SUMIF(Вводные!$H$4:$L$4,Штат!AA$8,Вводные!$H250:$L250)/0.87*SUMIF(Вводные!$H$4:$L$4,Штат!AA$8,Вводные!$H$18:$L$18)</f>
        <v>96.551724137931032</v>
      </c>
      <c r="AB50" s="190">
        <f>SUMIF(Вводные!$H$4:$L$4,Штат!AB$8,Вводные!$H250:$L250)/0.87*SUMIF(Вводные!$H$4:$L$4,Штат!AB$8,Вводные!$H$18:$L$18)</f>
        <v>96.551724137931032</v>
      </c>
      <c r="AC50" s="190">
        <f>SUMIF(Вводные!$H$4:$L$4,Штат!AC$8,Вводные!$H250:$L250)/0.87*SUMIF(Вводные!$H$4:$L$4,Штат!AC$8,Вводные!$H$18:$L$18)</f>
        <v>96.551724137931032</v>
      </c>
      <c r="AD50" s="190">
        <f>SUMIF(Вводные!$H$4:$L$4,Штат!AD$8,Вводные!$H250:$L250)/0.87*SUMIF(Вводные!$H$4:$L$4,Штат!AD$8,Вводные!$H$18:$L$18)</f>
        <v>96.551724137931032</v>
      </c>
      <c r="AE50" s="190">
        <f>SUMIF(Вводные!$H$4:$L$4,Штат!AE$8,Вводные!$H250:$L250)/0.87*SUMIF(Вводные!$H$4:$L$4,Штат!AE$8,Вводные!$H$18:$L$18)</f>
        <v>96.551724137931032</v>
      </c>
      <c r="AF50" s="190">
        <f>SUMIF(Вводные!$H$4:$L$4,Штат!AF$8,Вводные!$H250:$L250)/0.87*SUMIF(Вводные!$H$4:$L$4,Штат!AF$8,Вводные!$H$18:$L$18)</f>
        <v>101.37931034482759</v>
      </c>
      <c r="AG50" s="190">
        <f>SUMIF(Вводные!$H$4:$L$4,Штат!AG$8,Вводные!$H250:$L250)/0.87*SUMIF(Вводные!$H$4:$L$4,Штат!AG$8,Вводные!$H$18:$L$18)</f>
        <v>101.37931034482759</v>
      </c>
      <c r="AH50" s="190">
        <f>SUMIF(Вводные!$H$4:$L$4,Штат!AH$8,Вводные!$H250:$L250)/0.87*SUMIF(Вводные!$H$4:$L$4,Штат!AH$8,Вводные!$H$18:$L$18)</f>
        <v>101.37931034482759</v>
      </c>
      <c r="AI50" s="190">
        <f>SUMIF(Вводные!$H$4:$L$4,Штат!AI$8,Вводные!$H250:$L250)/0.87*SUMIF(Вводные!$H$4:$L$4,Штат!AI$8,Вводные!$H$18:$L$18)</f>
        <v>101.37931034482759</v>
      </c>
      <c r="AJ50" s="190">
        <f>SUMIF(Вводные!$H$4:$L$4,Штат!AJ$8,Вводные!$H250:$L250)/0.87*SUMIF(Вводные!$H$4:$L$4,Штат!AJ$8,Вводные!$H$18:$L$18)</f>
        <v>101.37931034482759</v>
      </c>
      <c r="AK50" s="190">
        <f>SUMIF(Вводные!$H$4:$L$4,Штат!AK$8,Вводные!$H250:$L250)/0.87*SUMIF(Вводные!$H$4:$L$4,Штат!AK$8,Вводные!$H$18:$L$18)</f>
        <v>101.37931034482759</v>
      </c>
      <c r="AL50" s="190">
        <f>SUMIF(Вводные!$H$4:$L$4,Штат!AL$8,Вводные!$H250:$L250)/0.87*SUMIF(Вводные!$H$4:$L$4,Штат!AL$8,Вводные!$H$18:$L$18)</f>
        <v>101.37931034482759</v>
      </c>
      <c r="AM50" s="190">
        <f>SUMIF(Вводные!$H$4:$L$4,Штат!AM$8,Вводные!$H250:$L250)/0.87*SUMIF(Вводные!$H$4:$L$4,Штат!AM$8,Вводные!$H$18:$L$18)</f>
        <v>101.37931034482759</v>
      </c>
      <c r="AN50" s="190">
        <f>SUMIF(Вводные!$H$4:$L$4,Штат!AN$8,Вводные!$H250:$L250)/0.87*SUMIF(Вводные!$H$4:$L$4,Штат!AN$8,Вводные!$H$18:$L$18)</f>
        <v>101.37931034482759</v>
      </c>
      <c r="AO50" s="190">
        <f>SUMIF(Вводные!$H$4:$L$4,Штат!AO$8,Вводные!$H250:$L250)/0.87*SUMIF(Вводные!$H$4:$L$4,Штат!AO$8,Вводные!$H$18:$L$18)</f>
        <v>101.37931034482759</v>
      </c>
      <c r="AP50" s="190">
        <f>SUMIF(Вводные!$H$4:$L$4,Штат!AP$8,Вводные!$H250:$L250)/0.87*SUMIF(Вводные!$H$4:$L$4,Штат!AP$8,Вводные!$H$18:$L$18)</f>
        <v>101.37931034482759</v>
      </c>
      <c r="AQ50" s="190">
        <f>SUMIF(Вводные!$H$4:$L$4,Штат!AQ$8,Вводные!$H250:$L250)/0.87*SUMIF(Вводные!$H$4:$L$4,Штат!AQ$8,Вводные!$H$18:$L$18)</f>
        <v>101.37931034482759</v>
      </c>
      <c r="AR50" s="190">
        <f>SUMIF(Вводные!$H$4:$L$4,Штат!AR$8,Вводные!$H250:$L250)/0.87*SUMIF(Вводные!$H$4:$L$4,Штат!AR$8,Вводные!$H$18:$L$18)</f>
        <v>106.44827586206897</v>
      </c>
      <c r="AS50" s="190">
        <f>SUMIF(Вводные!$H$4:$L$4,Штат!AS$8,Вводные!$H250:$L250)/0.87*SUMIF(Вводные!$H$4:$L$4,Штат!AS$8,Вводные!$H$18:$L$18)</f>
        <v>106.44827586206897</v>
      </c>
      <c r="AT50" s="190">
        <f>SUMIF(Вводные!$H$4:$L$4,Штат!AT$8,Вводные!$H250:$L250)/0.87*SUMIF(Вводные!$H$4:$L$4,Штат!AT$8,Вводные!$H$18:$L$18)</f>
        <v>106.44827586206897</v>
      </c>
      <c r="AU50" s="190">
        <f>SUMIF(Вводные!$H$4:$L$4,Штат!AU$8,Вводные!$H250:$L250)/0.87*SUMIF(Вводные!$H$4:$L$4,Штат!AU$8,Вводные!$H$18:$L$18)</f>
        <v>106.44827586206897</v>
      </c>
      <c r="AV50" s="190">
        <f>SUMIF(Вводные!$H$4:$L$4,Штат!AV$8,Вводные!$H250:$L250)/0.87*SUMIF(Вводные!$H$4:$L$4,Штат!AV$8,Вводные!$H$18:$L$18)</f>
        <v>106.44827586206897</v>
      </c>
      <c r="AW50" s="190">
        <f>SUMIF(Вводные!$H$4:$L$4,Штат!AW$8,Вводные!$H250:$L250)/0.87*SUMIF(Вводные!$H$4:$L$4,Штат!AW$8,Вводные!$H$18:$L$18)</f>
        <v>106.44827586206897</v>
      </c>
      <c r="AX50" s="190">
        <f>SUMIF(Вводные!$H$4:$L$4,Штат!AX$8,Вводные!$H250:$L250)/0.87*SUMIF(Вводные!$H$4:$L$4,Штат!AX$8,Вводные!$H$18:$L$18)</f>
        <v>106.44827586206897</v>
      </c>
      <c r="AY50" s="190">
        <f>SUMIF(Вводные!$H$4:$L$4,Штат!AY$8,Вводные!$H250:$L250)/0.87*SUMIF(Вводные!$H$4:$L$4,Штат!AY$8,Вводные!$H$18:$L$18)</f>
        <v>106.44827586206897</v>
      </c>
      <c r="AZ50" s="190">
        <f>SUMIF(Вводные!$H$4:$L$4,Штат!AZ$8,Вводные!$H250:$L250)/0.87*SUMIF(Вводные!$H$4:$L$4,Штат!AZ$8,Вводные!$H$18:$L$18)</f>
        <v>106.44827586206897</v>
      </c>
      <c r="BA50" s="190">
        <f>SUMIF(Вводные!$H$4:$L$4,Штат!BA$8,Вводные!$H250:$L250)/0.87*SUMIF(Вводные!$H$4:$L$4,Штат!BA$8,Вводные!$H$18:$L$18)</f>
        <v>106.44827586206897</v>
      </c>
      <c r="BB50" s="190">
        <f>SUMIF(Вводные!$H$4:$L$4,Штат!BB$8,Вводные!$H250:$L250)/0.87*SUMIF(Вводные!$H$4:$L$4,Штат!BB$8,Вводные!$H$18:$L$18)</f>
        <v>106.44827586206897</v>
      </c>
      <c r="BC50" s="190">
        <f>SUMIF(Вводные!$H$4:$L$4,Штат!BC$8,Вводные!$H250:$L250)/0.87*SUMIF(Вводные!$H$4:$L$4,Штат!BC$8,Вводные!$H$18:$L$18)</f>
        <v>106.44827586206897</v>
      </c>
      <c r="BD50" s="190">
        <f>SUMIF(Вводные!$H$4:$L$4,Штат!BD$8,Вводные!$H250:$L250)/0.87*SUMIF(Вводные!$H$4:$L$4,Штат!BD$8,Вводные!$H$18:$L$18)</f>
        <v>111.77068965517243</v>
      </c>
      <c r="BE50" s="190">
        <f>SUMIF(Вводные!$H$4:$L$4,Штат!BE$8,Вводные!$H250:$L250)/0.87*SUMIF(Вводные!$H$4:$L$4,Штат!BE$8,Вводные!$H$18:$L$18)</f>
        <v>111.77068965517243</v>
      </c>
      <c r="BF50" s="190">
        <f>SUMIF(Вводные!$H$4:$L$4,Штат!BF$8,Вводные!$H250:$L250)/0.87*SUMIF(Вводные!$H$4:$L$4,Штат!BF$8,Вводные!$H$18:$L$18)</f>
        <v>111.77068965517243</v>
      </c>
      <c r="BG50" s="190">
        <f>SUMIF(Вводные!$H$4:$L$4,Штат!BG$8,Вводные!$H250:$L250)/0.87*SUMIF(Вводные!$H$4:$L$4,Штат!BG$8,Вводные!$H$18:$L$18)</f>
        <v>111.77068965517243</v>
      </c>
      <c r="BH50" s="190">
        <f>SUMIF(Вводные!$H$4:$L$4,Штат!BH$8,Вводные!$H250:$L250)/0.87*SUMIF(Вводные!$H$4:$L$4,Штат!BH$8,Вводные!$H$18:$L$18)</f>
        <v>111.77068965517243</v>
      </c>
      <c r="BI50" s="190">
        <f>SUMIF(Вводные!$H$4:$L$4,Штат!BI$8,Вводные!$H250:$L250)/0.87*SUMIF(Вводные!$H$4:$L$4,Штат!BI$8,Вводные!$H$18:$L$18)</f>
        <v>111.77068965517243</v>
      </c>
      <c r="BJ50" s="190">
        <f>SUMIF(Вводные!$H$4:$L$4,Штат!BJ$8,Вводные!$H250:$L250)/0.87*SUMIF(Вводные!$H$4:$L$4,Штат!BJ$8,Вводные!$H$18:$L$18)</f>
        <v>111.77068965517243</v>
      </c>
      <c r="BK50" s="190">
        <f>SUMIF(Вводные!$H$4:$L$4,Штат!BK$8,Вводные!$H250:$L250)/0.87*SUMIF(Вводные!$H$4:$L$4,Штат!BK$8,Вводные!$H$18:$L$18)</f>
        <v>111.77068965517243</v>
      </c>
      <c r="BL50" s="190">
        <f>SUMIF(Вводные!$H$4:$L$4,Штат!BL$8,Вводные!$H250:$L250)/0.87*SUMIF(Вводные!$H$4:$L$4,Штат!BL$8,Вводные!$H$18:$L$18)</f>
        <v>111.77068965517243</v>
      </c>
      <c r="BM50" s="190">
        <f>SUMIF(Вводные!$H$4:$L$4,Штат!BM$8,Вводные!$H250:$L250)/0.87*SUMIF(Вводные!$H$4:$L$4,Штат!BM$8,Вводные!$H$18:$L$18)</f>
        <v>111.77068965517243</v>
      </c>
      <c r="BN50" s="190">
        <f>SUMIF(Вводные!$H$4:$L$4,Штат!BN$8,Вводные!$H250:$L250)/0.87*SUMIF(Вводные!$H$4:$L$4,Штат!BN$8,Вводные!$H$18:$L$18)</f>
        <v>111.77068965517243</v>
      </c>
      <c r="BO50" s="190">
        <f>SUMIF(Вводные!$H$4:$L$4,Штат!BO$8,Вводные!$H250:$L250)/0.87*SUMIF(Вводные!$H$4:$L$4,Штат!BO$8,Вводные!$H$18:$L$18)</f>
        <v>111.77068965517243</v>
      </c>
    </row>
    <row r="51" spans="1:67" ht="14.45" customHeight="1" outlineLevel="1" x14ac:dyDescent="0.2">
      <c r="A51" s="188" t="str">
        <f>Вводные!E230</f>
        <v>Себестоимость</v>
      </c>
      <c r="B51" s="183" t="str">
        <f t="shared" si="4"/>
        <v>Оператор склада</v>
      </c>
      <c r="C51" s="508" t="s">
        <v>287</v>
      </c>
      <c r="D51" s="508" t="s">
        <v>47</v>
      </c>
      <c r="E51" s="189"/>
      <c r="F51" s="156"/>
      <c r="G51" s="190">
        <f>Вводные!F251/0.87</f>
        <v>0</v>
      </c>
      <c r="H51" s="190">
        <f>SUMIF(Вводные!$H$4:$L$4,Штат!H$8,Вводные!$H251:$L251)/0.87*SUMIF(Вводные!$H$4:$L$4,Штат!H$8,Вводные!$H$18:$L$18)</f>
        <v>114.94252873563218</v>
      </c>
      <c r="I51" s="190">
        <f>SUMIF(Вводные!$H$4:$L$4,Штат!I$8,Вводные!$H251:$L251)/0.87*SUMIF(Вводные!$H$4:$L$4,Штат!I$8,Вводные!$H$18:$L$18)</f>
        <v>114.94252873563218</v>
      </c>
      <c r="J51" s="190">
        <f>SUMIF(Вводные!$H$4:$L$4,Штат!J$8,Вводные!$H251:$L251)/0.87*SUMIF(Вводные!$H$4:$L$4,Штат!J$8,Вводные!$H$18:$L$18)</f>
        <v>114.94252873563218</v>
      </c>
      <c r="K51" s="190">
        <f>SUMIF(Вводные!$H$4:$L$4,Штат!K$8,Вводные!$H251:$L251)/0.87*SUMIF(Вводные!$H$4:$L$4,Штат!K$8,Вводные!$H$18:$L$18)</f>
        <v>114.94252873563218</v>
      </c>
      <c r="L51" s="190">
        <f>SUMIF(Вводные!$H$4:$L$4,Штат!L$8,Вводные!$H251:$L251)/0.87*SUMIF(Вводные!$H$4:$L$4,Штат!L$8,Вводные!$H$18:$L$18)</f>
        <v>114.94252873563218</v>
      </c>
      <c r="M51" s="190">
        <f>SUMIF(Вводные!$H$4:$L$4,Штат!M$8,Вводные!$H251:$L251)/0.87*SUMIF(Вводные!$H$4:$L$4,Штат!M$8,Вводные!$H$18:$L$18)</f>
        <v>114.94252873563218</v>
      </c>
      <c r="N51" s="190">
        <f>SUMIF(Вводные!$H$4:$L$4,Штат!N$8,Вводные!$H251:$L251)/0.87*SUMIF(Вводные!$H$4:$L$4,Штат!N$8,Вводные!$H$18:$L$18)</f>
        <v>114.94252873563218</v>
      </c>
      <c r="O51" s="190">
        <f>SUMIF(Вводные!$H$4:$L$4,Штат!O$8,Вводные!$H251:$L251)/0.87*SUMIF(Вводные!$H$4:$L$4,Штат!O$8,Вводные!$H$18:$L$18)</f>
        <v>114.94252873563218</v>
      </c>
      <c r="P51" s="190">
        <f>SUMIF(Вводные!$H$4:$L$4,Штат!P$8,Вводные!$H251:$L251)/0.87*SUMIF(Вводные!$H$4:$L$4,Штат!P$8,Вводные!$H$18:$L$18)</f>
        <v>114.94252873563218</v>
      </c>
      <c r="Q51" s="190">
        <f>SUMIF(Вводные!$H$4:$L$4,Штат!Q$8,Вводные!$H251:$L251)/0.87*SUMIF(Вводные!$H$4:$L$4,Штат!Q$8,Вводные!$H$18:$L$18)</f>
        <v>114.94252873563218</v>
      </c>
      <c r="R51" s="190">
        <f>SUMIF(Вводные!$H$4:$L$4,Штат!R$8,Вводные!$H251:$L251)/0.87*SUMIF(Вводные!$H$4:$L$4,Штат!R$8,Вводные!$H$18:$L$18)</f>
        <v>114.94252873563218</v>
      </c>
      <c r="S51" s="190">
        <f>SUMIF(Вводные!$H$4:$L$4,Штат!S$8,Вводные!$H251:$L251)/0.87*SUMIF(Вводные!$H$4:$L$4,Штат!S$8,Вводные!$H$18:$L$18)</f>
        <v>114.94252873563218</v>
      </c>
      <c r="T51" s="190">
        <f>SUMIF(Вводные!$H$4:$L$4,Штат!T$8,Вводные!$H251:$L251)/0.87*SUMIF(Вводные!$H$4:$L$4,Штат!T$8,Вводные!$H$18:$L$18)</f>
        <v>120.68965517241379</v>
      </c>
      <c r="U51" s="190">
        <f>SUMIF(Вводные!$H$4:$L$4,Штат!U$8,Вводные!$H251:$L251)/0.87*SUMIF(Вводные!$H$4:$L$4,Штат!U$8,Вводные!$H$18:$L$18)</f>
        <v>120.68965517241379</v>
      </c>
      <c r="V51" s="190">
        <f>SUMIF(Вводные!$H$4:$L$4,Штат!V$8,Вводные!$H251:$L251)/0.87*SUMIF(Вводные!$H$4:$L$4,Штат!V$8,Вводные!$H$18:$L$18)</f>
        <v>120.68965517241379</v>
      </c>
      <c r="W51" s="190">
        <f>SUMIF(Вводные!$H$4:$L$4,Штат!W$8,Вводные!$H251:$L251)/0.87*SUMIF(Вводные!$H$4:$L$4,Штат!W$8,Вводные!$H$18:$L$18)</f>
        <v>120.68965517241379</v>
      </c>
      <c r="X51" s="190">
        <f>SUMIF(Вводные!$H$4:$L$4,Штат!X$8,Вводные!$H251:$L251)/0.87*SUMIF(Вводные!$H$4:$L$4,Штат!X$8,Вводные!$H$18:$L$18)</f>
        <v>120.68965517241379</v>
      </c>
      <c r="Y51" s="190">
        <f>SUMIF(Вводные!$H$4:$L$4,Штат!Y$8,Вводные!$H251:$L251)/0.87*SUMIF(Вводные!$H$4:$L$4,Штат!Y$8,Вводные!$H$18:$L$18)</f>
        <v>120.68965517241379</v>
      </c>
      <c r="Z51" s="190">
        <f>SUMIF(Вводные!$H$4:$L$4,Штат!Z$8,Вводные!$H251:$L251)/0.87*SUMIF(Вводные!$H$4:$L$4,Штат!Z$8,Вводные!$H$18:$L$18)</f>
        <v>120.68965517241379</v>
      </c>
      <c r="AA51" s="190">
        <f>SUMIF(Вводные!$H$4:$L$4,Штат!AA$8,Вводные!$H251:$L251)/0.87*SUMIF(Вводные!$H$4:$L$4,Штат!AA$8,Вводные!$H$18:$L$18)</f>
        <v>120.68965517241379</v>
      </c>
      <c r="AB51" s="190">
        <f>SUMIF(Вводные!$H$4:$L$4,Штат!AB$8,Вводные!$H251:$L251)/0.87*SUMIF(Вводные!$H$4:$L$4,Штат!AB$8,Вводные!$H$18:$L$18)</f>
        <v>120.68965517241379</v>
      </c>
      <c r="AC51" s="190">
        <f>SUMIF(Вводные!$H$4:$L$4,Штат!AC$8,Вводные!$H251:$L251)/0.87*SUMIF(Вводные!$H$4:$L$4,Штат!AC$8,Вводные!$H$18:$L$18)</f>
        <v>120.68965517241379</v>
      </c>
      <c r="AD51" s="190">
        <f>SUMIF(Вводные!$H$4:$L$4,Штат!AD$8,Вводные!$H251:$L251)/0.87*SUMIF(Вводные!$H$4:$L$4,Штат!AD$8,Вводные!$H$18:$L$18)</f>
        <v>120.68965517241379</v>
      </c>
      <c r="AE51" s="190">
        <f>SUMIF(Вводные!$H$4:$L$4,Штат!AE$8,Вводные!$H251:$L251)/0.87*SUMIF(Вводные!$H$4:$L$4,Штат!AE$8,Вводные!$H$18:$L$18)</f>
        <v>120.68965517241379</v>
      </c>
      <c r="AF51" s="190">
        <f>SUMIF(Вводные!$H$4:$L$4,Штат!AF$8,Вводные!$H251:$L251)/0.87*SUMIF(Вводные!$H$4:$L$4,Штат!AF$8,Вводные!$H$18:$L$18)</f>
        <v>126.72413793103448</v>
      </c>
      <c r="AG51" s="190">
        <f>SUMIF(Вводные!$H$4:$L$4,Штат!AG$8,Вводные!$H251:$L251)/0.87*SUMIF(Вводные!$H$4:$L$4,Штат!AG$8,Вводные!$H$18:$L$18)</f>
        <v>126.72413793103448</v>
      </c>
      <c r="AH51" s="190">
        <f>SUMIF(Вводные!$H$4:$L$4,Штат!AH$8,Вводные!$H251:$L251)/0.87*SUMIF(Вводные!$H$4:$L$4,Штат!AH$8,Вводные!$H$18:$L$18)</f>
        <v>126.72413793103448</v>
      </c>
      <c r="AI51" s="190">
        <f>SUMIF(Вводные!$H$4:$L$4,Штат!AI$8,Вводные!$H251:$L251)/0.87*SUMIF(Вводные!$H$4:$L$4,Штат!AI$8,Вводные!$H$18:$L$18)</f>
        <v>126.72413793103448</v>
      </c>
      <c r="AJ51" s="190">
        <f>SUMIF(Вводные!$H$4:$L$4,Штат!AJ$8,Вводные!$H251:$L251)/0.87*SUMIF(Вводные!$H$4:$L$4,Штат!AJ$8,Вводные!$H$18:$L$18)</f>
        <v>126.72413793103448</v>
      </c>
      <c r="AK51" s="190">
        <f>SUMIF(Вводные!$H$4:$L$4,Штат!AK$8,Вводные!$H251:$L251)/0.87*SUMIF(Вводные!$H$4:$L$4,Штат!AK$8,Вводные!$H$18:$L$18)</f>
        <v>126.72413793103448</v>
      </c>
      <c r="AL51" s="190">
        <f>SUMIF(Вводные!$H$4:$L$4,Штат!AL$8,Вводные!$H251:$L251)/0.87*SUMIF(Вводные!$H$4:$L$4,Штат!AL$8,Вводные!$H$18:$L$18)</f>
        <v>126.72413793103448</v>
      </c>
      <c r="AM51" s="190">
        <f>SUMIF(Вводные!$H$4:$L$4,Штат!AM$8,Вводные!$H251:$L251)/0.87*SUMIF(Вводные!$H$4:$L$4,Штат!AM$8,Вводные!$H$18:$L$18)</f>
        <v>126.72413793103448</v>
      </c>
      <c r="AN51" s="190">
        <f>SUMIF(Вводные!$H$4:$L$4,Штат!AN$8,Вводные!$H251:$L251)/0.87*SUMIF(Вводные!$H$4:$L$4,Штат!AN$8,Вводные!$H$18:$L$18)</f>
        <v>126.72413793103448</v>
      </c>
      <c r="AO51" s="190">
        <f>SUMIF(Вводные!$H$4:$L$4,Штат!AO$8,Вводные!$H251:$L251)/0.87*SUMIF(Вводные!$H$4:$L$4,Штат!AO$8,Вводные!$H$18:$L$18)</f>
        <v>126.72413793103448</v>
      </c>
      <c r="AP51" s="190">
        <f>SUMIF(Вводные!$H$4:$L$4,Штат!AP$8,Вводные!$H251:$L251)/0.87*SUMIF(Вводные!$H$4:$L$4,Штат!AP$8,Вводные!$H$18:$L$18)</f>
        <v>126.72413793103448</v>
      </c>
      <c r="AQ51" s="190">
        <f>SUMIF(Вводные!$H$4:$L$4,Штат!AQ$8,Вводные!$H251:$L251)/0.87*SUMIF(Вводные!$H$4:$L$4,Штат!AQ$8,Вводные!$H$18:$L$18)</f>
        <v>126.72413793103448</v>
      </c>
      <c r="AR51" s="190">
        <f>SUMIF(Вводные!$H$4:$L$4,Штат!AR$8,Вводные!$H251:$L251)/0.87*SUMIF(Вводные!$H$4:$L$4,Штат!AR$8,Вводные!$H$18:$L$18)</f>
        <v>133.06034482758622</v>
      </c>
      <c r="AS51" s="190">
        <f>SUMIF(Вводные!$H$4:$L$4,Штат!AS$8,Вводные!$H251:$L251)/0.87*SUMIF(Вводные!$H$4:$L$4,Штат!AS$8,Вводные!$H$18:$L$18)</f>
        <v>133.06034482758622</v>
      </c>
      <c r="AT51" s="190">
        <f>SUMIF(Вводные!$H$4:$L$4,Штат!AT$8,Вводные!$H251:$L251)/0.87*SUMIF(Вводные!$H$4:$L$4,Штат!AT$8,Вводные!$H$18:$L$18)</f>
        <v>133.06034482758622</v>
      </c>
      <c r="AU51" s="190">
        <f>SUMIF(Вводные!$H$4:$L$4,Штат!AU$8,Вводные!$H251:$L251)/0.87*SUMIF(Вводные!$H$4:$L$4,Штат!AU$8,Вводные!$H$18:$L$18)</f>
        <v>133.06034482758622</v>
      </c>
      <c r="AV51" s="190">
        <f>SUMIF(Вводные!$H$4:$L$4,Штат!AV$8,Вводные!$H251:$L251)/0.87*SUMIF(Вводные!$H$4:$L$4,Штат!AV$8,Вводные!$H$18:$L$18)</f>
        <v>133.06034482758622</v>
      </c>
      <c r="AW51" s="190">
        <f>SUMIF(Вводные!$H$4:$L$4,Штат!AW$8,Вводные!$H251:$L251)/0.87*SUMIF(Вводные!$H$4:$L$4,Штат!AW$8,Вводные!$H$18:$L$18)</f>
        <v>133.06034482758622</v>
      </c>
      <c r="AX51" s="190">
        <f>SUMIF(Вводные!$H$4:$L$4,Штат!AX$8,Вводные!$H251:$L251)/0.87*SUMIF(Вводные!$H$4:$L$4,Штат!AX$8,Вводные!$H$18:$L$18)</f>
        <v>133.06034482758622</v>
      </c>
      <c r="AY51" s="190">
        <f>SUMIF(Вводные!$H$4:$L$4,Штат!AY$8,Вводные!$H251:$L251)/0.87*SUMIF(Вводные!$H$4:$L$4,Штат!AY$8,Вводные!$H$18:$L$18)</f>
        <v>133.06034482758622</v>
      </c>
      <c r="AZ51" s="190">
        <f>SUMIF(Вводные!$H$4:$L$4,Штат!AZ$8,Вводные!$H251:$L251)/0.87*SUMIF(Вводные!$H$4:$L$4,Штат!AZ$8,Вводные!$H$18:$L$18)</f>
        <v>133.06034482758622</v>
      </c>
      <c r="BA51" s="190">
        <f>SUMIF(Вводные!$H$4:$L$4,Штат!BA$8,Вводные!$H251:$L251)/0.87*SUMIF(Вводные!$H$4:$L$4,Штат!BA$8,Вводные!$H$18:$L$18)</f>
        <v>133.06034482758622</v>
      </c>
      <c r="BB51" s="190">
        <f>SUMIF(Вводные!$H$4:$L$4,Штат!BB$8,Вводные!$H251:$L251)/0.87*SUMIF(Вводные!$H$4:$L$4,Штат!BB$8,Вводные!$H$18:$L$18)</f>
        <v>133.06034482758622</v>
      </c>
      <c r="BC51" s="190">
        <f>SUMIF(Вводные!$H$4:$L$4,Штат!BC$8,Вводные!$H251:$L251)/0.87*SUMIF(Вводные!$H$4:$L$4,Штат!BC$8,Вводные!$H$18:$L$18)</f>
        <v>133.06034482758622</v>
      </c>
      <c r="BD51" s="190">
        <f>SUMIF(Вводные!$H$4:$L$4,Штат!BD$8,Вводные!$H251:$L251)/0.87*SUMIF(Вводные!$H$4:$L$4,Штат!BD$8,Вводные!$H$18:$L$18)</f>
        <v>139.71336206896555</v>
      </c>
      <c r="BE51" s="190">
        <f>SUMIF(Вводные!$H$4:$L$4,Штат!BE$8,Вводные!$H251:$L251)/0.87*SUMIF(Вводные!$H$4:$L$4,Штат!BE$8,Вводные!$H$18:$L$18)</f>
        <v>139.71336206896555</v>
      </c>
      <c r="BF51" s="190">
        <f>SUMIF(Вводные!$H$4:$L$4,Штат!BF$8,Вводные!$H251:$L251)/0.87*SUMIF(Вводные!$H$4:$L$4,Штат!BF$8,Вводные!$H$18:$L$18)</f>
        <v>139.71336206896555</v>
      </c>
      <c r="BG51" s="190">
        <f>SUMIF(Вводные!$H$4:$L$4,Штат!BG$8,Вводные!$H251:$L251)/0.87*SUMIF(Вводные!$H$4:$L$4,Штат!BG$8,Вводные!$H$18:$L$18)</f>
        <v>139.71336206896555</v>
      </c>
      <c r="BH51" s="190">
        <f>SUMIF(Вводные!$H$4:$L$4,Штат!BH$8,Вводные!$H251:$L251)/0.87*SUMIF(Вводные!$H$4:$L$4,Штат!BH$8,Вводные!$H$18:$L$18)</f>
        <v>139.71336206896555</v>
      </c>
      <c r="BI51" s="190">
        <f>SUMIF(Вводные!$H$4:$L$4,Штат!BI$8,Вводные!$H251:$L251)/0.87*SUMIF(Вводные!$H$4:$L$4,Штат!BI$8,Вводные!$H$18:$L$18)</f>
        <v>139.71336206896555</v>
      </c>
      <c r="BJ51" s="190">
        <f>SUMIF(Вводные!$H$4:$L$4,Штат!BJ$8,Вводные!$H251:$L251)/0.87*SUMIF(Вводные!$H$4:$L$4,Штат!BJ$8,Вводные!$H$18:$L$18)</f>
        <v>139.71336206896555</v>
      </c>
      <c r="BK51" s="190">
        <f>SUMIF(Вводные!$H$4:$L$4,Штат!BK$8,Вводные!$H251:$L251)/0.87*SUMIF(Вводные!$H$4:$L$4,Штат!BK$8,Вводные!$H$18:$L$18)</f>
        <v>139.71336206896555</v>
      </c>
      <c r="BL51" s="190">
        <f>SUMIF(Вводные!$H$4:$L$4,Штат!BL$8,Вводные!$H251:$L251)/0.87*SUMIF(Вводные!$H$4:$L$4,Штат!BL$8,Вводные!$H$18:$L$18)</f>
        <v>139.71336206896555</v>
      </c>
      <c r="BM51" s="190">
        <f>SUMIF(Вводные!$H$4:$L$4,Штат!BM$8,Вводные!$H251:$L251)/0.87*SUMIF(Вводные!$H$4:$L$4,Штат!BM$8,Вводные!$H$18:$L$18)</f>
        <v>139.71336206896555</v>
      </c>
      <c r="BN51" s="190">
        <f>SUMIF(Вводные!$H$4:$L$4,Штат!BN$8,Вводные!$H251:$L251)/0.87*SUMIF(Вводные!$H$4:$L$4,Штат!BN$8,Вводные!$H$18:$L$18)</f>
        <v>139.71336206896555</v>
      </c>
      <c r="BO51" s="190">
        <f>SUMIF(Вводные!$H$4:$L$4,Штат!BO$8,Вводные!$H251:$L251)/0.87*SUMIF(Вводные!$H$4:$L$4,Штат!BO$8,Вводные!$H$18:$L$18)</f>
        <v>139.71336206896555</v>
      </c>
    </row>
    <row r="52" spans="1:67" ht="14.45" customHeight="1" outlineLevel="1" x14ac:dyDescent="0.2">
      <c r="A52" s="188" t="str">
        <f>Вводные!E231</f>
        <v>Административные расходы</v>
      </c>
      <c r="B52" s="183" t="str">
        <f t="shared" si="4"/>
        <v>Офисный водитель</v>
      </c>
      <c r="C52" s="508" t="s">
        <v>287</v>
      </c>
      <c r="D52" s="508" t="s">
        <v>47</v>
      </c>
      <c r="E52" s="189"/>
      <c r="F52" s="156"/>
      <c r="G52" s="190">
        <f>Вводные!F252/0.87</f>
        <v>0</v>
      </c>
      <c r="H52" s="190">
        <f>SUMIF(Вводные!$H$4:$L$4,Штат!H$8,Вводные!$H252:$L252)/0.87*SUMIF(Вводные!$H$4:$L$4,Штат!H$8,Вводные!$H$18:$L$18)</f>
        <v>103.44827586206897</v>
      </c>
      <c r="I52" s="190">
        <f>SUMIF(Вводные!$H$4:$L$4,Штат!I$8,Вводные!$H252:$L252)/0.87*SUMIF(Вводные!$H$4:$L$4,Штат!I$8,Вводные!$H$18:$L$18)</f>
        <v>103.44827586206897</v>
      </c>
      <c r="J52" s="190">
        <f>SUMIF(Вводные!$H$4:$L$4,Штат!J$8,Вводные!$H252:$L252)/0.87*SUMIF(Вводные!$H$4:$L$4,Штат!J$8,Вводные!$H$18:$L$18)</f>
        <v>103.44827586206897</v>
      </c>
      <c r="K52" s="190">
        <f>SUMIF(Вводные!$H$4:$L$4,Штат!K$8,Вводные!$H252:$L252)/0.87*SUMIF(Вводные!$H$4:$L$4,Штат!K$8,Вводные!$H$18:$L$18)</f>
        <v>103.44827586206897</v>
      </c>
      <c r="L52" s="190">
        <f>SUMIF(Вводные!$H$4:$L$4,Штат!L$8,Вводные!$H252:$L252)/0.87*SUMIF(Вводные!$H$4:$L$4,Штат!L$8,Вводные!$H$18:$L$18)</f>
        <v>103.44827586206897</v>
      </c>
      <c r="M52" s="190">
        <f>SUMIF(Вводные!$H$4:$L$4,Штат!M$8,Вводные!$H252:$L252)/0.87*SUMIF(Вводные!$H$4:$L$4,Штат!M$8,Вводные!$H$18:$L$18)</f>
        <v>103.44827586206897</v>
      </c>
      <c r="N52" s="190">
        <f>SUMIF(Вводные!$H$4:$L$4,Штат!N$8,Вводные!$H252:$L252)/0.87*SUMIF(Вводные!$H$4:$L$4,Штат!N$8,Вводные!$H$18:$L$18)</f>
        <v>103.44827586206897</v>
      </c>
      <c r="O52" s="190">
        <f>SUMIF(Вводные!$H$4:$L$4,Штат!O$8,Вводные!$H252:$L252)/0.87*SUMIF(Вводные!$H$4:$L$4,Штат!O$8,Вводные!$H$18:$L$18)</f>
        <v>103.44827586206897</v>
      </c>
      <c r="P52" s="190">
        <f>SUMIF(Вводные!$H$4:$L$4,Штат!P$8,Вводные!$H252:$L252)/0.87*SUMIF(Вводные!$H$4:$L$4,Штат!P$8,Вводные!$H$18:$L$18)</f>
        <v>103.44827586206897</v>
      </c>
      <c r="Q52" s="190">
        <f>SUMIF(Вводные!$H$4:$L$4,Штат!Q$8,Вводные!$H252:$L252)/0.87*SUMIF(Вводные!$H$4:$L$4,Штат!Q$8,Вводные!$H$18:$L$18)</f>
        <v>103.44827586206897</v>
      </c>
      <c r="R52" s="190">
        <f>SUMIF(Вводные!$H$4:$L$4,Штат!R$8,Вводные!$H252:$L252)/0.87*SUMIF(Вводные!$H$4:$L$4,Штат!R$8,Вводные!$H$18:$L$18)</f>
        <v>103.44827586206897</v>
      </c>
      <c r="S52" s="190">
        <f>SUMIF(Вводные!$H$4:$L$4,Штат!S$8,Вводные!$H252:$L252)/0.87*SUMIF(Вводные!$H$4:$L$4,Штат!S$8,Вводные!$H$18:$L$18)</f>
        <v>103.44827586206897</v>
      </c>
      <c r="T52" s="190">
        <f>SUMIF(Вводные!$H$4:$L$4,Штат!T$8,Вводные!$H252:$L252)/0.87*SUMIF(Вводные!$H$4:$L$4,Штат!T$8,Вводные!$H$18:$L$18)</f>
        <v>108.62068965517243</v>
      </c>
      <c r="U52" s="190">
        <f>SUMIF(Вводные!$H$4:$L$4,Штат!U$8,Вводные!$H252:$L252)/0.87*SUMIF(Вводные!$H$4:$L$4,Штат!U$8,Вводные!$H$18:$L$18)</f>
        <v>108.62068965517243</v>
      </c>
      <c r="V52" s="190">
        <f>SUMIF(Вводные!$H$4:$L$4,Штат!V$8,Вводные!$H252:$L252)/0.87*SUMIF(Вводные!$H$4:$L$4,Штат!V$8,Вводные!$H$18:$L$18)</f>
        <v>108.62068965517243</v>
      </c>
      <c r="W52" s="190">
        <f>SUMIF(Вводные!$H$4:$L$4,Штат!W$8,Вводные!$H252:$L252)/0.87*SUMIF(Вводные!$H$4:$L$4,Штат!W$8,Вводные!$H$18:$L$18)</f>
        <v>108.62068965517243</v>
      </c>
      <c r="X52" s="190">
        <f>SUMIF(Вводные!$H$4:$L$4,Штат!X$8,Вводные!$H252:$L252)/0.87*SUMIF(Вводные!$H$4:$L$4,Штат!X$8,Вводные!$H$18:$L$18)</f>
        <v>108.62068965517243</v>
      </c>
      <c r="Y52" s="190">
        <f>SUMIF(Вводные!$H$4:$L$4,Штат!Y$8,Вводные!$H252:$L252)/0.87*SUMIF(Вводные!$H$4:$L$4,Штат!Y$8,Вводные!$H$18:$L$18)</f>
        <v>108.62068965517243</v>
      </c>
      <c r="Z52" s="190">
        <f>SUMIF(Вводные!$H$4:$L$4,Штат!Z$8,Вводные!$H252:$L252)/0.87*SUMIF(Вводные!$H$4:$L$4,Штат!Z$8,Вводные!$H$18:$L$18)</f>
        <v>108.62068965517243</v>
      </c>
      <c r="AA52" s="190">
        <f>SUMIF(Вводные!$H$4:$L$4,Штат!AA$8,Вводные!$H252:$L252)/0.87*SUMIF(Вводные!$H$4:$L$4,Штат!AA$8,Вводные!$H$18:$L$18)</f>
        <v>108.62068965517243</v>
      </c>
      <c r="AB52" s="190">
        <f>SUMIF(Вводные!$H$4:$L$4,Штат!AB$8,Вводные!$H252:$L252)/0.87*SUMIF(Вводные!$H$4:$L$4,Штат!AB$8,Вводные!$H$18:$L$18)</f>
        <v>108.62068965517243</v>
      </c>
      <c r="AC52" s="190">
        <f>SUMIF(Вводные!$H$4:$L$4,Штат!AC$8,Вводные!$H252:$L252)/0.87*SUMIF(Вводные!$H$4:$L$4,Штат!AC$8,Вводные!$H$18:$L$18)</f>
        <v>108.62068965517243</v>
      </c>
      <c r="AD52" s="190">
        <f>SUMIF(Вводные!$H$4:$L$4,Штат!AD$8,Вводные!$H252:$L252)/0.87*SUMIF(Вводные!$H$4:$L$4,Штат!AD$8,Вводные!$H$18:$L$18)</f>
        <v>108.62068965517243</v>
      </c>
      <c r="AE52" s="190">
        <f>SUMIF(Вводные!$H$4:$L$4,Штат!AE$8,Вводные!$H252:$L252)/0.87*SUMIF(Вводные!$H$4:$L$4,Штат!AE$8,Вводные!$H$18:$L$18)</f>
        <v>108.62068965517243</v>
      </c>
      <c r="AF52" s="190">
        <f>SUMIF(Вводные!$H$4:$L$4,Штат!AF$8,Вводные!$H252:$L252)/0.87*SUMIF(Вводные!$H$4:$L$4,Штат!AF$8,Вводные!$H$18:$L$18)</f>
        <v>114.05172413793105</v>
      </c>
      <c r="AG52" s="190">
        <f>SUMIF(Вводные!$H$4:$L$4,Штат!AG$8,Вводные!$H252:$L252)/0.87*SUMIF(Вводные!$H$4:$L$4,Штат!AG$8,Вводные!$H$18:$L$18)</f>
        <v>114.05172413793105</v>
      </c>
      <c r="AH52" s="190">
        <f>SUMIF(Вводные!$H$4:$L$4,Штат!AH$8,Вводные!$H252:$L252)/0.87*SUMIF(Вводные!$H$4:$L$4,Штат!AH$8,Вводные!$H$18:$L$18)</f>
        <v>114.05172413793105</v>
      </c>
      <c r="AI52" s="190">
        <f>SUMIF(Вводные!$H$4:$L$4,Штат!AI$8,Вводные!$H252:$L252)/0.87*SUMIF(Вводные!$H$4:$L$4,Штат!AI$8,Вводные!$H$18:$L$18)</f>
        <v>114.05172413793105</v>
      </c>
      <c r="AJ52" s="190">
        <f>SUMIF(Вводные!$H$4:$L$4,Штат!AJ$8,Вводные!$H252:$L252)/0.87*SUMIF(Вводные!$H$4:$L$4,Штат!AJ$8,Вводные!$H$18:$L$18)</f>
        <v>114.05172413793105</v>
      </c>
      <c r="AK52" s="190">
        <f>SUMIF(Вводные!$H$4:$L$4,Штат!AK$8,Вводные!$H252:$L252)/0.87*SUMIF(Вводные!$H$4:$L$4,Штат!AK$8,Вводные!$H$18:$L$18)</f>
        <v>114.05172413793105</v>
      </c>
      <c r="AL52" s="190">
        <f>SUMIF(Вводные!$H$4:$L$4,Штат!AL$8,Вводные!$H252:$L252)/0.87*SUMIF(Вводные!$H$4:$L$4,Штат!AL$8,Вводные!$H$18:$L$18)</f>
        <v>114.05172413793105</v>
      </c>
      <c r="AM52" s="190">
        <f>SUMIF(Вводные!$H$4:$L$4,Штат!AM$8,Вводные!$H252:$L252)/0.87*SUMIF(Вводные!$H$4:$L$4,Штат!AM$8,Вводные!$H$18:$L$18)</f>
        <v>114.05172413793105</v>
      </c>
      <c r="AN52" s="190">
        <f>SUMIF(Вводные!$H$4:$L$4,Штат!AN$8,Вводные!$H252:$L252)/0.87*SUMIF(Вводные!$H$4:$L$4,Штат!AN$8,Вводные!$H$18:$L$18)</f>
        <v>114.05172413793105</v>
      </c>
      <c r="AO52" s="190">
        <f>SUMIF(Вводные!$H$4:$L$4,Штат!AO$8,Вводные!$H252:$L252)/0.87*SUMIF(Вводные!$H$4:$L$4,Штат!AO$8,Вводные!$H$18:$L$18)</f>
        <v>114.05172413793105</v>
      </c>
      <c r="AP52" s="190">
        <f>SUMIF(Вводные!$H$4:$L$4,Штат!AP$8,Вводные!$H252:$L252)/0.87*SUMIF(Вводные!$H$4:$L$4,Штат!AP$8,Вводные!$H$18:$L$18)</f>
        <v>114.05172413793105</v>
      </c>
      <c r="AQ52" s="190">
        <f>SUMIF(Вводные!$H$4:$L$4,Штат!AQ$8,Вводные!$H252:$L252)/0.87*SUMIF(Вводные!$H$4:$L$4,Штат!AQ$8,Вводные!$H$18:$L$18)</f>
        <v>114.05172413793105</v>
      </c>
      <c r="AR52" s="190">
        <f>SUMIF(Вводные!$H$4:$L$4,Штат!AR$8,Вводные!$H252:$L252)/0.87*SUMIF(Вводные!$H$4:$L$4,Штат!AR$8,Вводные!$H$18:$L$18)</f>
        <v>119.7543103448276</v>
      </c>
      <c r="AS52" s="190">
        <f>SUMIF(Вводные!$H$4:$L$4,Штат!AS$8,Вводные!$H252:$L252)/0.87*SUMIF(Вводные!$H$4:$L$4,Штат!AS$8,Вводные!$H$18:$L$18)</f>
        <v>119.7543103448276</v>
      </c>
      <c r="AT52" s="190">
        <f>SUMIF(Вводные!$H$4:$L$4,Штат!AT$8,Вводные!$H252:$L252)/0.87*SUMIF(Вводные!$H$4:$L$4,Штат!AT$8,Вводные!$H$18:$L$18)</f>
        <v>119.7543103448276</v>
      </c>
      <c r="AU52" s="190">
        <f>SUMIF(Вводные!$H$4:$L$4,Штат!AU$8,Вводные!$H252:$L252)/0.87*SUMIF(Вводные!$H$4:$L$4,Штат!AU$8,Вводные!$H$18:$L$18)</f>
        <v>119.7543103448276</v>
      </c>
      <c r="AV52" s="190">
        <f>SUMIF(Вводные!$H$4:$L$4,Штат!AV$8,Вводные!$H252:$L252)/0.87*SUMIF(Вводные!$H$4:$L$4,Штат!AV$8,Вводные!$H$18:$L$18)</f>
        <v>119.7543103448276</v>
      </c>
      <c r="AW52" s="190">
        <f>SUMIF(Вводные!$H$4:$L$4,Штат!AW$8,Вводные!$H252:$L252)/0.87*SUMIF(Вводные!$H$4:$L$4,Штат!AW$8,Вводные!$H$18:$L$18)</f>
        <v>119.7543103448276</v>
      </c>
      <c r="AX52" s="190">
        <f>SUMIF(Вводные!$H$4:$L$4,Штат!AX$8,Вводные!$H252:$L252)/0.87*SUMIF(Вводные!$H$4:$L$4,Штат!AX$8,Вводные!$H$18:$L$18)</f>
        <v>119.7543103448276</v>
      </c>
      <c r="AY52" s="190">
        <f>SUMIF(Вводные!$H$4:$L$4,Штат!AY$8,Вводные!$H252:$L252)/0.87*SUMIF(Вводные!$H$4:$L$4,Штат!AY$8,Вводные!$H$18:$L$18)</f>
        <v>119.7543103448276</v>
      </c>
      <c r="AZ52" s="190">
        <f>SUMIF(Вводные!$H$4:$L$4,Штат!AZ$8,Вводные!$H252:$L252)/0.87*SUMIF(Вводные!$H$4:$L$4,Штат!AZ$8,Вводные!$H$18:$L$18)</f>
        <v>119.7543103448276</v>
      </c>
      <c r="BA52" s="190">
        <f>SUMIF(Вводные!$H$4:$L$4,Штат!BA$8,Вводные!$H252:$L252)/0.87*SUMIF(Вводные!$H$4:$L$4,Штат!BA$8,Вводные!$H$18:$L$18)</f>
        <v>119.7543103448276</v>
      </c>
      <c r="BB52" s="190">
        <f>SUMIF(Вводные!$H$4:$L$4,Штат!BB$8,Вводные!$H252:$L252)/0.87*SUMIF(Вводные!$H$4:$L$4,Штат!BB$8,Вводные!$H$18:$L$18)</f>
        <v>119.7543103448276</v>
      </c>
      <c r="BC52" s="190">
        <f>SUMIF(Вводные!$H$4:$L$4,Штат!BC$8,Вводные!$H252:$L252)/0.87*SUMIF(Вводные!$H$4:$L$4,Штат!BC$8,Вводные!$H$18:$L$18)</f>
        <v>119.7543103448276</v>
      </c>
      <c r="BD52" s="190">
        <f>SUMIF(Вводные!$H$4:$L$4,Штат!BD$8,Вводные!$H252:$L252)/0.87*SUMIF(Вводные!$H$4:$L$4,Штат!BD$8,Вводные!$H$18:$L$18)</f>
        <v>125.742025862069</v>
      </c>
      <c r="BE52" s="190">
        <f>SUMIF(Вводные!$H$4:$L$4,Штат!BE$8,Вводные!$H252:$L252)/0.87*SUMIF(Вводные!$H$4:$L$4,Штат!BE$8,Вводные!$H$18:$L$18)</f>
        <v>125.742025862069</v>
      </c>
      <c r="BF52" s="190">
        <f>SUMIF(Вводные!$H$4:$L$4,Штат!BF$8,Вводные!$H252:$L252)/0.87*SUMIF(Вводные!$H$4:$L$4,Штат!BF$8,Вводные!$H$18:$L$18)</f>
        <v>125.742025862069</v>
      </c>
      <c r="BG52" s="190">
        <f>SUMIF(Вводные!$H$4:$L$4,Штат!BG$8,Вводные!$H252:$L252)/0.87*SUMIF(Вводные!$H$4:$L$4,Штат!BG$8,Вводные!$H$18:$L$18)</f>
        <v>125.742025862069</v>
      </c>
      <c r="BH52" s="190">
        <f>SUMIF(Вводные!$H$4:$L$4,Штат!BH$8,Вводные!$H252:$L252)/0.87*SUMIF(Вводные!$H$4:$L$4,Штат!BH$8,Вводные!$H$18:$L$18)</f>
        <v>125.742025862069</v>
      </c>
      <c r="BI52" s="190">
        <f>SUMIF(Вводные!$H$4:$L$4,Штат!BI$8,Вводные!$H252:$L252)/0.87*SUMIF(Вводные!$H$4:$L$4,Штат!BI$8,Вводные!$H$18:$L$18)</f>
        <v>125.742025862069</v>
      </c>
      <c r="BJ52" s="190">
        <f>SUMIF(Вводные!$H$4:$L$4,Штат!BJ$8,Вводные!$H252:$L252)/0.87*SUMIF(Вводные!$H$4:$L$4,Штат!BJ$8,Вводные!$H$18:$L$18)</f>
        <v>125.742025862069</v>
      </c>
      <c r="BK52" s="190">
        <f>SUMIF(Вводные!$H$4:$L$4,Штат!BK$8,Вводные!$H252:$L252)/0.87*SUMIF(Вводные!$H$4:$L$4,Штат!BK$8,Вводные!$H$18:$L$18)</f>
        <v>125.742025862069</v>
      </c>
      <c r="BL52" s="190">
        <f>SUMIF(Вводные!$H$4:$L$4,Штат!BL$8,Вводные!$H252:$L252)/0.87*SUMIF(Вводные!$H$4:$L$4,Штат!BL$8,Вводные!$H$18:$L$18)</f>
        <v>125.742025862069</v>
      </c>
      <c r="BM52" s="190">
        <f>SUMIF(Вводные!$H$4:$L$4,Штат!BM$8,Вводные!$H252:$L252)/0.87*SUMIF(Вводные!$H$4:$L$4,Штат!BM$8,Вводные!$H$18:$L$18)</f>
        <v>125.742025862069</v>
      </c>
      <c r="BN52" s="190">
        <f>SUMIF(Вводные!$H$4:$L$4,Штат!BN$8,Вводные!$H252:$L252)/0.87*SUMIF(Вводные!$H$4:$L$4,Штат!BN$8,Вводные!$H$18:$L$18)</f>
        <v>125.742025862069</v>
      </c>
      <c r="BO52" s="190">
        <f>SUMIF(Вводные!$H$4:$L$4,Штат!BO$8,Вводные!$H252:$L252)/0.87*SUMIF(Вводные!$H$4:$L$4,Штат!BO$8,Вводные!$H$18:$L$18)</f>
        <v>125.742025862069</v>
      </c>
    </row>
    <row r="53" spans="1:67" ht="14.45" customHeight="1" outlineLevel="1" x14ac:dyDescent="0.2">
      <c r="A53" s="188" t="str">
        <f>Вводные!E232</f>
        <v>Себестоимость</v>
      </c>
      <c r="B53" s="183" t="str">
        <f t="shared" si="4"/>
        <v>Оператор производства</v>
      </c>
      <c r="C53" s="508" t="s">
        <v>287</v>
      </c>
      <c r="D53" s="508" t="s">
        <v>47</v>
      </c>
      <c r="E53" s="189"/>
      <c r="F53" s="156"/>
      <c r="G53" s="190">
        <f>Вводные!F253/0.87</f>
        <v>0</v>
      </c>
      <c r="H53" s="190">
        <f>SUMIF(Вводные!$H$4:$L$4,Штат!H$8,Вводные!$H253:$L253)/0.87*SUMIF(Вводные!$H$4:$L$4,Штат!H$8,Вводные!$H$18:$L$18)</f>
        <v>137.93103448275863</v>
      </c>
      <c r="I53" s="190">
        <f>SUMIF(Вводные!$H$4:$L$4,Штат!I$8,Вводные!$H253:$L253)/0.87*SUMIF(Вводные!$H$4:$L$4,Штат!I$8,Вводные!$H$18:$L$18)</f>
        <v>137.93103448275863</v>
      </c>
      <c r="J53" s="190">
        <f>SUMIF(Вводные!$H$4:$L$4,Штат!J$8,Вводные!$H253:$L253)/0.87*SUMIF(Вводные!$H$4:$L$4,Штат!J$8,Вводные!$H$18:$L$18)</f>
        <v>137.93103448275863</v>
      </c>
      <c r="K53" s="190">
        <f>SUMIF(Вводные!$H$4:$L$4,Штат!K$8,Вводные!$H253:$L253)/0.87*SUMIF(Вводные!$H$4:$L$4,Штат!K$8,Вводные!$H$18:$L$18)</f>
        <v>137.93103448275863</v>
      </c>
      <c r="L53" s="190">
        <f>SUMIF(Вводные!$H$4:$L$4,Штат!L$8,Вводные!$H253:$L253)/0.87*SUMIF(Вводные!$H$4:$L$4,Штат!L$8,Вводные!$H$18:$L$18)</f>
        <v>137.93103448275863</v>
      </c>
      <c r="M53" s="190">
        <f>SUMIF(Вводные!$H$4:$L$4,Штат!M$8,Вводные!$H253:$L253)/0.87*SUMIF(Вводные!$H$4:$L$4,Штат!M$8,Вводные!$H$18:$L$18)</f>
        <v>137.93103448275863</v>
      </c>
      <c r="N53" s="190">
        <f>SUMIF(Вводные!$H$4:$L$4,Штат!N$8,Вводные!$H253:$L253)/0.87*SUMIF(Вводные!$H$4:$L$4,Штат!N$8,Вводные!$H$18:$L$18)</f>
        <v>137.93103448275863</v>
      </c>
      <c r="O53" s="190">
        <f>SUMIF(Вводные!$H$4:$L$4,Штат!O$8,Вводные!$H253:$L253)/0.87*SUMIF(Вводные!$H$4:$L$4,Штат!O$8,Вводные!$H$18:$L$18)</f>
        <v>137.93103448275863</v>
      </c>
      <c r="P53" s="190">
        <f>SUMIF(Вводные!$H$4:$L$4,Штат!P$8,Вводные!$H253:$L253)/0.87*SUMIF(Вводные!$H$4:$L$4,Штат!P$8,Вводные!$H$18:$L$18)</f>
        <v>137.93103448275863</v>
      </c>
      <c r="Q53" s="190">
        <f>SUMIF(Вводные!$H$4:$L$4,Штат!Q$8,Вводные!$H253:$L253)/0.87*SUMIF(Вводные!$H$4:$L$4,Штат!Q$8,Вводные!$H$18:$L$18)</f>
        <v>137.93103448275863</v>
      </c>
      <c r="R53" s="190">
        <f>SUMIF(Вводные!$H$4:$L$4,Штат!R$8,Вводные!$H253:$L253)/0.87*SUMIF(Вводные!$H$4:$L$4,Штат!R$8,Вводные!$H$18:$L$18)</f>
        <v>137.93103448275863</v>
      </c>
      <c r="S53" s="190">
        <f>SUMIF(Вводные!$H$4:$L$4,Штат!S$8,Вводные!$H253:$L253)/0.87*SUMIF(Вводные!$H$4:$L$4,Штат!S$8,Вводные!$H$18:$L$18)</f>
        <v>137.93103448275863</v>
      </c>
      <c r="T53" s="190">
        <f>SUMIF(Вводные!$H$4:$L$4,Штат!T$8,Вводные!$H253:$L253)/0.87*SUMIF(Вводные!$H$4:$L$4,Штат!T$8,Вводные!$H$18:$L$18)</f>
        <v>144.82758620689657</v>
      </c>
      <c r="U53" s="190">
        <f>SUMIF(Вводные!$H$4:$L$4,Штат!U$8,Вводные!$H253:$L253)/0.87*SUMIF(Вводные!$H$4:$L$4,Штат!U$8,Вводные!$H$18:$L$18)</f>
        <v>144.82758620689657</v>
      </c>
      <c r="V53" s="190">
        <f>SUMIF(Вводные!$H$4:$L$4,Штат!V$8,Вводные!$H253:$L253)/0.87*SUMIF(Вводные!$H$4:$L$4,Штат!V$8,Вводные!$H$18:$L$18)</f>
        <v>144.82758620689657</v>
      </c>
      <c r="W53" s="190">
        <f>SUMIF(Вводные!$H$4:$L$4,Штат!W$8,Вводные!$H253:$L253)/0.87*SUMIF(Вводные!$H$4:$L$4,Штат!W$8,Вводные!$H$18:$L$18)</f>
        <v>144.82758620689657</v>
      </c>
      <c r="X53" s="190">
        <f>SUMIF(Вводные!$H$4:$L$4,Штат!X$8,Вводные!$H253:$L253)/0.87*SUMIF(Вводные!$H$4:$L$4,Штат!X$8,Вводные!$H$18:$L$18)</f>
        <v>144.82758620689657</v>
      </c>
      <c r="Y53" s="190">
        <f>SUMIF(Вводные!$H$4:$L$4,Штат!Y$8,Вводные!$H253:$L253)/0.87*SUMIF(Вводные!$H$4:$L$4,Штат!Y$8,Вводные!$H$18:$L$18)</f>
        <v>144.82758620689657</v>
      </c>
      <c r="Z53" s="190">
        <f>SUMIF(Вводные!$H$4:$L$4,Штат!Z$8,Вводные!$H253:$L253)/0.87*SUMIF(Вводные!$H$4:$L$4,Штат!Z$8,Вводные!$H$18:$L$18)</f>
        <v>144.82758620689657</v>
      </c>
      <c r="AA53" s="190">
        <f>SUMIF(Вводные!$H$4:$L$4,Штат!AA$8,Вводные!$H253:$L253)/0.87*SUMIF(Вводные!$H$4:$L$4,Штат!AA$8,Вводные!$H$18:$L$18)</f>
        <v>144.82758620689657</v>
      </c>
      <c r="AB53" s="190">
        <f>SUMIF(Вводные!$H$4:$L$4,Штат!AB$8,Вводные!$H253:$L253)/0.87*SUMIF(Вводные!$H$4:$L$4,Штат!AB$8,Вводные!$H$18:$L$18)</f>
        <v>144.82758620689657</v>
      </c>
      <c r="AC53" s="190">
        <f>SUMIF(Вводные!$H$4:$L$4,Штат!AC$8,Вводные!$H253:$L253)/0.87*SUMIF(Вводные!$H$4:$L$4,Штат!AC$8,Вводные!$H$18:$L$18)</f>
        <v>144.82758620689657</v>
      </c>
      <c r="AD53" s="190">
        <f>SUMIF(Вводные!$H$4:$L$4,Штат!AD$8,Вводные!$H253:$L253)/0.87*SUMIF(Вводные!$H$4:$L$4,Штат!AD$8,Вводные!$H$18:$L$18)</f>
        <v>144.82758620689657</v>
      </c>
      <c r="AE53" s="190">
        <f>SUMIF(Вводные!$H$4:$L$4,Штат!AE$8,Вводные!$H253:$L253)/0.87*SUMIF(Вводные!$H$4:$L$4,Штат!AE$8,Вводные!$H$18:$L$18)</f>
        <v>144.82758620689657</v>
      </c>
      <c r="AF53" s="190">
        <f>SUMIF(Вводные!$H$4:$L$4,Штат!AF$8,Вводные!$H253:$L253)/0.87*SUMIF(Вводные!$H$4:$L$4,Штат!AF$8,Вводные!$H$18:$L$18)</f>
        <v>152.06896551724139</v>
      </c>
      <c r="AG53" s="190">
        <f>SUMIF(Вводные!$H$4:$L$4,Штат!AG$8,Вводные!$H253:$L253)/0.87*SUMIF(Вводные!$H$4:$L$4,Штат!AG$8,Вводные!$H$18:$L$18)</f>
        <v>152.06896551724139</v>
      </c>
      <c r="AH53" s="190">
        <f>SUMIF(Вводные!$H$4:$L$4,Штат!AH$8,Вводные!$H253:$L253)/0.87*SUMIF(Вводные!$H$4:$L$4,Штат!AH$8,Вводные!$H$18:$L$18)</f>
        <v>152.06896551724139</v>
      </c>
      <c r="AI53" s="190">
        <f>SUMIF(Вводные!$H$4:$L$4,Штат!AI$8,Вводные!$H253:$L253)/0.87*SUMIF(Вводные!$H$4:$L$4,Штат!AI$8,Вводные!$H$18:$L$18)</f>
        <v>152.06896551724139</v>
      </c>
      <c r="AJ53" s="190">
        <f>SUMIF(Вводные!$H$4:$L$4,Штат!AJ$8,Вводные!$H253:$L253)/0.87*SUMIF(Вводные!$H$4:$L$4,Штат!AJ$8,Вводные!$H$18:$L$18)</f>
        <v>152.06896551724139</v>
      </c>
      <c r="AK53" s="190">
        <f>SUMIF(Вводные!$H$4:$L$4,Штат!AK$8,Вводные!$H253:$L253)/0.87*SUMIF(Вводные!$H$4:$L$4,Штат!AK$8,Вводные!$H$18:$L$18)</f>
        <v>152.06896551724139</v>
      </c>
      <c r="AL53" s="190">
        <f>SUMIF(Вводные!$H$4:$L$4,Штат!AL$8,Вводные!$H253:$L253)/0.87*SUMIF(Вводные!$H$4:$L$4,Штат!AL$8,Вводные!$H$18:$L$18)</f>
        <v>152.06896551724139</v>
      </c>
      <c r="AM53" s="190">
        <f>SUMIF(Вводные!$H$4:$L$4,Штат!AM$8,Вводные!$H253:$L253)/0.87*SUMIF(Вводные!$H$4:$L$4,Штат!AM$8,Вводные!$H$18:$L$18)</f>
        <v>152.06896551724139</v>
      </c>
      <c r="AN53" s="190">
        <f>SUMIF(Вводные!$H$4:$L$4,Штат!AN$8,Вводные!$H253:$L253)/0.87*SUMIF(Вводные!$H$4:$L$4,Штат!AN$8,Вводные!$H$18:$L$18)</f>
        <v>152.06896551724139</v>
      </c>
      <c r="AO53" s="190">
        <f>SUMIF(Вводные!$H$4:$L$4,Штат!AO$8,Вводные!$H253:$L253)/0.87*SUMIF(Вводные!$H$4:$L$4,Штат!AO$8,Вводные!$H$18:$L$18)</f>
        <v>152.06896551724139</v>
      </c>
      <c r="AP53" s="190">
        <f>SUMIF(Вводные!$H$4:$L$4,Штат!AP$8,Вводные!$H253:$L253)/0.87*SUMIF(Вводные!$H$4:$L$4,Штат!AP$8,Вводные!$H$18:$L$18)</f>
        <v>152.06896551724139</v>
      </c>
      <c r="AQ53" s="190">
        <f>SUMIF(Вводные!$H$4:$L$4,Штат!AQ$8,Вводные!$H253:$L253)/0.87*SUMIF(Вводные!$H$4:$L$4,Штат!AQ$8,Вводные!$H$18:$L$18)</f>
        <v>152.06896551724139</v>
      </c>
      <c r="AR53" s="190">
        <f>SUMIF(Вводные!$H$4:$L$4,Штат!AR$8,Вводные!$H253:$L253)/0.87*SUMIF(Вводные!$H$4:$L$4,Штат!AR$8,Вводные!$H$18:$L$18)</f>
        <v>159.67241379310349</v>
      </c>
      <c r="AS53" s="190">
        <f>SUMIF(Вводные!$H$4:$L$4,Штат!AS$8,Вводные!$H253:$L253)/0.87*SUMIF(Вводные!$H$4:$L$4,Штат!AS$8,Вводные!$H$18:$L$18)</f>
        <v>159.67241379310349</v>
      </c>
      <c r="AT53" s="190">
        <f>SUMIF(Вводные!$H$4:$L$4,Штат!AT$8,Вводные!$H253:$L253)/0.87*SUMIF(Вводные!$H$4:$L$4,Штат!AT$8,Вводные!$H$18:$L$18)</f>
        <v>159.67241379310349</v>
      </c>
      <c r="AU53" s="190">
        <f>SUMIF(Вводные!$H$4:$L$4,Штат!AU$8,Вводные!$H253:$L253)/0.87*SUMIF(Вводные!$H$4:$L$4,Штат!AU$8,Вводные!$H$18:$L$18)</f>
        <v>159.67241379310349</v>
      </c>
      <c r="AV53" s="190">
        <f>SUMIF(Вводные!$H$4:$L$4,Штат!AV$8,Вводные!$H253:$L253)/0.87*SUMIF(Вводные!$H$4:$L$4,Штат!AV$8,Вводные!$H$18:$L$18)</f>
        <v>159.67241379310349</v>
      </c>
      <c r="AW53" s="190">
        <f>SUMIF(Вводные!$H$4:$L$4,Штат!AW$8,Вводные!$H253:$L253)/0.87*SUMIF(Вводные!$H$4:$L$4,Штат!AW$8,Вводные!$H$18:$L$18)</f>
        <v>159.67241379310349</v>
      </c>
      <c r="AX53" s="190">
        <f>SUMIF(Вводные!$H$4:$L$4,Штат!AX$8,Вводные!$H253:$L253)/0.87*SUMIF(Вводные!$H$4:$L$4,Штат!AX$8,Вводные!$H$18:$L$18)</f>
        <v>159.67241379310349</v>
      </c>
      <c r="AY53" s="190">
        <f>SUMIF(Вводные!$H$4:$L$4,Штат!AY$8,Вводные!$H253:$L253)/0.87*SUMIF(Вводные!$H$4:$L$4,Штат!AY$8,Вводные!$H$18:$L$18)</f>
        <v>159.67241379310349</v>
      </c>
      <c r="AZ53" s="190">
        <f>SUMIF(Вводные!$H$4:$L$4,Штат!AZ$8,Вводные!$H253:$L253)/0.87*SUMIF(Вводные!$H$4:$L$4,Штат!AZ$8,Вводные!$H$18:$L$18)</f>
        <v>159.67241379310349</v>
      </c>
      <c r="BA53" s="190">
        <f>SUMIF(Вводные!$H$4:$L$4,Штат!BA$8,Вводные!$H253:$L253)/0.87*SUMIF(Вводные!$H$4:$L$4,Штат!BA$8,Вводные!$H$18:$L$18)</f>
        <v>159.67241379310349</v>
      </c>
      <c r="BB53" s="190">
        <f>SUMIF(Вводные!$H$4:$L$4,Штат!BB$8,Вводные!$H253:$L253)/0.87*SUMIF(Вводные!$H$4:$L$4,Штат!BB$8,Вводные!$H$18:$L$18)</f>
        <v>159.67241379310349</v>
      </c>
      <c r="BC53" s="190">
        <f>SUMIF(Вводные!$H$4:$L$4,Штат!BC$8,Вводные!$H253:$L253)/0.87*SUMIF(Вводные!$H$4:$L$4,Штат!BC$8,Вводные!$H$18:$L$18)</f>
        <v>159.67241379310349</v>
      </c>
      <c r="BD53" s="190">
        <f>SUMIF(Вводные!$H$4:$L$4,Штат!BD$8,Вводные!$H253:$L253)/0.87*SUMIF(Вводные!$H$4:$L$4,Штат!BD$8,Вводные!$H$18:$L$18)</f>
        <v>167.65603448275866</v>
      </c>
      <c r="BE53" s="190">
        <f>SUMIF(Вводные!$H$4:$L$4,Штат!BE$8,Вводные!$H253:$L253)/0.87*SUMIF(Вводные!$H$4:$L$4,Штат!BE$8,Вводные!$H$18:$L$18)</f>
        <v>167.65603448275866</v>
      </c>
      <c r="BF53" s="190">
        <f>SUMIF(Вводные!$H$4:$L$4,Штат!BF$8,Вводные!$H253:$L253)/0.87*SUMIF(Вводные!$H$4:$L$4,Штат!BF$8,Вводные!$H$18:$L$18)</f>
        <v>167.65603448275866</v>
      </c>
      <c r="BG53" s="190">
        <f>SUMIF(Вводные!$H$4:$L$4,Штат!BG$8,Вводные!$H253:$L253)/0.87*SUMIF(Вводные!$H$4:$L$4,Штат!BG$8,Вводные!$H$18:$L$18)</f>
        <v>167.65603448275866</v>
      </c>
      <c r="BH53" s="190">
        <f>SUMIF(Вводные!$H$4:$L$4,Штат!BH$8,Вводные!$H253:$L253)/0.87*SUMIF(Вводные!$H$4:$L$4,Штат!BH$8,Вводные!$H$18:$L$18)</f>
        <v>167.65603448275866</v>
      </c>
      <c r="BI53" s="190">
        <f>SUMIF(Вводные!$H$4:$L$4,Штат!BI$8,Вводные!$H253:$L253)/0.87*SUMIF(Вводные!$H$4:$L$4,Штат!BI$8,Вводные!$H$18:$L$18)</f>
        <v>167.65603448275866</v>
      </c>
      <c r="BJ53" s="190">
        <f>SUMIF(Вводные!$H$4:$L$4,Штат!BJ$8,Вводные!$H253:$L253)/0.87*SUMIF(Вводные!$H$4:$L$4,Штат!BJ$8,Вводные!$H$18:$L$18)</f>
        <v>167.65603448275866</v>
      </c>
      <c r="BK53" s="190">
        <f>SUMIF(Вводные!$H$4:$L$4,Штат!BK$8,Вводные!$H253:$L253)/0.87*SUMIF(Вводные!$H$4:$L$4,Штат!BK$8,Вводные!$H$18:$L$18)</f>
        <v>167.65603448275866</v>
      </c>
      <c r="BL53" s="190">
        <f>SUMIF(Вводные!$H$4:$L$4,Штат!BL$8,Вводные!$H253:$L253)/0.87*SUMIF(Вводные!$H$4:$L$4,Штат!BL$8,Вводные!$H$18:$L$18)</f>
        <v>167.65603448275866</v>
      </c>
      <c r="BM53" s="190">
        <f>SUMIF(Вводные!$H$4:$L$4,Штат!BM$8,Вводные!$H253:$L253)/0.87*SUMIF(Вводные!$H$4:$L$4,Штат!BM$8,Вводные!$H$18:$L$18)</f>
        <v>167.65603448275866</v>
      </c>
      <c r="BN53" s="190">
        <f>SUMIF(Вводные!$H$4:$L$4,Штат!BN$8,Вводные!$H253:$L253)/0.87*SUMIF(Вводные!$H$4:$L$4,Штат!BN$8,Вводные!$H$18:$L$18)</f>
        <v>167.65603448275866</v>
      </c>
      <c r="BO53" s="190">
        <f>SUMIF(Вводные!$H$4:$L$4,Штат!BO$8,Вводные!$H253:$L253)/0.87*SUMIF(Вводные!$H$4:$L$4,Штат!BO$8,Вводные!$H$18:$L$18)</f>
        <v>167.65603448275866</v>
      </c>
    </row>
    <row r="54" spans="1:67" ht="14.45" customHeight="1" outlineLevel="1" x14ac:dyDescent="0.2">
      <c r="A54" s="188" t="str">
        <f>Вводные!E233</f>
        <v>Себестоимость</v>
      </c>
      <c r="B54" s="183" t="str">
        <f t="shared" si="4"/>
        <v>Грузчик</v>
      </c>
      <c r="C54" s="508" t="s">
        <v>287</v>
      </c>
      <c r="D54" s="508" t="s">
        <v>47</v>
      </c>
      <c r="E54" s="189"/>
      <c r="F54" s="156"/>
      <c r="G54" s="190">
        <f>Вводные!F254/0.87</f>
        <v>0</v>
      </c>
      <c r="H54" s="190">
        <f>SUMIF(Вводные!$H$4:$L$4,Штат!H$8,Вводные!$H254:$L254)/0.87*SUMIF(Вводные!$H$4:$L$4,Штат!H$8,Вводные!$H$18:$L$18)</f>
        <v>68.965517241379317</v>
      </c>
      <c r="I54" s="190">
        <f>SUMIF(Вводные!$H$4:$L$4,Штат!I$8,Вводные!$H254:$L254)/0.87*SUMIF(Вводные!$H$4:$L$4,Штат!I$8,Вводные!$H$18:$L$18)</f>
        <v>68.965517241379317</v>
      </c>
      <c r="J54" s="190">
        <f>SUMIF(Вводные!$H$4:$L$4,Штат!J$8,Вводные!$H254:$L254)/0.87*SUMIF(Вводные!$H$4:$L$4,Штат!J$8,Вводные!$H$18:$L$18)</f>
        <v>68.965517241379317</v>
      </c>
      <c r="K54" s="190">
        <f>SUMIF(Вводные!$H$4:$L$4,Штат!K$8,Вводные!$H254:$L254)/0.87*SUMIF(Вводные!$H$4:$L$4,Штат!K$8,Вводные!$H$18:$L$18)</f>
        <v>68.965517241379317</v>
      </c>
      <c r="L54" s="190">
        <f>SUMIF(Вводные!$H$4:$L$4,Штат!L$8,Вводные!$H254:$L254)/0.87*SUMIF(Вводные!$H$4:$L$4,Штат!L$8,Вводные!$H$18:$L$18)</f>
        <v>68.965517241379317</v>
      </c>
      <c r="M54" s="190">
        <f>SUMIF(Вводные!$H$4:$L$4,Штат!M$8,Вводные!$H254:$L254)/0.87*SUMIF(Вводные!$H$4:$L$4,Штат!M$8,Вводные!$H$18:$L$18)</f>
        <v>68.965517241379317</v>
      </c>
      <c r="N54" s="190">
        <f>SUMIF(Вводные!$H$4:$L$4,Штат!N$8,Вводные!$H254:$L254)/0.87*SUMIF(Вводные!$H$4:$L$4,Штат!N$8,Вводные!$H$18:$L$18)</f>
        <v>68.965517241379317</v>
      </c>
      <c r="O54" s="190">
        <f>SUMIF(Вводные!$H$4:$L$4,Штат!O$8,Вводные!$H254:$L254)/0.87*SUMIF(Вводные!$H$4:$L$4,Штат!O$8,Вводные!$H$18:$L$18)</f>
        <v>68.965517241379317</v>
      </c>
      <c r="P54" s="190">
        <f>SUMIF(Вводные!$H$4:$L$4,Штат!P$8,Вводные!$H254:$L254)/0.87*SUMIF(Вводные!$H$4:$L$4,Штат!P$8,Вводные!$H$18:$L$18)</f>
        <v>68.965517241379317</v>
      </c>
      <c r="Q54" s="190">
        <f>SUMIF(Вводные!$H$4:$L$4,Штат!Q$8,Вводные!$H254:$L254)/0.87*SUMIF(Вводные!$H$4:$L$4,Штат!Q$8,Вводные!$H$18:$L$18)</f>
        <v>68.965517241379317</v>
      </c>
      <c r="R54" s="190">
        <f>SUMIF(Вводные!$H$4:$L$4,Штат!R$8,Вводные!$H254:$L254)/0.87*SUMIF(Вводные!$H$4:$L$4,Штат!R$8,Вводные!$H$18:$L$18)</f>
        <v>68.965517241379317</v>
      </c>
      <c r="S54" s="190">
        <f>SUMIF(Вводные!$H$4:$L$4,Штат!S$8,Вводные!$H254:$L254)/0.87*SUMIF(Вводные!$H$4:$L$4,Штат!S$8,Вводные!$H$18:$L$18)</f>
        <v>68.965517241379317</v>
      </c>
      <c r="T54" s="190">
        <f>SUMIF(Вводные!$H$4:$L$4,Штат!T$8,Вводные!$H254:$L254)/0.87*SUMIF(Вводные!$H$4:$L$4,Штат!T$8,Вводные!$H$18:$L$18)</f>
        <v>72.413793103448285</v>
      </c>
      <c r="U54" s="190">
        <f>SUMIF(Вводные!$H$4:$L$4,Штат!U$8,Вводные!$H254:$L254)/0.87*SUMIF(Вводные!$H$4:$L$4,Штат!U$8,Вводные!$H$18:$L$18)</f>
        <v>72.413793103448285</v>
      </c>
      <c r="V54" s="190">
        <f>SUMIF(Вводные!$H$4:$L$4,Штат!V$8,Вводные!$H254:$L254)/0.87*SUMIF(Вводные!$H$4:$L$4,Штат!V$8,Вводные!$H$18:$L$18)</f>
        <v>72.413793103448285</v>
      </c>
      <c r="W54" s="190">
        <f>SUMIF(Вводные!$H$4:$L$4,Штат!W$8,Вводные!$H254:$L254)/0.87*SUMIF(Вводные!$H$4:$L$4,Штат!W$8,Вводные!$H$18:$L$18)</f>
        <v>72.413793103448285</v>
      </c>
      <c r="X54" s="190">
        <f>SUMIF(Вводные!$H$4:$L$4,Штат!X$8,Вводные!$H254:$L254)/0.87*SUMIF(Вводные!$H$4:$L$4,Штат!X$8,Вводные!$H$18:$L$18)</f>
        <v>72.413793103448285</v>
      </c>
      <c r="Y54" s="190">
        <f>SUMIF(Вводные!$H$4:$L$4,Штат!Y$8,Вводные!$H254:$L254)/0.87*SUMIF(Вводные!$H$4:$L$4,Штат!Y$8,Вводные!$H$18:$L$18)</f>
        <v>72.413793103448285</v>
      </c>
      <c r="Z54" s="190">
        <f>SUMIF(Вводные!$H$4:$L$4,Штат!Z$8,Вводные!$H254:$L254)/0.87*SUMIF(Вводные!$H$4:$L$4,Штат!Z$8,Вводные!$H$18:$L$18)</f>
        <v>72.413793103448285</v>
      </c>
      <c r="AA54" s="190">
        <f>SUMIF(Вводные!$H$4:$L$4,Штат!AA$8,Вводные!$H254:$L254)/0.87*SUMIF(Вводные!$H$4:$L$4,Штат!AA$8,Вводные!$H$18:$L$18)</f>
        <v>72.413793103448285</v>
      </c>
      <c r="AB54" s="190">
        <f>SUMIF(Вводные!$H$4:$L$4,Штат!AB$8,Вводные!$H254:$L254)/0.87*SUMIF(Вводные!$H$4:$L$4,Штат!AB$8,Вводные!$H$18:$L$18)</f>
        <v>72.413793103448285</v>
      </c>
      <c r="AC54" s="190">
        <f>SUMIF(Вводные!$H$4:$L$4,Штат!AC$8,Вводные!$H254:$L254)/0.87*SUMIF(Вводные!$H$4:$L$4,Штат!AC$8,Вводные!$H$18:$L$18)</f>
        <v>72.413793103448285</v>
      </c>
      <c r="AD54" s="190">
        <f>SUMIF(Вводные!$H$4:$L$4,Штат!AD$8,Вводные!$H254:$L254)/0.87*SUMIF(Вводные!$H$4:$L$4,Штат!AD$8,Вводные!$H$18:$L$18)</f>
        <v>72.413793103448285</v>
      </c>
      <c r="AE54" s="190">
        <f>SUMIF(Вводные!$H$4:$L$4,Штат!AE$8,Вводные!$H254:$L254)/0.87*SUMIF(Вводные!$H$4:$L$4,Штат!AE$8,Вводные!$H$18:$L$18)</f>
        <v>72.413793103448285</v>
      </c>
      <c r="AF54" s="190">
        <f>SUMIF(Вводные!$H$4:$L$4,Штат!AF$8,Вводные!$H254:$L254)/0.87*SUMIF(Вводные!$H$4:$L$4,Штат!AF$8,Вводные!$H$18:$L$18)</f>
        <v>76.034482758620697</v>
      </c>
      <c r="AG54" s="190">
        <f>SUMIF(Вводные!$H$4:$L$4,Штат!AG$8,Вводные!$H254:$L254)/0.87*SUMIF(Вводные!$H$4:$L$4,Штат!AG$8,Вводные!$H$18:$L$18)</f>
        <v>76.034482758620697</v>
      </c>
      <c r="AH54" s="190">
        <f>SUMIF(Вводные!$H$4:$L$4,Штат!AH$8,Вводные!$H254:$L254)/0.87*SUMIF(Вводные!$H$4:$L$4,Штат!AH$8,Вводные!$H$18:$L$18)</f>
        <v>76.034482758620697</v>
      </c>
      <c r="AI54" s="190">
        <f>SUMIF(Вводные!$H$4:$L$4,Штат!AI$8,Вводные!$H254:$L254)/0.87*SUMIF(Вводные!$H$4:$L$4,Штат!AI$8,Вводные!$H$18:$L$18)</f>
        <v>76.034482758620697</v>
      </c>
      <c r="AJ54" s="190">
        <f>SUMIF(Вводные!$H$4:$L$4,Штат!AJ$8,Вводные!$H254:$L254)/0.87*SUMIF(Вводные!$H$4:$L$4,Штат!AJ$8,Вводные!$H$18:$L$18)</f>
        <v>76.034482758620697</v>
      </c>
      <c r="AK54" s="190">
        <f>SUMIF(Вводные!$H$4:$L$4,Штат!AK$8,Вводные!$H254:$L254)/0.87*SUMIF(Вводные!$H$4:$L$4,Штат!AK$8,Вводные!$H$18:$L$18)</f>
        <v>76.034482758620697</v>
      </c>
      <c r="AL54" s="190">
        <f>SUMIF(Вводные!$H$4:$L$4,Штат!AL$8,Вводные!$H254:$L254)/0.87*SUMIF(Вводные!$H$4:$L$4,Штат!AL$8,Вводные!$H$18:$L$18)</f>
        <v>76.034482758620697</v>
      </c>
      <c r="AM54" s="190">
        <f>SUMIF(Вводные!$H$4:$L$4,Штат!AM$8,Вводные!$H254:$L254)/0.87*SUMIF(Вводные!$H$4:$L$4,Штат!AM$8,Вводные!$H$18:$L$18)</f>
        <v>76.034482758620697</v>
      </c>
      <c r="AN54" s="190">
        <f>SUMIF(Вводные!$H$4:$L$4,Штат!AN$8,Вводные!$H254:$L254)/0.87*SUMIF(Вводные!$H$4:$L$4,Штат!AN$8,Вводные!$H$18:$L$18)</f>
        <v>76.034482758620697</v>
      </c>
      <c r="AO54" s="190">
        <f>SUMIF(Вводные!$H$4:$L$4,Штат!AO$8,Вводные!$H254:$L254)/0.87*SUMIF(Вводные!$H$4:$L$4,Штат!AO$8,Вводные!$H$18:$L$18)</f>
        <v>76.034482758620697</v>
      </c>
      <c r="AP54" s="190">
        <f>SUMIF(Вводные!$H$4:$L$4,Штат!AP$8,Вводные!$H254:$L254)/0.87*SUMIF(Вводные!$H$4:$L$4,Штат!AP$8,Вводные!$H$18:$L$18)</f>
        <v>76.034482758620697</v>
      </c>
      <c r="AQ54" s="190">
        <f>SUMIF(Вводные!$H$4:$L$4,Штат!AQ$8,Вводные!$H254:$L254)/0.87*SUMIF(Вводные!$H$4:$L$4,Штат!AQ$8,Вводные!$H$18:$L$18)</f>
        <v>76.034482758620697</v>
      </c>
      <c r="AR54" s="190">
        <f>SUMIF(Вводные!$H$4:$L$4,Штат!AR$8,Вводные!$H254:$L254)/0.87*SUMIF(Вводные!$H$4:$L$4,Штат!AR$8,Вводные!$H$18:$L$18)</f>
        <v>79.836206896551744</v>
      </c>
      <c r="AS54" s="190">
        <f>SUMIF(Вводные!$H$4:$L$4,Штат!AS$8,Вводные!$H254:$L254)/0.87*SUMIF(Вводные!$H$4:$L$4,Штат!AS$8,Вводные!$H$18:$L$18)</f>
        <v>79.836206896551744</v>
      </c>
      <c r="AT54" s="190">
        <f>SUMIF(Вводные!$H$4:$L$4,Штат!AT$8,Вводные!$H254:$L254)/0.87*SUMIF(Вводные!$H$4:$L$4,Штат!AT$8,Вводные!$H$18:$L$18)</f>
        <v>79.836206896551744</v>
      </c>
      <c r="AU54" s="190">
        <f>SUMIF(Вводные!$H$4:$L$4,Штат!AU$8,Вводные!$H254:$L254)/0.87*SUMIF(Вводные!$H$4:$L$4,Штат!AU$8,Вводные!$H$18:$L$18)</f>
        <v>79.836206896551744</v>
      </c>
      <c r="AV54" s="190">
        <f>SUMIF(Вводные!$H$4:$L$4,Штат!AV$8,Вводные!$H254:$L254)/0.87*SUMIF(Вводные!$H$4:$L$4,Штат!AV$8,Вводные!$H$18:$L$18)</f>
        <v>79.836206896551744</v>
      </c>
      <c r="AW54" s="190">
        <f>SUMIF(Вводные!$H$4:$L$4,Штат!AW$8,Вводные!$H254:$L254)/0.87*SUMIF(Вводные!$H$4:$L$4,Штат!AW$8,Вводные!$H$18:$L$18)</f>
        <v>79.836206896551744</v>
      </c>
      <c r="AX54" s="190">
        <f>SUMIF(Вводные!$H$4:$L$4,Штат!AX$8,Вводные!$H254:$L254)/0.87*SUMIF(Вводные!$H$4:$L$4,Штат!AX$8,Вводные!$H$18:$L$18)</f>
        <v>79.836206896551744</v>
      </c>
      <c r="AY54" s="190">
        <f>SUMIF(Вводные!$H$4:$L$4,Штат!AY$8,Вводные!$H254:$L254)/0.87*SUMIF(Вводные!$H$4:$L$4,Штат!AY$8,Вводные!$H$18:$L$18)</f>
        <v>79.836206896551744</v>
      </c>
      <c r="AZ54" s="190">
        <f>SUMIF(Вводные!$H$4:$L$4,Штат!AZ$8,Вводные!$H254:$L254)/0.87*SUMIF(Вводные!$H$4:$L$4,Штат!AZ$8,Вводные!$H$18:$L$18)</f>
        <v>79.836206896551744</v>
      </c>
      <c r="BA54" s="190">
        <f>SUMIF(Вводные!$H$4:$L$4,Штат!BA$8,Вводные!$H254:$L254)/0.87*SUMIF(Вводные!$H$4:$L$4,Штат!BA$8,Вводные!$H$18:$L$18)</f>
        <v>79.836206896551744</v>
      </c>
      <c r="BB54" s="190">
        <f>SUMIF(Вводные!$H$4:$L$4,Штат!BB$8,Вводные!$H254:$L254)/0.87*SUMIF(Вводные!$H$4:$L$4,Штат!BB$8,Вводные!$H$18:$L$18)</f>
        <v>79.836206896551744</v>
      </c>
      <c r="BC54" s="190">
        <f>SUMIF(Вводные!$H$4:$L$4,Штат!BC$8,Вводные!$H254:$L254)/0.87*SUMIF(Вводные!$H$4:$L$4,Штат!BC$8,Вводные!$H$18:$L$18)</f>
        <v>79.836206896551744</v>
      </c>
      <c r="BD54" s="190">
        <f>SUMIF(Вводные!$H$4:$L$4,Штат!BD$8,Вводные!$H254:$L254)/0.87*SUMIF(Вводные!$H$4:$L$4,Штат!BD$8,Вводные!$H$18:$L$18)</f>
        <v>83.828017241379328</v>
      </c>
      <c r="BE54" s="190">
        <f>SUMIF(Вводные!$H$4:$L$4,Штат!BE$8,Вводные!$H254:$L254)/0.87*SUMIF(Вводные!$H$4:$L$4,Штат!BE$8,Вводные!$H$18:$L$18)</f>
        <v>83.828017241379328</v>
      </c>
      <c r="BF54" s="190">
        <f>SUMIF(Вводные!$H$4:$L$4,Штат!BF$8,Вводные!$H254:$L254)/0.87*SUMIF(Вводные!$H$4:$L$4,Штат!BF$8,Вводные!$H$18:$L$18)</f>
        <v>83.828017241379328</v>
      </c>
      <c r="BG54" s="190">
        <f>SUMIF(Вводные!$H$4:$L$4,Штат!BG$8,Вводные!$H254:$L254)/0.87*SUMIF(Вводные!$H$4:$L$4,Штат!BG$8,Вводные!$H$18:$L$18)</f>
        <v>83.828017241379328</v>
      </c>
      <c r="BH54" s="190">
        <f>SUMIF(Вводные!$H$4:$L$4,Штат!BH$8,Вводные!$H254:$L254)/0.87*SUMIF(Вводные!$H$4:$L$4,Штат!BH$8,Вводные!$H$18:$L$18)</f>
        <v>83.828017241379328</v>
      </c>
      <c r="BI54" s="190">
        <f>SUMIF(Вводные!$H$4:$L$4,Штат!BI$8,Вводные!$H254:$L254)/0.87*SUMIF(Вводные!$H$4:$L$4,Штат!BI$8,Вводные!$H$18:$L$18)</f>
        <v>83.828017241379328</v>
      </c>
      <c r="BJ54" s="190">
        <f>SUMIF(Вводные!$H$4:$L$4,Штат!BJ$8,Вводные!$H254:$L254)/0.87*SUMIF(Вводные!$H$4:$L$4,Штат!BJ$8,Вводные!$H$18:$L$18)</f>
        <v>83.828017241379328</v>
      </c>
      <c r="BK54" s="190">
        <f>SUMIF(Вводные!$H$4:$L$4,Штат!BK$8,Вводные!$H254:$L254)/0.87*SUMIF(Вводные!$H$4:$L$4,Штат!BK$8,Вводные!$H$18:$L$18)</f>
        <v>83.828017241379328</v>
      </c>
      <c r="BL54" s="190">
        <f>SUMIF(Вводные!$H$4:$L$4,Штат!BL$8,Вводные!$H254:$L254)/0.87*SUMIF(Вводные!$H$4:$L$4,Штат!BL$8,Вводные!$H$18:$L$18)</f>
        <v>83.828017241379328</v>
      </c>
      <c r="BM54" s="190">
        <f>SUMIF(Вводные!$H$4:$L$4,Штат!BM$8,Вводные!$H254:$L254)/0.87*SUMIF(Вводные!$H$4:$L$4,Штат!BM$8,Вводные!$H$18:$L$18)</f>
        <v>83.828017241379328</v>
      </c>
      <c r="BN54" s="190">
        <f>SUMIF(Вводные!$H$4:$L$4,Штат!BN$8,Вводные!$H254:$L254)/0.87*SUMIF(Вводные!$H$4:$L$4,Штат!BN$8,Вводные!$H$18:$L$18)</f>
        <v>83.828017241379328</v>
      </c>
      <c r="BO54" s="190">
        <f>SUMIF(Вводные!$H$4:$L$4,Штат!BO$8,Вводные!$H254:$L254)/0.87*SUMIF(Вводные!$H$4:$L$4,Штат!BO$8,Вводные!$H$18:$L$18)</f>
        <v>83.828017241379328</v>
      </c>
    </row>
    <row r="55" spans="1:67" ht="14.45" customHeight="1" outlineLevel="1" x14ac:dyDescent="0.2">
      <c r="A55" s="188" t="str">
        <f>Вводные!E234</f>
        <v>Себестоимость</v>
      </c>
      <c r="B55" s="183" t="str">
        <f t="shared" si="4"/>
        <v>Прочий персонал</v>
      </c>
      <c r="C55" s="508" t="s">
        <v>287</v>
      </c>
      <c r="D55" s="508" t="s">
        <v>47</v>
      </c>
      <c r="E55" s="189"/>
      <c r="F55" s="156"/>
      <c r="G55" s="190">
        <f>Вводные!F255/0.87</f>
        <v>0</v>
      </c>
      <c r="H55" s="190">
        <f>SUMIF(Вводные!$H$4:$L$4,Штат!H$8,Вводные!$H255:$L255)/0.87*SUMIF(Вводные!$H$4:$L$4,Штат!H$8,Вводные!$H$18:$L$18)</f>
        <v>91.954022988505741</v>
      </c>
      <c r="I55" s="190">
        <f>SUMIF(Вводные!$H$4:$L$4,Штат!I$8,Вводные!$H255:$L255)/0.87*SUMIF(Вводные!$H$4:$L$4,Штат!I$8,Вводные!$H$18:$L$18)</f>
        <v>91.954022988505741</v>
      </c>
      <c r="J55" s="190">
        <f>SUMIF(Вводные!$H$4:$L$4,Штат!J$8,Вводные!$H255:$L255)/0.87*SUMIF(Вводные!$H$4:$L$4,Штат!J$8,Вводные!$H$18:$L$18)</f>
        <v>91.954022988505741</v>
      </c>
      <c r="K55" s="190">
        <f>SUMIF(Вводные!$H$4:$L$4,Штат!K$8,Вводные!$H255:$L255)/0.87*SUMIF(Вводные!$H$4:$L$4,Штат!K$8,Вводные!$H$18:$L$18)</f>
        <v>91.954022988505741</v>
      </c>
      <c r="L55" s="190">
        <f>SUMIF(Вводные!$H$4:$L$4,Штат!L$8,Вводные!$H255:$L255)/0.87*SUMIF(Вводные!$H$4:$L$4,Штат!L$8,Вводные!$H$18:$L$18)</f>
        <v>91.954022988505741</v>
      </c>
      <c r="M55" s="190">
        <f>SUMIF(Вводные!$H$4:$L$4,Штат!M$8,Вводные!$H255:$L255)/0.87*SUMIF(Вводные!$H$4:$L$4,Штат!M$8,Вводные!$H$18:$L$18)</f>
        <v>91.954022988505741</v>
      </c>
      <c r="N55" s="190">
        <f>SUMIF(Вводные!$H$4:$L$4,Штат!N$8,Вводные!$H255:$L255)/0.87*SUMIF(Вводные!$H$4:$L$4,Штат!N$8,Вводные!$H$18:$L$18)</f>
        <v>91.954022988505741</v>
      </c>
      <c r="O55" s="190">
        <f>SUMIF(Вводные!$H$4:$L$4,Штат!O$8,Вводные!$H255:$L255)/0.87*SUMIF(Вводные!$H$4:$L$4,Штат!O$8,Вводные!$H$18:$L$18)</f>
        <v>91.954022988505741</v>
      </c>
      <c r="P55" s="190">
        <f>SUMIF(Вводные!$H$4:$L$4,Штат!P$8,Вводные!$H255:$L255)/0.87*SUMIF(Вводные!$H$4:$L$4,Штат!P$8,Вводные!$H$18:$L$18)</f>
        <v>91.954022988505741</v>
      </c>
      <c r="Q55" s="190">
        <f>SUMIF(Вводные!$H$4:$L$4,Штат!Q$8,Вводные!$H255:$L255)/0.87*SUMIF(Вводные!$H$4:$L$4,Штат!Q$8,Вводные!$H$18:$L$18)</f>
        <v>91.954022988505741</v>
      </c>
      <c r="R55" s="190">
        <f>SUMIF(Вводные!$H$4:$L$4,Штат!R$8,Вводные!$H255:$L255)/0.87*SUMIF(Вводные!$H$4:$L$4,Штат!R$8,Вводные!$H$18:$L$18)</f>
        <v>91.954022988505741</v>
      </c>
      <c r="S55" s="190">
        <f>SUMIF(Вводные!$H$4:$L$4,Штат!S$8,Вводные!$H255:$L255)/0.87*SUMIF(Вводные!$H$4:$L$4,Штат!S$8,Вводные!$H$18:$L$18)</f>
        <v>91.954022988505741</v>
      </c>
      <c r="T55" s="190">
        <f>SUMIF(Вводные!$H$4:$L$4,Штат!T$8,Вводные!$H255:$L255)/0.87*SUMIF(Вводные!$H$4:$L$4,Штат!T$8,Вводные!$H$18:$L$18)</f>
        <v>96.551724137931032</v>
      </c>
      <c r="U55" s="190">
        <f>SUMIF(Вводные!$H$4:$L$4,Штат!U$8,Вводные!$H255:$L255)/0.87*SUMIF(Вводные!$H$4:$L$4,Штат!U$8,Вводные!$H$18:$L$18)</f>
        <v>96.551724137931032</v>
      </c>
      <c r="V55" s="190">
        <f>SUMIF(Вводные!$H$4:$L$4,Штат!V$8,Вводные!$H255:$L255)/0.87*SUMIF(Вводные!$H$4:$L$4,Штат!V$8,Вводные!$H$18:$L$18)</f>
        <v>96.551724137931032</v>
      </c>
      <c r="W55" s="190">
        <f>SUMIF(Вводные!$H$4:$L$4,Штат!W$8,Вводные!$H255:$L255)/0.87*SUMIF(Вводные!$H$4:$L$4,Штат!W$8,Вводные!$H$18:$L$18)</f>
        <v>96.551724137931032</v>
      </c>
      <c r="X55" s="190">
        <f>SUMIF(Вводные!$H$4:$L$4,Штат!X$8,Вводные!$H255:$L255)/0.87*SUMIF(Вводные!$H$4:$L$4,Штат!X$8,Вводные!$H$18:$L$18)</f>
        <v>96.551724137931032</v>
      </c>
      <c r="Y55" s="190">
        <f>SUMIF(Вводные!$H$4:$L$4,Штат!Y$8,Вводные!$H255:$L255)/0.87*SUMIF(Вводные!$H$4:$L$4,Штат!Y$8,Вводные!$H$18:$L$18)</f>
        <v>96.551724137931032</v>
      </c>
      <c r="Z55" s="190">
        <f>SUMIF(Вводные!$H$4:$L$4,Штат!Z$8,Вводные!$H255:$L255)/0.87*SUMIF(Вводные!$H$4:$L$4,Штат!Z$8,Вводные!$H$18:$L$18)</f>
        <v>96.551724137931032</v>
      </c>
      <c r="AA55" s="190">
        <f>SUMIF(Вводные!$H$4:$L$4,Штат!AA$8,Вводные!$H255:$L255)/0.87*SUMIF(Вводные!$H$4:$L$4,Штат!AA$8,Вводные!$H$18:$L$18)</f>
        <v>96.551724137931032</v>
      </c>
      <c r="AB55" s="190">
        <f>SUMIF(Вводные!$H$4:$L$4,Штат!AB$8,Вводные!$H255:$L255)/0.87*SUMIF(Вводные!$H$4:$L$4,Штат!AB$8,Вводные!$H$18:$L$18)</f>
        <v>96.551724137931032</v>
      </c>
      <c r="AC55" s="190">
        <f>SUMIF(Вводные!$H$4:$L$4,Штат!AC$8,Вводные!$H255:$L255)/0.87*SUMIF(Вводные!$H$4:$L$4,Штат!AC$8,Вводные!$H$18:$L$18)</f>
        <v>96.551724137931032</v>
      </c>
      <c r="AD55" s="190">
        <f>SUMIF(Вводные!$H$4:$L$4,Штат!AD$8,Вводные!$H255:$L255)/0.87*SUMIF(Вводные!$H$4:$L$4,Штат!AD$8,Вводные!$H$18:$L$18)</f>
        <v>96.551724137931032</v>
      </c>
      <c r="AE55" s="190">
        <f>SUMIF(Вводные!$H$4:$L$4,Штат!AE$8,Вводные!$H255:$L255)/0.87*SUMIF(Вводные!$H$4:$L$4,Штат!AE$8,Вводные!$H$18:$L$18)</f>
        <v>96.551724137931032</v>
      </c>
      <c r="AF55" s="190">
        <f>SUMIF(Вводные!$H$4:$L$4,Штат!AF$8,Вводные!$H255:$L255)/0.87*SUMIF(Вводные!$H$4:$L$4,Штат!AF$8,Вводные!$H$18:$L$18)</f>
        <v>101.37931034482759</v>
      </c>
      <c r="AG55" s="190">
        <f>SUMIF(Вводные!$H$4:$L$4,Штат!AG$8,Вводные!$H255:$L255)/0.87*SUMIF(Вводные!$H$4:$L$4,Штат!AG$8,Вводные!$H$18:$L$18)</f>
        <v>101.37931034482759</v>
      </c>
      <c r="AH55" s="190">
        <f>SUMIF(Вводные!$H$4:$L$4,Штат!AH$8,Вводные!$H255:$L255)/0.87*SUMIF(Вводные!$H$4:$L$4,Штат!AH$8,Вводные!$H$18:$L$18)</f>
        <v>101.37931034482759</v>
      </c>
      <c r="AI55" s="190">
        <f>SUMIF(Вводные!$H$4:$L$4,Штат!AI$8,Вводные!$H255:$L255)/0.87*SUMIF(Вводные!$H$4:$L$4,Штат!AI$8,Вводные!$H$18:$L$18)</f>
        <v>101.37931034482759</v>
      </c>
      <c r="AJ55" s="190">
        <f>SUMIF(Вводные!$H$4:$L$4,Штат!AJ$8,Вводные!$H255:$L255)/0.87*SUMIF(Вводные!$H$4:$L$4,Штат!AJ$8,Вводные!$H$18:$L$18)</f>
        <v>101.37931034482759</v>
      </c>
      <c r="AK55" s="190">
        <f>SUMIF(Вводные!$H$4:$L$4,Штат!AK$8,Вводные!$H255:$L255)/0.87*SUMIF(Вводные!$H$4:$L$4,Штат!AK$8,Вводные!$H$18:$L$18)</f>
        <v>101.37931034482759</v>
      </c>
      <c r="AL55" s="190">
        <f>SUMIF(Вводные!$H$4:$L$4,Штат!AL$8,Вводные!$H255:$L255)/0.87*SUMIF(Вводные!$H$4:$L$4,Штат!AL$8,Вводные!$H$18:$L$18)</f>
        <v>101.37931034482759</v>
      </c>
      <c r="AM55" s="190">
        <f>SUMIF(Вводные!$H$4:$L$4,Штат!AM$8,Вводные!$H255:$L255)/0.87*SUMIF(Вводные!$H$4:$L$4,Штат!AM$8,Вводные!$H$18:$L$18)</f>
        <v>101.37931034482759</v>
      </c>
      <c r="AN55" s="190">
        <f>SUMIF(Вводные!$H$4:$L$4,Штат!AN$8,Вводные!$H255:$L255)/0.87*SUMIF(Вводные!$H$4:$L$4,Штат!AN$8,Вводные!$H$18:$L$18)</f>
        <v>101.37931034482759</v>
      </c>
      <c r="AO55" s="190">
        <f>SUMIF(Вводные!$H$4:$L$4,Штат!AO$8,Вводные!$H255:$L255)/0.87*SUMIF(Вводные!$H$4:$L$4,Штат!AO$8,Вводные!$H$18:$L$18)</f>
        <v>101.37931034482759</v>
      </c>
      <c r="AP55" s="190">
        <f>SUMIF(Вводные!$H$4:$L$4,Штат!AP$8,Вводные!$H255:$L255)/0.87*SUMIF(Вводные!$H$4:$L$4,Штат!AP$8,Вводные!$H$18:$L$18)</f>
        <v>101.37931034482759</v>
      </c>
      <c r="AQ55" s="190">
        <f>SUMIF(Вводные!$H$4:$L$4,Штат!AQ$8,Вводные!$H255:$L255)/0.87*SUMIF(Вводные!$H$4:$L$4,Штат!AQ$8,Вводные!$H$18:$L$18)</f>
        <v>101.37931034482759</v>
      </c>
      <c r="AR55" s="190">
        <f>SUMIF(Вводные!$H$4:$L$4,Штат!AR$8,Вводные!$H255:$L255)/0.87*SUMIF(Вводные!$H$4:$L$4,Штат!AR$8,Вводные!$H$18:$L$18)</f>
        <v>106.44827586206897</v>
      </c>
      <c r="AS55" s="190">
        <f>SUMIF(Вводные!$H$4:$L$4,Штат!AS$8,Вводные!$H255:$L255)/0.87*SUMIF(Вводные!$H$4:$L$4,Штат!AS$8,Вводные!$H$18:$L$18)</f>
        <v>106.44827586206897</v>
      </c>
      <c r="AT55" s="190">
        <f>SUMIF(Вводные!$H$4:$L$4,Штат!AT$8,Вводные!$H255:$L255)/0.87*SUMIF(Вводные!$H$4:$L$4,Штат!AT$8,Вводные!$H$18:$L$18)</f>
        <v>106.44827586206897</v>
      </c>
      <c r="AU55" s="190">
        <f>SUMIF(Вводные!$H$4:$L$4,Штат!AU$8,Вводные!$H255:$L255)/0.87*SUMIF(Вводные!$H$4:$L$4,Штат!AU$8,Вводные!$H$18:$L$18)</f>
        <v>106.44827586206897</v>
      </c>
      <c r="AV55" s="190">
        <f>SUMIF(Вводные!$H$4:$L$4,Штат!AV$8,Вводные!$H255:$L255)/0.87*SUMIF(Вводные!$H$4:$L$4,Штат!AV$8,Вводные!$H$18:$L$18)</f>
        <v>106.44827586206897</v>
      </c>
      <c r="AW55" s="190">
        <f>SUMIF(Вводные!$H$4:$L$4,Штат!AW$8,Вводные!$H255:$L255)/0.87*SUMIF(Вводные!$H$4:$L$4,Штат!AW$8,Вводные!$H$18:$L$18)</f>
        <v>106.44827586206897</v>
      </c>
      <c r="AX55" s="190">
        <f>SUMIF(Вводные!$H$4:$L$4,Штат!AX$8,Вводные!$H255:$L255)/0.87*SUMIF(Вводные!$H$4:$L$4,Штат!AX$8,Вводные!$H$18:$L$18)</f>
        <v>106.44827586206897</v>
      </c>
      <c r="AY55" s="190">
        <f>SUMIF(Вводные!$H$4:$L$4,Штат!AY$8,Вводные!$H255:$L255)/0.87*SUMIF(Вводные!$H$4:$L$4,Штат!AY$8,Вводные!$H$18:$L$18)</f>
        <v>106.44827586206897</v>
      </c>
      <c r="AZ55" s="190">
        <f>SUMIF(Вводные!$H$4:$L$4,Штат!AZ$8,Вводные!$H255:$L255)/0.87*SUMIF(Вводные!$H$4:$L$4,Штат!AZ$8,Вводные!$H$18:$L$18)</f>
        <v>106.44827586206897</v>
      </c>
      <c r="BA55" s="190">
        <f>SUMIF(Вводные!$H$4:$L$4,Штат!BA$8,Вводные!$H255:$L255)/0.87*SUMIF(Вводные!$H$4:$L$4,Штат!BA$8,Вводные!$H$18:$L$18)</f>
        <v>106.44827586206897</v>
      </c>
      <c r="BB55" s="190">
        <f>SUMIF(Вводные!$H$4:$L$4,Штат!BB$8,Вводные!$H255:$L255)/0.87*SUMIF(Вводные!$H$4:$L$4,Штат!BB$8,Вводные!$H$18:$L$18)</f>
        <v>106.44827586206897</v>
      </c>
      <c r="BC55" s="190">
        <f>SUMIF(Вводные!$H$4:$L$4,Штат!BC$8,Вводные!$H255:$L255)/0.87*SUMIF(Вводные!$H$4:$L$4,Штат!BC$8,Вводные!$H$18:$L$18)</f>
        <v>106.44827586206897</v>
      </c>
      <c r="BD55" s="190">
        <f>SUMIF(Вводные!$H$4:$L$4,Штат!BD$8,Вводные!$H255:$L255)/0.87*SUMIF(Вводные!$H$4:$L$4,Штат!BD$8,Вводные!$H$18:$L$18)</f>
        <v>111.77068965517243</v>
      </c>
      <c r="BE55" s="190">
        <f>SUMIF(Вводные!$H$4:$L$4,Штат!BE$8,Вводные!$H255:$L255)/0.87*SUMIF(Вводные!$H$4:$L$4,Штат!BE$8,Вводные!$H$18:$L$18)</f>
        <v>111.77068965517243</v>
      </c>
      <c r="BF55" s="190">
        <f>SUMIF(Вводные!$H$4:$L$4,Штат!BF$8,Вводные!$H255:$L255)/0.87*SUMIF(Вводные!$H$4:$L$4,Штат!BF$8,Вводные!$H$18:$L$18)</f>
        <v>111.77068965517243</v>
      </c>
      <c r="BG55" s="190">
        <f>SUMIF(Вводные!$H$4:$L$4,Штат!BG$8,Вводные!$H255:$L255)/0.87*SUMIF(Вводные!$H$4:$L$4,Штат!BG$8,Вводные!$H$18:$L$18)</f>
        <v>111.77068965517243</v>
      </c>
      <c r="BH55" s="190">
        <f>SUMIF(Вводные!$H$4:$L$4,Штат!BH$8,Вводные!$H255:$L255)/0.87*SUMIF(Вводные!$H$4:$L$4,Штат!BH$8,Вводные!$H$18:$L$18)</f>
        <v>111.77068965517243</v>
      </c>
      <c r="BI55" s="190">
        <f>SUMIF(Вводные!$H$4:$L$4,Штат!BI$8,Вводные!$H255:$L255)/0.87*SUMIF(Вводные!$H$4:$L$4,Штат!BI$8,Вводные!$H$18:$L$18)</f>
        <v>111.77068965517243</v>
      </c>
      <c r="BJ55" s="190">
        <f>SUMIF(Вводные!$H$4:$L$4,Штат!BJ$8,Вводные!$H255:$L255)/0.87*SUMIF(Вводные!$H$4:$L$4,Штат!BJ$8,Вводные!$H$18:$L$18)</f>
        <v>111.77068965517243</v>
      </c>
      <c r="BK55" s="190">
        <f>SUMIF(Вводные!$H$4:$L$4,Штат!BK$8,Вводные!$H255:$L255)/0.87*SUMIF(Вводные!$H$4:$L$4,Штат!BK$8,Вводные!$H$18:$L$18)</f>
        <v>111.77068965517243</v>
      </c>
      <c r="BL55" s="190">
        <f>SUMIF(Вводные!$H$4:$L$4,Штат!BL$8,Вводные!$H255:$L255)/0.87*SUMIF(Вводные!$H$4:$L$4,Штат!BL$8,Вводные!$H$18:$L$18)</f>
        <v>111.77068965517243</v>
      </c>
      <c r="BM55" s="190">
        <f>SUMIF(Вводные!$H$4:$L$4,Штат!BM$8,Вводные!$H255:$L255)/0.87*SUMIF(Вводные!$H$4:$L$4,Штат!BM$8,Вводные!$H$18:$L$18)</f>
        <v>111.77068965517243</v>
      </c>
      <c r="BN55" s="190">
        <f>SUMIF(Вводные!$H$4:$L$4,Штат!BN$8,Вводные!$H255:$L255)/0.87*SUMIF(Вводные!$H$4:$L$4,Штат!BN$8,Вводные!$H$18:$L$18)</f>
        <v>111.77068965517243</v>
      </c>
      <c r="BO55" s="190">
        <f>SUMIF(Вводные!$H$4:$L$4,Штат!BO$8,Вводные!$H255:$L255)/0.87*SUMIF(Вводные!$H$4:$L$4,Штат!BO$8,Вводные!$H$18:$L$18)</f>
        <v>111.77068965517243</v>
      </c>
    </row>
    <row r="56" spans="1:67" ht="14.45" customHeight="1" outlineLevel="1" x14ac:dyDescent="0.2">
      <c r="A56" s="167"/>
      <c r="C56" s="508"/>
      <c r="D56" s="508"/>
      <c r="F56" s="156"/>
    </row>
    <row r="57" spans="1:67" ht="12" customHeight="1" x14ac:dyDescent="0.2">
      <c r="A57" s="167"/>
      <c r="B57" s="180" t="s">
        <v>289</v>
      </c>
      <c r="C57" s="510"/>
      <c r="D57" s="510"/>
      <c r="E57" s="181"/>
      <c r="F57" s="156"/>
      <c r="G57" s="182"/>
      <c r="H57" s="182"/>
      <c r="I57" s="182"/>
      <c r="J57" s="182"/>
      <c r="K57" s="182"/>
      <c r="L57" s="182"/>
      <c r="M57" s="182"/>
      <c r="N57" s="182"/>
      <c r="O57" s="182"/>
      <c r="P57" s="182"/>
      <c r="Q57" s="182"/>
      <c r="R57" s="182"/>
      <c r="S57" s="182"/>
      <c r="T57" s="182"/>
      <c r="U57" s="182"/>
      <c r="V57" s="182"/>
      <c r="W57" s="182"/>
      <c r="X57" s="182"/>
      <c r="Y57" s="182"/>
      <c r="Z57" s="182"/>
      <c r="AA57" s="182"/>
      <c r="AB57" s="182"/>
      <c r="AC57" s="182"/>
      <c r="AD57" s="182"/>
      <c r="AE57" s="182"/>
      <c r="AF57" s="182"/>
      <c r="AG57" s="182"/>
      <c r="AH57" s="182"/>
      <c r="AI57" s="182"/>
      <c r="AJ57" s="182"/>
      <c r="AK57" s="182"/>
      <c r="AL57" s="182"/>
      <c r="AM57" s="182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</row>
    <row r="58" spans="1:67" ht="14.45" customHeight="1" x14ac:dyDescent="0.2">
      <c r="A58" s="167"/>
      <c r="B58" s="186"/>
      <c r="C58" s="508"/>
      <c r="D58" s="508"/>
      <c r="E58" s="191"/>
      <c r="F58" s="156"/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  <c r="Y58" s="166"/>
      <c r="Z58" s="166"/>
      <c r="AA58" s="166"/>
      <c r="AB58" s="166"/>
      <c r="AC58" s="166"/>
      <c r="AD58" s="166"/>
      <c r="AE58" s="166"/>
      <c r="AF58" s="166"/>
      <c r="AG58" s="166"/>
      <c r="AH58" s="166"/>
      <c r="AI58" s="166"/>
      <c r="AJ58" s="166"/>
      <c r="AK58" s="166"/>
      <c r="AL58" s="166"/>
      <c r="AM58" s="166"/>
      <c r="AN58" s="166"/>
      <c r="AO58" s="166"/>
      <c r="AP58" s="166"/>
      <c r="AQ58" s="166"/>
      <c r="AR58" s="166"/>
      <c r="AS58" s="166"/>
      <c r="AT58" s="166"/>
      <c r="AU58" s="166"/>
      <c r="AV58" s="166"/>
      <c r="AW58" s="166"/>
      <c r="AX58" s="166"/>
      <c r="AY58" s="166"/>
      <c r="AZ58" s="166"/>
      <c r="BA58" s="166"/>
      <c r="BB58" s="166"/>
      <c r="BC58" s="166"/>
      <c r="BD58" s="166"/>
      <c r="BE58" s="166"/>
      <c r="BF58" s="166"/>
      <c r="BG58" s="166"/>
      <c r="BH58" s="166"/>
      <c r="BI58" s="166"/>
      <c r="BJ58" s="166"/>
      <c r="BK58" s="166"/>
      <c r="BL58" s="166"/>
      <c r="BM58" s="166"/>
      <c r="BN58" s="166"/>
      <c r="BO58" s="166"/>
    </row>
    <row r="59" spans="1:67" ht="14.45" customHeight="1" outlineLevel="1" x14ac:dyDescent="0.2">
      <c r="A59" s="188" t="str">
        <f>A37</f>
        <v>Административные расходы</v>
      </c>
      <c r="B59" s="183" t="str">
        <f>B37</f>
        <v>Генеральный директор</v>
      </c>
      <c r="C59" s="508" t="s">
        <v>60</v>
      </c>
      <c r="D59" s="508" t="s">
        <v>47</v>
      </c>
      <c r="E59" s="191">
        <f t="shared" ref="E59:E77" si="5">SUM(H59:BO59)</f>
        <v>28876.338206896558</v>
      </c>
      <c r="F59" s="156"/>
      <c r="G59" s="190">
        <f>G37*SUM($G13:G13)*(1+Вводные!$F$31)</f>
        <v>0</v>
      </c>
      <c r="H59" s="190">
        <f>H37*SUM($G13:H13)*(1+Вводные!$F$31)</f>
        <v>0</v>
      </c>
      <c r="I59" s="190">
        <f>I37*SUM($G13:I13)*(1+Вводные!$F$31)</f>
        <v>0</v>
      </c>
      <c r="J59" s="190">
        <f>J37*SUM($G13:J13)*(1+Вводные!$F$31)</f>
        <v>0</v>
      </c>
      <c r="K59" s="190">
        <f>K37*SUM($G13:K13)*(1+Вводные!$F$31)</f>
        <v>0</v>
      </c>
      <c r="L59" s="190">
        <f>L37*SUM($G13:L13)*(1+Вводные!$F$31)</f>
        <v>463.44827586206895</v>
      </c>
      <c r="M59" s="190">
        <f>M37*SUM($G13:M13)*(1+Вводные!$F$31)</f>
        <v>463.44827586206895</v>
      </c>
      <c r="N59" s="190">
        <f>N37*SUM($G13:N13)*(1+Вводные!$F$31)</f>
        <v>463.44827586206895</v>
      </c>
      <c r="O59" s="190">
        <f>O37*SUM($G13:O13)*(1+Вводные!$F$31)</f>
        <v>463.44827586206895</v>
      </c>
      <c r="P59" s="190">
        <f>P37*SUM($G13:P13)*(1+Вводные!$F$31)</f>
        <v>463.44827586206895</v>
      </c>
      <c r="Q59" s="190">
        <f>Q37*SUM($G13:Q13)*(1+Вводные!$F$31)</f>
        <v>463.44827586206895</v>
      </c>
      <c r="R59" s="190">
        <f>R37*SUM($G13:R13)*(1+Вводные!$F$31)</f>
        <v>463.44827586206895</v>
      </c>
      <c r="S59" s="190">
        <f>S37*SUM($G13:S13)*(1+Вводные!$F$31)</f>
        <v>463.44827586206895</v>
      </c>
      <c r="T59" s="190">
        <f>T37*SUM($G13:T13)*(1+Вводные!$F$31)</f>
        <v>486.62068965517244</v>
      </c>
      <c r="U59" s="190">
        <f>U37*SUM($G13:U13)*(1+Вводные!$F$31)</f>
        <v>486.62068965517244</v>
      </c>
      <c r="V59" s="190">
        <f>V37*SUM($G13:V13)*(1+Вводные!$F$31)</f>
        <v>486.62068965517244</v>
      </c>
      <c r="W59" s="190">
        <f>W37*SUM($G13:W13)*(1+Вводные!$F$31)</f>
        <v>486.62068965517244</v>
      </c>
      <c r="X59" s="190">
        <f>X37*SUM($G13:X13)*(1+Вводные!$F$31)</f>
        <v>486.62068965517244</v>
      </c>
      <c r="Y59" s="190">
        <f>Y37*SUM($G13:Y13)*(1+Вводные!$F$31)</f>
        <v>486.62068965517244</v>
      </c>
      <c r="Z59" s="190">
        <f>Z37*SUM($G13:Z13)*(1+Вводные!$F$31)</f>
        <v>486.62068965517244</v>
      </c>
      <c r="AA59" s="190">
        <f>AA37*SUM($G13:AA13)*(1+Вводные!$F$31)</f>
        <v>486.62068965517244</v>
      </c>
      <c r="AB59" s="190">
        <f>AB37*SUM($G13:AB13)*(1+Вводные!$F$31)</f>
        <v>486.62068965517244</v>
      </c>
      <c r="AC59" s="190">
        <f>AC37*SUM($G13:AC13)*(1+Вводные!$F$31)</f>
        <v>486.62068965517244</v>
      </c>
      <c r="AD59" s="190">
        <f>AD37*SUM($G13:AD13)*(1+Вводные!$F$31)</f>
        <v>486.62068965517244</v>
      </c>
      <c r="AE59" s="190">
        <f>AE37*SUM($G13:AE13)*(1+Вводные!$F$31)</f>
        <v>486.62068965517244</v>
      </c>
      <c r="AF59" s="190">
        <f>AF37*SUM($G13:AF13)*(1+Вводные!$F$31)</f>
        <v>510.95172413793108</v>
      </c>
      <c r="AG59" s="190">
        <f>AG37*SUM($G13:AG13)*(1+Вводные!$F$31)</f>
        <v>510.95172413793108</v>
      </c>
      <c r="AH59" s="190">
        <f>AH37*SUM($G13:AH13)*(1+Вводные!$F$31)</f>
        <v>510.95172413793108</v>
      </c>
      <c r="AI59" s="190">
        <f>AI37*SUM($G13:AI13)*(1+Вводные!$F$31)</f>
        <v>510.95172413793108</v>
      </c>
      <c r="AJ59" s="190">
        <f>AJ37*SUM($G13:AJ13)*(1+Вводные!$F$31)</f>
        <v>510.95172413793108</v>
      </c>
      <c r="AK59" s="190">
        <f>AK37*SUM($G13:AK13)*(1+Вводные!$F$31)</f>
        <v>510.95172413793108</v>
      </c>
      <c r="AL59" s="190">
        <f>AL37*SUM($G13:AL13)*(1+Вводные!$F$31)</f>
        <v>510.95172413793108</v>
      </c>
      <c r="AM59" s="190">
        <f>AM37*SUM($G13:AM13)*(1+Вводные!$F$31)</f>
        <v>510.95172413793108</v>
      </c>
      <c r="AN59" s="190">
        <f>AN37*SUM($G13:AN13)*(1+Вводные!$F$31)</f>
        <v>510.95172413793108</v>
      </c>
      <c r="AO59" s="190">
        <f>AO37*SUM($G13:AO13)*(1+Вводные!$F$31)</f>
        <v>510.95172413793108</v>
      </c>
      <c r="AP59" s="190">
        <f>AP37*SUM($G13:AP13)*(1+Вводные!$F$31)</f>
        <v>510.95172413793108</v>
      </c>
      <c r="AQ59" s="190">
        <f>AQ37*SUM($G13:AQ13)*(1+Вводные!$F$31)</f>
        <v>510.95172413793108</v>
      </c>
      <c r="AR59" s="190">
        <f>AR37*SUM($G13:AR13)*(1+Вводные!$F$31)</f>
        <v>536.49931034482768</v>
      </c>
      <c r="AS59" s="190">
        <f>AS37*SUM($G13:AS13)*(1+Вводные!$F$31)</f>
        <v>536.49931034482768</v>
      </c>
      <c r="AT59" s="190">
        <f>AT37*SUM($G13:AT13)*(1+Вводные!$F$31)</f>
        <v>536.49931034482768</v>
      </c>
      <c r="AU59" s="190">
        <f>AU37*SUM($G13:AU13)*(1+Вводные!$F$31)</f>
        <v>536.49931034482768</v>
      </c>
      <c r="AV59" s="190">
        <f>AV37*SUM($G13:AV13)*(1+Вводные!$F$31)</f>
        <v>536.49931034482768</v>
      </c>
      <c r="AW59" s="190">
        <f>AW37*SUM($G13:AW13)*(1+Вводные!$F$31)</f>
        <v>536.49931034482768</v>
      </c>
      <c r="AX59" s="190">
        <f>AX37*SUM($G13:AX13)*(1+Вводные!$F$31)</f>
        <v>536.49931034482768</v>
      </c>
      <c r="AY59" s="190">
        <f>AY37*SUM($G13:AY13)*(1+Вводные!$F$31)</f>
        <v>536.49931034482768</v>
      </c>
      <c r="AZ59" s="190">
        <f>AZ37*SUM($G13:AZ13)*(1+Вводные!$F$31)</f>
        <v>536.49931034482768</v>
      </c>
      <c r="BA59" s="190">
        <f>BA37*SUM($G13:BA13)*(1+Вводные!$F$31)</f>
        <v>536.49931034482768</v>
      </c>
      <c r="BB59" s="190">
        <f>BB37*SUM($G13:BB13)*(1+Вводные!$F$31)</f>
        <v>536.49931034482768</v>
      </c>
      <c r="BC59" s="190">
        <f>BC37*SUM($G13:BC13)*(1+Вводные!$F$31)</f>
        <v>536.49931034482768</v>
      </c>
      <c r="BD59" s="190">
        <f>BD37*SUM($G13:BD13)*(1+Вводные!$F$31)</f>
        <v>563.32427586206904</v>
      </c>
      <c r="BE59" s="190">
        <f>BE37*SUM($G13:BE13)*(1+Вводные!$F$31)</f>
        <v>563.32427586206904</v>
      </c>
      <c r="BF59" s="190">
        <f>BF37*SUM($G13:BF13)*(1+Вводные!$F$31)</f>
        <v>563.32427586206904</v>
      </c>
      <c r="BG59" s="190">
        <f>BG37*SUM($G13:BG13)*(1+Вводные!$F$31)</f>
        <v>563.32427586206904</v>
      </c>
      <c r="BH59" s="190">
        <f>BH37*SUM($G13:BH13)*(1+Вводные!$F$31)</f>
        <v>563.32427586206904</v>
      </c>
      <c r="BI59" s="190">
        <f>BI37*SUM($G13:BI13)*(1+Вводные!$F$31)</f>
        <v>563.32427586206904</v>
      </c>
      <c r="BJ59" s="190">
        <f>BJ37*SUM($G13:BJ13)*(1+Вводные!$F$31)</f>
        <v>563.32427586206904</v>
      </c>
      <c r="BK59" s="190">
        <f>BK37*SUM($G13:BK13)*(1+Вводные!$F$31)</f>
        <v>563.32427586206904</v>
      </c>
      <c r="BL59" s="190">
        <f>BL37*SUM($G13:BL13)*(1+Вводные!$F$31)</f>
        <v>563.32427586206904</v>
      </c>
      <c r="BM59" s="190">
        <f>BM37*SUM($G13:BM13)*(1+Вводные!$F$31)</f>
        <v>563.32427586206904</v>
      </c>
      <c r="BN59" s="190">
        <f>BN37*SUM($G13:BN13)*(1+Вводные!$F$31)</f>
        <v>563.32427586206904</v>
      </c>
      <c r="BO59" s="190">
        <f>BO37*SUM($G13:BO13)*(1+Вводные!$F$31)</f>
        <v>563.32427586206904</v>
      </c>
    </row>
    <row r="60" spans="1:67" ht="14.45" customHeight="1" outlineLevel="1" x14ac:dyDescent="0.2">
      <c r="A60" s="188" t="str">
        <f t="shared" ref="A60:A77" si="6">A38</f>
        <v>Административные расходы</v>
      </c>
      <c r="B60" s="183" t="str">
        <f t="shared" ref="B60:B77" si="7">B38</f>
        <v>Исполнительный директор</v>
      </c>
      <c r="C60" s="508" t="s">
        <v>60</v>
      </c>
      <c r="D60" s="508" t="s">
        <v>47</v>
      </c>
      <c r="E60" s="191">
        <f t="shared" si="5"/>
        <v>24751.147034482747</v>
      </c>
      <c r="F60" s="156"/>
      <c r="G60" s="190">
        <f>G38*SUM($G14:G14)*(1+Вводные!$F$31)</f>
        <v>0</v>
      </c>
      <c r="H60" s="190">
        <f>H38*SUM($G14:H14)*(1+Вводные!$F$31)</f>
        <v>0</v>
      </c>
      <c r="I60" s="190">
        <f>I38*SUM($G14:I14)*(1+Вводные!$F$31)</f>
        <v>0</v>
      </c>
      <c r="J60" s="190">
        <f>J38*SUM($G14:J14)*(1+Вводные!$F$31)</f>
        <v>0</v>
      </c>
      <c r="K60" s="190">
        <f>K38*SUM($G14:K14)*(1+Вводные!$F$31)</f>
        <v>0</v>
      </c>
      <c r="L60" s="190">
        <f>L38*SUM($G14:L14)*(1+Вводные!$F$31)</f>
        <v>397.24137931034483</v>
      </c>
      <c r="M60" s="190">
        <f>M38*SUM($G14:M14)*(1+Вводные!$F$31)</f>
        <v>397.24137931034483</v>
      </c>
      <c r="N60" s="190">
        <f>N38*SUM($G14:N14)*(1+Вводные!$F$31)</f>
        <v>397.24137931034483</v>
      </c>
      <c r="O60" s="190">
        <f>O38*SUM($G14:O14)*(1+Вводные!$F$31)</f>
        <v>397.24137931034483</v>
      </c>
      <c r="P60" s="190">
        <f>P38*SUM($G14:P14)*(1+Вводные!$F$31)</f>
        <v>397.24137931034483</v>
      </c>
      <c r="Q60" s="190">
        <f>Q38*SUM($G14:Q14)*(1+Вводные!$F$31)</f>
        <v>397.24137931034483</v>
      </c>
      <c r="R60" s="190">
        <f>R38*SUM($G14:R14)*(1+Вводные!$F$31)</f>
        <v>397.24137931034483</v>
      </c>
      <c r="S60" s="190">
        <f>S38*SUM($G14:S14)*(1+Вводные!$F$31)</f>
        <v>397.24137931034483</v>
      </c>
      <c r="T60" s="190">
        <f>T38*SUM($G14:T14)*(1+Вводные!$F$31)</f>
        <v>417.10344827586204</v>
      </c>
      <c r="U60" s="190">
        <f>U38*SUM($G14:U14)*(1+Вводные!$F$31)</f>
        <v>417.10344827586204</v>
      </c>
      <c r="V60" s="190">
        <f>V38*SUM($G14:V14)*(1+Вводные!$F$31)</f>
        <v>417.10344827586204</v>
      </c>
      <c r="W60" s="190">
        <f>W38*SUM($G14:W14)*(1+Вводные!$F$31)</f>
        <v>417.10344827586204</v>
      </c>
      <c r="X60" s="190">
        <f>X38*SUM($G14:X14)*(1+Вводные!$F$31)</f>
        <v>417.10344827586204</v>
      </c>
      <c r="Y60" s="190">
        <f>Y38*SUM($G14:Y14)*(1+Вводные!$F$31)</f>
        <v>417.10344827586204</v>
      </c>
      <c r="Z60" s="190">
        <f>Z38*SUM($G14:Z14)*(1+Вводные!$F$31)</f>
        <v>417.10344827586204</v>
      </c>
      <c r="AA60" s="190">
        <f>AA38*SUM($G14:AA14)*(1+Вводные!$F$31)</f>
        <v>417.10344827586204</v>
      </c>
      <c r="AB60" s="190">
        <f>AB38*SUM($G14:AB14)*(1+Вводные!$F$31)</f>
        <v>417.10344827586204</v>
      </c>
      <c r="AC60" s="190">
        <f>AC38*SUM($G14:AC14)*(1+Вводные!$F$31)</f>
        <v>417.10344827586204</v>
      </c>
      <c r="AD60" s="190">
        <f>AD38*SUM($G14:AD14)*(1+Вводные!$F$31)</f>
        <v>417.10344827586204</v>
      </c>
      <c r="AE60" s="190">
        <f>AE38*SUM($G14:AE14)*(1+Вводные!$F$31)</f>
        <v>417.10344827586204</v>
      </c>
      <c r="AF60" s="190">
        <f>AF38*SUM($G14:AF14)*(1+Вводные!$F$31)</f>
        <v>437.95862068965516</v>
      </c>
      <c r="AG60" s="190">
        <f>AG38*SUM($G14:AG14)*(1+Вводные!$F$31)</f>
        <v>437.95862068965516</v>
      </c>
      <c r="AH60" s="190">
        <f>AH38*SUM($G14:AH14)*(1+Вводные!$F$31)</f>
        <v>437.95862068965516</v>
      </c>
      <c r="AI60" s="190">
        <f>AI38*SUM($G14:AI14)*(1+Вводные!$F$31)</f>
        <v>437.95862068965516</v>
      </c>
      <c r="AJ60" s="190">
        <f>AJ38*SUM($G14:AJ14)*(1+Вводные!$F$31)</f>
        <v>437.95862068965516</v>
      </c>
      <c r="AK60" s="190">
        <f>AK38*SUM($G14:AK14)*(1+Вводные!$F$31)</f>
        <v>437.95862068965516</v>
      </c>
      <c r="AL60" s="190">
        <f>AL38*SUM($G14:AL14)*(1+Вводные!$F$31)</f>
        <v>437.95862068965516</v>
      </c>
      <c r="AM60" s="190">
        <f>AM38*SUM($G14:AM14)*(1+Вводные!$F$31)</f>
        <v>437.95862068965516</v>
      </c>
      <c r="AN60" s="190">
        <f>AN38*SUM($G14:AN14)*(1+Вводные!$F$31)</f>
        <v>437.95862068965516</v>
      </c>
      <c r="AO60" s="190">
        <f>AO38*SUM($G14:AO14)*(1+Вводные!$F$31)</f>
        <v>437.95862068965516</v>
      </c>
      <c r="AP60" s="190">
        <f>AP38*SUM($G14:AP14)*(1+Вводные!$F$31)</f>
        <v>437.95862068965516</v>
      </c>
      <c r="AQ60" s="190">
        <f>AQ38*SUM($G14:AQ14)*(1+Вводные!$F$31)</f>
        <v>437.95862068965516</v>
      </c>
      <c r="AR60" s="190">
        <f>AR38*SUM($G14:AR14)*(1+Вводные!$F$31)</f>
        <v>459.85655172413794</v>
      </c>
      <c r="AS60" s="190">
        <f>AS38*SUM($G14:AS14)*(1+Вводные!$F$31)</f>
        <v>459.85655172413794</v>
      </c>
      <c r="AT60" s="190">
        <f>AT38*SUM($G14:AT14)*(1+Вводные!$F$31)</f>
        <v>459.85655172413794</v>
      </c>
      <c r="AU60" s="190">
        <f>AU38*SUM($G14:AU14)*(1+Вводные!$F$31)</f>
        <v>459.85655172413794</v>
      </c>
      <c r="AV60" s="190">
        <f>AV38*SUM($G14:AV14)*(1+Вводные!$F$31)</f>
        <v>459.85655172413794</v>
      </c>
      <c r="AW60" s="190">
        <f>AW38*SUM($G14:AW14)*(1+Вводные!$F$31)</f>
        <v>459.85655172413794</v>
      </c>
      <c r="AX60" s="190">
        <f>AX38*SUM($G14:AX14)*(1+Вводные!$F$31)</f>
        <v>459.85655172413794</v>
      </c>
      <c r="AY60" s="190">
        <f>AY38*SUM($G14:AY14)*(1+Вводные!$F$31)</f>
        <v>459.85655172413794</v>
      </c>
      <c r="AZ60" s="190">
        <f>AZ38*SUM($G14:AZ14)*(1+Вводные!$F$31)</f>
        <v>459.85655172413794</v>
      </c>
      <c r="BA60" s="190">
        <f>BA38*SUM($G14:BA14)*(1+Вводные!$F$31)</f>
        <v>459.85655172413794</v>
      </c>
      <c r="BB60" s="190">
        <f>BB38*SUM($G14:BB14)*(1+Вводные!$F$31)</f>
        <v>459.85655172413794</v>
      </c>
      <c r="BC60" s="190">
        <f>BC38*SUM($G14:BC14)*(1+Вводные!$F$31)</f>
        <v>459.85655172413794</v>
      </c>
      <c r="BD60" s="190">
        <f>BD38*SUM($G14:BD14)*(1+Вводные!$F$31)</f>
        <v>482.84937931034489</v>
      </c>
      <c r="BE60" s="190">
        <f>BE38*SUM($G14:BE14)*(1+Вводные!$F$31)</f>
        <v>482.84937931034489</v>
      </c>
      <c r="BF60" s="190">
        <f>BF38*SUM($G14:BF14)*(1+Вводные!$F$31)</f>
        <v>482.84937931034489</v>
      </c>
      <c r="BG60" s="190">
        <f>BG38*SUM($G14:BG14)*(1+Вводные!$F$31)</f>
        <v>482.84937931034489</v>
      </c>
      <c r="BH60" s="190">
        <f>BH38*SUM($G14:BH14)*(1+Вводные!$F$31)</f>
        <v>482.84937931034489</v>
      </c>
      <c r="BI60" s="190">
        <f>BI38*SUM($G14:BI14)*(1+Вводные!$F$31)</f>
        <v>482.84937931034489</v>
      </c>
      <c r="BJ60" s="190">
        <f>BJ38*SUM($G14:BJ14)*(1+Вводные!$F$31)</f>
        <v>482.84937931034489</v>
      </c>
      <c r="BK60" s="190">
        <f>BK38*SUM($G14:BK14)*(1+Вводные!$F$31)</f>
        <v>482.84937931034489</v>
      </c>
      <c r="BL60" s="190">
        <f>BL38*SUM($G14:BL14)*(1+Вводные!$F$31)</f>
        <v>482.84937931034489</v>
      </c>
      <c r="BM60" s="190">
        <f>BM38*SUM($G14:BM14)*(1+Вводные!$F$31)</f>
        <v>482.84937931034489</v>
      </c>
      <c r="BN60" s="190">
        <f>BN38*SUM($G14:BN14)*(1+Вводные!$F$31)</f>
        <v>482.84937931034489</v>
      </c>
      <c r="BO60" s="190">
        <f>BO38*SUM($G14:BO14)*(1+Вводные!$F$31)</f>
        <v>482.84937931034489</v>
      </c>
    </row>
    <row r="61" spans="1:67" ht="14.45" customHeight="1" outlineLevel="1" x14ac:dyDescent="0.2">
      <c r="A61" s="188" t="str">
        <f t="shared" si="6"/>
        <v>Коммерческие расходы</v>
      </c>
      <c r="B61" s="183" t="str">
        <f t="shared" si="7"/>
        <v>Коммерческий директор</v>
      </c>
      <c r="C61" s="508" t="s">
        <v>60</v>
      </c>
      <c r="D61" s="508" t="s">
        <v>47</v>
      </c>
      <c r="E61" s="191">
        <f t="shared" si="5"/>
        <v>16500.764689655171</v>
      </c>
      <c r="F61" s="156"/>
      <c r="G61" s="190">
        <f>G39*SUM($G15:G15)*(1+Вводные!$F$31)</f>
        <v>0</v>
      </c>
      <c r="H61" s="190">
        <f>H39*SUM($G15:H15)*(1+Вводные!$F$31)</f>
        <v>0</v>
      </c>
      <c r="I61" s="190">
        <f>I39*SUM($G15:I15)*(1+Вводные!$F$31)</f>
        <v>0</v>
      </c>
      <c r="J61" s="190">
        <f>J39*SUM($G15:J15)*(1+Вводные!$F$31)</f>
        <v>0</v>
      </c>
      <c r="K61" s="190">
        <f>K39*SUM($G15:K15)*(1+Вводные!$F$31)</f>
        <v>0</v>
      </c>
      <c r="L61" s="190">
        <f>L39*SUM($G15:L15)*(1+Вводные!$F$31)</f>
        <v>264.82758620689651</v>
      </c>
      <c r="M61" s="190">
        <f>M39*SUM($G15:M15)*(1+Вводные!$F$31)</f>
        <v>264.82758620689651</v>
      </c>
      <c r="N61" s="190">
        <f>N39*SUM($G15:N15)*(1+Вводные!$F$31)</f>
        <v>264.82758620689651</v>
      </c>
      <c r="O61" s="190">
        <f>O39*SUM($G15:O15)*(1+Вводные!$F$31)</f>
        <v>264.82758620689651</v>
      </c>
      <c r="P61" s="190">
        <f>P39*SUM($G15:P15)*(1+Вводные!$F$31)</f>
        <v>264.82758620689651</v>
      </c>
      <c r="Q61" s="190">
        <f>Q39*SUM($G15:Q15)*(1+Вводные!$F$31)</f>
        <v>264.82758620689651</v>
      </c>
      <c r="R61" s="190">
        <f>R39*SUM($G15:R15)*(1+Вводные!$F$31)</f>
        <v>264.82758620689651</v>
      </c>
      <c r="S61" s="190">
        <f>S39*SUM($G15:S15)*(1+Вводные!$F$31)</f>
        <v>264.82758620689651</v>
      </c>
      <c r="T61" s="190">
        <f>T39*SUM($G15:T15)*(1+Вводные!$F$31)</f>
        <v>278.06896551724134</v>
      </c>
      <c r="U61" s="190">
        <f>U39*SUM($G15:U15)*(1+Вводные!$F$31)</f>
        <v>278.06896551724134</v>
      </c>
      <c r="V61" s="190">
        <f>V39*SUM($G15:V15)*(1+Вводные!$F$31)</f>
        <v>278.06896551724134</v>
      </c>
      <c r="W61" s="190">
        <f>W39*SUM($G15:W15)*(1+Вводные!$F$31)</f>
        <v>278.06896551724134</v>
      </c>
      <c r="X61" s="190">
        <f>X39*SUM($G15:X15)*(1+Вводные!$F$31)</f>
        <v>278.06896551724134</v>
      </c>
      <c r="Y61" s="190">
        <f>Y39*SUM($G15:Y15)*(1+Вводные!$F$31)</f>
        <v>278.06896551724134</v>
      </c>
      <c r="Z61" s="190">
        <f>Z39*SUM($G15:Z15)*(1+Вводные!$F$31)</f>
        <v>278.06896551724134</v>
      </c>
      <c r="AA61" s="190">
        <f>AA39*SUM($G15:AA15)*(1+Вводные!$F$31)</f>
        <v>278.06896551724134</v>
      </c>
      <c r="AB61" s="190">
        <f>AB39*SUM($G15:AB15)*(1+Вводные!$F$31)</f>
        <v>278.06896551724134</v>
      </c>
      <c r="AC61" s="190">
        <f>AC39*SUM($G15:AC15)*(1+Вводные!$F$31)</f>
        <v>278.06896551724134</v>
      </c>
      <c r="AD61" s="190">
        <f>AD39*SUM($G15:AD15)*(1+Вводные!$F$31)</f>
        <v>278.06896551724134</v>
      </c>
      <c r="AE61" s="190">
        <f>AE39*SUM($G15:AE15)*(1+Вводные!$F$31)</f>
        <v>278.06896551724134</v>
      </c>
      <c r="AF61" s="190">
        <f>AF39*SUM($G15:AF15)*(1+Вводные!$F$31)</f>
        <v>291.97241379310339</v>
      </c>
      <c r="AG61" s="190">
        <f>AG39*SUM($G15:AG15)*(1+Вводные!$F$31)</f>
        <v>291.97241379310339</v>
      </c>
      <c r="AH61" s="190">
        <f>AH39*SUM($G15:AH15)*(1+Вводные!$F$31)</f>
        <v>291.97241379310339</v>
      </c>
      <c r="AI61" s="190">
        <f>AI39*SUM($G15:AI15)*(1+Вводные!$F$31)</f>
        <v>291.97241379310339</v>
      </c>
      <c r="AJ61" s="190">
        <f>AJ39*SUM($G15:AJ15)*(1+Вводные!$F$31)</f>
        <v>291.97241379310339</v>
      </c>
      <c r="AK61" s="190">
        <f>AK39*SUM($G15:AK15)*(1+Вводные!$F$31)</f>
        <v>291.97241379310339</v>
      </c>
      <c r="AL61" s="190">
        <f>AL39*SUM($G15:AL15)*(1+Вводные!$F$31)</f>
        <v>291.97241379310339</v>
      </c>
      <c r="AM61" s="190">
        <f>AM39*SUM($G15:AM15)*(1+Вводные!$F$31)</f>
        <v>291.97241379310339</v>
      </c>
      <c r="AN61" s="190">
        <f>AN39*SUM($G15:AN15)*(1+Вводные!$F$31)</f>
        <v>291.97241379310339</v>
      </c>
      <c r="AO61" s="190">
        <f>AO39*SUM($G15:AO15)*(1+Вводные!$F$31)</f>
        <v>291.97241379310339</v>
      </c>
      <c r="AP61" s="190">
        <f>AP39*SUM($G15:AP15)*(1+Вводные!$F$31)</f>
        <v>291.97241379310339</v>
      </c>
      <c r="AQ61" s="190">
        <f>AQ39*SUM($G15:AQ15)*(1+Вводные!$F$31)</f>
        <v>291.97241379310339</v>
      </c>
      <c r="AR61" s="190">
        <f>AR39*SUM($G15:AR15)*(1+Вводные!$F$31)</f>
        <v>306.57103448275865</v>
      </c>
      <c r="AS61" s="190">
        <f>AS39*SUM($G15:AS15)*(1+Вводные!$F$31)</f>
        <v>306.57103448275865</v>
      </c>
      <c r="AT61" s="190">
        <f>AT39*SUM($G15:AT15)*(1+Вводные!$F$31)</f>
        <v>306.57103448275865</v>
      </c>
      <c r="AU61" s="190">
        <f>AU39*SUM($G15:AU15)*(1+Вводные!$F$31)</f>
        <v>306.57103448275865</v>
      </c>
      <c r="AV61" s="190">
        <f>AV39*SUM($G15:AV15)*(1+Вводные!$F$31)</f>
        <v>306.57103448275865</v>
      </c>
      <c r="AW61" s="190">
        <f>AW39*SUM($G15:AW15)*(1+Вводные!$F$31)</f>
        <v>306.57103448275865</v>
      </c>
      <c r="AX61" s="190">
        <f>AX39*SUM($G15:AX15)*(1+Вводные!$F$31)</f>
        <v>306.57103448275865</v>
      </c>
      <c r="AY61" s="190">
        <f>AY39*SUM($G15:AY15)*(1+Вводные!$F$31)</f>
        <v>306.57103448275865</v>
      </c>
      <c r="AZ61" s="190">
        <f>AZ39*SUM($G15:AZ15)*(1+Вводные!$F$31)</f>
        <v>306.57103448275865</v>
      </c>
      <c r="BA61" s="190">
        <f>BA39*SUM($G15:BA15)*(1+Вводные!$F$31)</f>
        <v>306.57103448275865</v>
      </c>
      <c r="BB61" s="190">
        <f>BB39*SUM($G15:BB15)*(1+Вводные!$F$31)</f>
        <v>306.57103448275865</v>
      </c>
      <c r="BC61" s="190">
        <f>BC39*SUM($G15:BC15)*(1+Вводные!$F$31)</f>
        <v>306.57103448275865</v>
      </c>
      <c r="BD61" s="190">
        <f>BD39*SUM($G15:BD15)*(1+Вводные!$F$31)</f>
        <v>321.89958620689663</v>
      </c>
      <c r="BE61" s="190">
        <f>BE39*SUM($G15:BE15)*(1+Вводные!$F$31)</f>
        <v>321.89958620689663</v>
      </c>
      <c r="BF61" s="190">
        <f>BF39*SUM($G15:BF15)*(1+Вводные!$F$31)</f>
        <v>321.89958620689663</v>
      </c>
      <c r="BG61" s="190">
        <f>BG39*SUM($G15:BG15)*(1+Вводные!$F$31)</f>
        <v>321.89958620689663</v>
      </c>
      <c r="BH61" s="190">
        <f>BH39*SUM($G15:BH15)*(1+Вводные!$F$31)</f>
        <v>321.89958620689663</v>
      </c>
      <c r="BI61" s="190">
        <f>BI39*SUM($G15:BI15)*(1+Вводные!$F$31)</f>
        <v>321.89958620689663</v>
      </c>
      <c r="BJ61" s="190">
        <f>BJ39*SUM($G15:BJ15)*(1+Вводные!$F$31)</f>
        <v>321.89958620689663</v>
      </c>
      <c r="BK61" s="190">
        <f>BK39*SUM($G15:BK15)*(1+Вводные!$F$31)</f>
        <v>321.89958620689663</v>
      </c>
      <c r="BL61" s="190">
        <f>BL39*SUM($G15:BL15)*(1+Вводные!$F$31)</f>
        <v>321.89958620689663</v>
      </c>
      <c r="BM61" s="190">
        <f>BM39*SUM($G15:BM15)*(1+Вводные!$F$31)</f>
        <v>321.89958620689663</v>
      </c>
      <c r="BN61" s="190">
        <f>BN39*SUM($G15:BN15)*(1+Вводные!$F$31)</f>
        <v>321.89958620689663</v>
      </c>
      <c r="BO61" s="190">
        <f>BO39*SUM($G15:BO15)*(1+Вводные!$F$31)</f>
        <v>321.89958620689663</v>
      </c>
    </row>
    <row r="62" spans="1:67" ht="14.45" customHeight="1" outlineLevel="1" x14ac:dyDescent="0.2">
      <c r="A62" s="188" t="str">
        <f t="shared" si="6"/>
        <v>Административные расходы</v>
      </c>
      <c r="B62" s="183" t="str">
        <f t="shared" si="7"/>
        <v>Директор по развитию</v>
      </c>
      <c r="C62" s="508" t="s">
        <v>60</v>
      </c>
      <c r="D62" s="508" t="s">
        <v>47</v>
      </c>
      <c r="E62" s="191">
        <f t="shared" si="5"/>
        <v>16500.764689655171</v>
      </c>
      <c r="F62" s="156"/>
      <c r="G62" s="190">
        <f>G40*SUM($G16:G16)*(1+Вводные!$F$31)</f>
        <v>0</v>
      </c>
      <c r="H62" s="190">
        <f>H40*SUM($G16:H16)*(1+Вводные!$F$31)</f>
        <v>0</v>
      </c>
      <c r="I62" s="190">
        <f>I40*SUM($G16:I16)*(1+Вводные!$F$31)</f>
        <v>0</v>
      </c>
      <c r="J62" s="190">
        <f>J40*SUM($G16:J16)*(1+Вводные!$F$31)</f>
        <v>0</v>
      </c>
      <c r="K62" s="190">
        <f>K40*SUM($G16:K16)*(1+Вводные!$F$31)</f>
        <v>0</v>
      </c>
      <c r="L62" s="190">
        <f>L40*SUM($G16:L16)*(1+Вводные!$F$31)</f>
        <v>264.82758620689651</v>
      </c>
      <c r="M62" s="190">
        <f>M40*SUM($G16:M16)*(1+Вводные!$F$31)</f>
        <v>264.82758620689651</v>
      </c>
      <c r="N62" s="190">
        <f>N40*SUM($G16:N16)*(1+Вводные!$F$31)</f>
        <v>264.82758620689651</v>
      </c>
      <c r="O62" s="190">
        <f>O40*SUM($G16:O16)*(1+Вводные!$F$31)</f>
        <v>264.82758620689651</v>
      </c>
      <c r="P62" s="190">
        <f>P40*SUM($G16:P16)*(1+Вводные!$F$31)</f>
        <v>264.82758620689651</v>
      </c>
      <c r="Q62" s="190">
        <f>Q40*SUM($G16:Q16)*(1+Вводные!$F$31)</f>
        <v>264.82758620689651</v>
      </c>
      <c r="R62" s="190">
        <f>R40*SUM($G16:R16)*(1+Вводные!$F$31)</f>
        <v>264.82758620689651</v>
      </c>
      <c r="S62" s="190">
        <f>S40*SUM($G16:S16)*(1+Вводные!$F$31)</f>
        <v>264.82758620689651</v>
      </c>
      <c r="T62" s="190">
        <f>T40*SUM($G16:T16)*(1+Вводные!$F$31)</f>
        <v>278.06896551724134</v>
      </c>
      <c r="U62" s="190">
        <f>U40*SUM($G16:U16)*(1+Вводные!$F$31)</f>
        <v>278.06896551724134</v>
      </c>
      <c r="V62" s="190">
        <f>V40*SUM($G16:V16)*(1+Вводные!$F$31)</f>
        <v>278.06896551724134</v>
      </c>
      <c r="W62" s="190">
        <f>W40*SUM($G16:W16)*(1+Вводные!$F$31)</f>
        <v>278.06896551724134</v>
      </c>
      <c r="X62" s="190">
        <f>X40*SUM($G16:X16)*(1+Вводные!$F$31)</f>
        <v>278.06896551724134</v>
      </c>
      <c r="Y62" s="190">
        <f>Y40*SUM($G16:Y16)*(1+Вводные!$F$31)</f>
        <v>278.06896551724134</v>
      </c>
      <c r="Z62" s="190">
        <f>Z40*SUM($G16:Z16)*(1+Вводные!$F$31)</f>
        <v>278.06896551724134</v>
      </c>
      <c r="AA62" s="190">
        <f>AA40*SUM($G16:AA16)*(1+Вводные!$F$31)</f>
        <v>278.06896551724134</v>
      </c>
      <c r="AB62" s="190">
        <f>AB40*SUM($G16:AB16)*(1+Вводные!$F$31)</f>
        <v>278.06896551724134</v>
      </c>
      <c r="AC62" s="190">
        <f>AC40*SUM($G16:AC16)*(1+Вводные!$F$31)</f>
        <v>278.06896551724134</v>
      </c>
      <c r="AD62" s="190">
        <f>AD40*SUM($G16:AD16)*(1+Вводные!$F$31)</f>
        <v>278.06896551724134</v>
      </c>
      <c r="AE62" s="190">
        <f>AE40*SUM($G16:AE16)*(1+Вводные!$F$31)</f>
        <v>278.06896551724134</v>
      </c>
      <c r="AF62" s="190">
        <f>AF40*SUM($G16:AF16)*(1+Вводные!$F$31)</f>
        <v>291.97241379310339</v>
      </c>
      <c r="AG62" s="190">
        <f>AG40*SUM($G16:AG16)*(1+Вводные!$F$31)</f>
        <v>291.97241379310339</v>
      </c>
      <c r="AH62" s="190">
        <f>AH40*SUM($G16:AH16)*(1+Вводные!$F$31)</f>
        <v>291.97241379310339</v>
      </c>
      <c r="AI62" s="190">
        <f>AI40*SUM($G16:AI16)*(1+Вводные!$F$31)</f>
        <v>291.97241379310339</v>
      </c>
      <c r="AJ62" s="190">
        <f>AJ40*SUM($G16:AJ16)*(1+Вводные!$F$31)</f>
        <v>291.97241379310339</v>
      </c>
      <c r="AK62" s="190">
        <f>AK40*SUM($G16:AK16)*(1+Вводные!$F$31)</f>
        <v>291.97241379310339</v>
      </c>
      <c r="AL62" s="190">
        <f>AL40*SUM($G16:AL16)*(1+Вводные!$F$31)</f>
        <v>291.97241379310339</v>
      </c>
      <c r="AM62" s="190">
        <f>AM40*SUM($G16:AM16)*(1+Вводные!$F$31)</f>
        <v>291.97241379310339</v>
      </c>
      <c r="AN62" s="190">
        <f>AN40*SUM($G16:AN16)*(1+Вводные!$F$31)</f>
        <v>291.97241379310339</v>
      </c>
      <c r="AO62" s="190">
        <f>AO40*SUM($G16:AO16)*(1+Вводные!$F$31)</f>
        <v>291.97241379310339</v>
      </c>
      <c r="AP62" s="190">
        <f>AP40*SUM($G16:AP16)*(1+Вводные!$F$31)</f>
        <v>291.97241379310339</v>
      </c>
      <c r="AQ62" s="190">
        <f>AQ40*SUM($G16:AQ16)*(1+Вводные!$F$31)</f>
        <v>291.97241379310339</v>
      </c>
      <c r="AR62" s="190">
        <f>AR40*SUM($G16:AR16)*(1+Вводные!$F$31)</f>
        <v>306.57103448275865</v>
      </c>
      <c r="AS62" s="190">
        <f>AS40*SUM($G16:AS16)*(1+Вводные!$F$31)</f>
        <v>306.57103448275865</v>
      </c>
      <c r="AT62" s="190">
        <f>AT40*SUM($G16:AT16)*(1+Вводные!$F$31)</f>
        <v>306.57103448275865</v>
      </c>
      <c r="AU62" s="190">
        <f>AU40*SUM($G16:AU16)*(1+Вводные!$F$31)</f>
        <v>306.57103448275865</v>
      </c>
      <c r="AV62" s="190">
        <f>AV40*SUM($G16:AV16)*(1+Вводные!$F$31)</f>
        <v>306.57103448275865</v>
      </c>
      <c r="AW62" s="190">
        <f>AW40*SUM($G16:AW16)*(1+Вводные!$F$31)</f>
        <v>306.57103448275865</v>
      </c>
      <c r="AX62" s="190">
        <f>AX40*SUM($G16:AX16)*(1+Вводные!$F$31)</f>
        <v>306.57103448275865</v>
      </c>
      <c r="AY62" s="190">
        <f>AY40*SUM($G16:AY16)*(1+Вводные!$F$31)</f>
        <v>306.57103448275865</v>
      </c>
      <c r="AZ62" s="190">
        <f>AZ40*SUM($G16:AZ16)*(1+Вводные!$F$31)</f>
        <v>306.57103448275865</v>
      </c>
      <c r="BA62" s="190">
        <f>BA40*SUM($G16:BA16)*(1+Вводные!$F$31)</f>
        <v>306.57103448275865</v>
      </c>
      <c r="BB62" s="190">
        <f>BB40*SUM($G16:BB16)*(1+Вводные!$F$31)</f>
        <v>306.57103448275865</v>
      </c>
      <c r="BC62" s="190">
        <f>BC40*SUM($G16:BC16)*(1+Вводные!$F$31)</f>
        <v>306.57103448275865</v>
      </c>
      <c r="BD62" s="190">
        <f>BD40*SUM($G16:BD16)*(1+Вводные!$F$31)</f>
        <v>321.89958620689663</v>
      </c>
      <c r="BE62" s="190">
        <f>BE40*SUM($G16:BE16)*(1+Вводные!$F$31)</f>
        <v>321.89958620689663</v>
      </c>
      <c r="BF62" s="190">
        <f>BF40*SUM($G16:BF16)*(1+Вводные!$F$31)</f>
        <v>321.89958620689663</v>
      </c>
      <c r="BG62" s="190">
        <f>BG40*SUM($G16:BG16)*(1+Вводные!$F$31)</f>
        <v>321.89958620689663</v>
      </c>
      <c r="BH62" s="190">
        <f>BH40*SUM($G16:BH16)*(1+Вводные!$F$31)</f>
        <v>321.89958620689663</v>
      </c>
      <c r="BI62" s="190">
        <f>BI40*SUM($G16:BI16)*(1+Вводные!$F$31)</f>
        <v>321.89958620689663</v>
      </c>
      <c r="BJ62" s="190">
        <f>BJ40*SUM($G16:BJ16)*(1+Вводные!$F$31)</f>
        <v>321.89958620689663</v>
      </c>
      <c r="BK62" s="190">
        <f>BK40*SUM($G16:BK16)*(1+Вводные!$F$31)</f>
        <v>321.89958620689663</v>
      </c>
      <c r="BL62" s="190">
        <f>BL40*SUM($G16:BL16)*(1+Вводные!$F$31)</f>
        <v>321.89958620689663</v>
      </c>
      <c r="BM62" s="190">
        <f>BM40*SUM($G16:BM16)*(1+Вводные!$F$31)</f>
        <v>321.89958620689663</v>
      </c>
      <c r="BN62" s="190">
        <f>BN40*SUM($G16:BN16)*(1+Вводные!$F$31)</f>
        <v>321.89958620689663</v>
      </c>
      <c r="BO62" s="190">
        <f>BO40*SUM($G16:BO16)*(1+Вводные!$F$31)</f>
        <v>321.89958620689663</v>
      </c>
    </row>
    <row r="63" spans="1:67" ht="14.45" customHeight="1" outlineLevel="1" x14ac:dyDescent="0.2">
      <c r="A63" s="188" t="str">
        <f t="shared" si="6"/>
        <v>Административные расходы</v>
      </c>
      <c r="B63" s="183" t="str">
        <f t="shared" si="7"/>
        <v>Программист</v>
      </c>
      <c r="C63" s="508" t="s">
        <v>60</v>
      </c>
      <c r="D63" s="508" t="s">
        <v>47</v>
      </c>
      <c r="E63" s="191">
        <f t="shared" si="5"/>
        <v>12375.573517241373</v>
      </c>
      <c r="F63" s="156"/>
      <c r="G63" s="190">
        <f>G41*SUM($G17:G17)*(1+Вводные!$F$31)</f>
        <v>0</v>
      </c>
      <c r="H63" s="190">
        <f>H41*SUM($G17:H17)*(1+Вводные!$F$31)</f>
        <v>0</v>
      </c>
      <c r="I63" s="190">
        <f>I41*SUM($G17:I17)*(1+Вводные!$F$31)</f>
        <v>0</v>
      </c>
      <c r="J63" s="190">
        <f>J41*SUM($G17:J17)*(1+Вводные!$F$31)</f>
        <v>0</v>
      </c>
      <c r="K63" s="190">
        <f>K41*SUM($G17:K17)*(1+Вводные!$F$31)</f>
        <v>0</v>
      </c>
      <c r="L63" s="190">
        <f>L41*SUM($G17:L17)*(1+Вводные!$F$31)</f>
        <v>198.62068965517241</v>
      </c>
      <c r="M63" s="190">
        <f>M41*SUM($G17:M17)*(1+Вводные!$F$31)</f>
        <v>198.62068965517241</v>
      </c>
      <c r="N63" s="190">
        <f>N41*SUM($G17:N17)*(1+Вводные!$F$31)</f>
        <v>198.62068965517241</v>
      </c>
      <c r="O63" s="190">
        <f>O41*SUM($G17:O17)*(1+Вводные!$F$31)</f>
        <v>198.62068965517241</v>
      </c>
      <c r="P63" s="190">
        <f>P41*SUM($G17:P17)*(1+Вводные!$F$31)</f>
        <v>198.62068965517241</v>
      </c>
      <c r="Q63" s="190">
        <f>Q41*SUM($G17:Q17)*(1+Вводные!$F$31)</f>
        <v>198.62068965517241</v>
      </c>
      <c r="R63" s="190">
        <f>R41*SUM($G17:R17)*(1+Вводные!$F$31)</f>
        <v>198.62068965517241</v>
      </c>
      <c r="S63" s="190">
        <f>S41*SUM($G17:S17)*(1+Вводные!$F$31)</f>
        <v>198.62068965517241</v>
      </c>
      <c r="T63" s="190">
        <f>T41*SUM($G17:T17)*(1+Вводные!$F$31)</f>
        <v>208.55172413793102</v>
      </c>
      <c r="U63" s="190">
        <f>U41*SUM($G17:U17)*(1+Вводные!$F$31)</f>
        <v>208.55172413793102</v>
      </c>
      <c r="V63" s="190">
        <f>V41*SUM($G17:V17)*(1+Вводные!$F$31)</f>
        <v>208.55172413793102</v>
      </c>
      <c r="W63" s="190">
        <f>W41*SUM($G17:W17)*(1+Вводные!$F$31)</f>
        <v>208.55172413793102</v>
      </c>
      <c r="X63" s="190">
        <f>X41*SUM($G17:X17)*(1+Вводные!$F$31)</f>
        <v>208.55172413793102</v>
      </c>
      <c r="Y63" s="190">
        <f>Y41*SUM($G17:Y17)*(1+Вводные!$F$31)</f>
        <v>208.55172413793102</v>
      </c>
      <c r="Z63" s="190">
        <f>Z41*SUM($G17:Z17)*(1+Вводные!$F$31)</f>
        <v>208.55172413793102</v>
      </c>
      <c r="AA63" s="190">
        <f>AA41*SUM($G17:AA17)*(1+Вводные!$F$31)</f>
        <v>208.55172413793102</v>
      </c>
      <c r="AB63" s="190">
        <f>AB41*SUM($G17:AB17)*(1+Вводные!$F$31)</f>
        <v>208.55172413793102</v>
      </c>
      <c r="AC63" s="190">
        <f>AC41*SUM($G17:AC17)*(1+Вводные!$F$31)</f>
        <v>208.55172413793102</v>
      </c>
      <c r="AD63" s="190">
        <f>AD41*SUM($G17:AD17)*(1+Вводные!$F$31)</f>
        <v>208.55172413793102</v>
      </c>
      <c r="AE63" s="190">
        <f>AE41*SUM($G17:AE17)*(1+Вводные!$F$31)</f>
        <v>208.55172413793102</v>
      </c>
      <c r="AF63" s="190">
        <f>AF41*SUM($G17:AF17)*(1+Вводные!$F$31)</f>
        <v>218.97931034482758</v>
      </c>
      <c r="AG63" s="190">
        <f>AG41*SUM($G17:AG17)*(1+Вводные!$F$31)</f>
        <v>218.97931034482758</v>
      </c>
      <c r="AH63" s="190">
        <f>AH41*SUM($G17:AH17)*(1+Вводные!$F$31)</f>
        <v>218.97931034482758</v>
      </c>
      <c r="AI63" s="190">
        <f>AI41*SUM($G17:AI17)*(1+Вводные!$F$31)</f>
        <v>218.97931034482758</v>
      </c>
      <c r="AJ63" s="190">
        <f>AJ41*SUM($G17:AJ17)*(1+Вводные!$F$31)</f>
        <v>218.97931034482758</v>
      </c>
      <c r="AK63" s="190">
        <f>AK41*SUM($G17:AK17)*(1+Вводные!$F$31)</f>
        <v>218.97931034482758</v>
      </c>
      <c r="AL63" s="190">
        <f>AL41*SUM($G17:AL17)*(1+Вводные!$F$31)</f>
        <v>218.97931034482758</v>
      </c>
      <c r="AM63" s="190">
        <f>AM41*SUM($G17:AM17)*(1+Вводные!$F$31)</f>
        <v>218.97931034482758</v>
      </c>
      <c r="AN63" s="190">
        <f>AN41*SUM($G17:AN17)*(1+Вводные!$F$31)</f>
        <v>218.97931034482758</v>
      </c>
      <c r="AO63" s="190">
        <f>AO41*SUM($G17:AO17)*(1+Вводные!$F$31)</f>
        <v>218.97931034482758</v>
      </c>
      <c r="AP63" s="190">
        <f>AP41*SUM($G17:AP17)*(1+Вводные!$F$31)</f>
        <v>218.97931034482758</v>
      </c>
      <c r="AQ63" s="190">
        <f>AQ41*SUM($G17:AQ17)*(1+Вводные!$F$31)</f>
        <v>218.97931034482758</v>
      </c>
      <c r="AR63" s="190">
        <f>AR41*SUM($G17:AR17)*(1+Вводные!$F$31)</f>
        <v>229.92827586206897</v>
      </c>
      <c r="AS63" s="190">
        <f>AS41*SUM($G17:AS17)*(1+Вводные!$F$31)</f>
        <v>229.92827586206897</v>
      </c>
      <c r="AT63" s="190">
        <f>AT41*SUM($G17:AT17)*(1+Вводные!$F$31)</f>
        <v>229.92827586206897</v>
      </c>
      <c r="AU63" s="190">
        <f>AU41*SUM($G17:AU17)*(1+Вводные!$F$31)</f>
        <v>229.92827586206897</v>
      </c>
      <c r="AV63" s="190">
        <f>AV41*SUM($G17:AV17)*(1+Вводные!$F$31)</f>
        <v>229.92827586206897</v>
      </c>
      <c r="AW63" s="190">
        <f>AW41*SUM($G17:AW17)*(1+Вводные!$F$31)</f>
        <v>229.92827586206897</v>
      </c>
      <c r="AX63" s="190">
        <f>AX41*SUM($G17:AX17)*(1+Вводные!$F$31)</f>
        <v>229.92827586206897</v>
      </c>
      <c r="AY63" s="190">
        <f>AY41*SUM($G17:AY17)*(1+Вводные!$F$31)</f>
        <v>229.92827586206897</v>
      </c>
      <c r="AZ63" s="190">
        <f>AZ41*SUM($G17:AZ17)*(1+Вводные!$F$31)</f>
        <v>229.92827586206897</v>
      </c>
      <c r="BA63" s="190">
        <f>BA41*SUM($G17:BA17)*(1+Вводные!$F$31)</f>
        <v>229.92827586206897</v>
      </c>
      <c r="BB63" s="190">
        <f>BB41*SUM($G17:BB17)*(1+Вводные!$F$31)</f>
        <v>229.92827586206897</v>
      </c>
      <c r="BC63" s="190">
        <f>BC41*SUM($G17:BC17)*(1+Вводные!$F$31)</f>
        <v>229.92827586206897</v>
      </c>
      <c r="BD63" s="190">
        <f>BD41*SUM($G17:BD17)*(1+Вводные!$F$31)</f>
        <v>241.42468965517244</v>
      </c>
      <c r="BE63" s="190">
        <f>BE41*SUM($G17:BE17)*(1+Вводные!$F$31)</f>
        <v>241.42468965517244</v>
      </c>
      <c r="BF63" s="190">
        <f>BF41*SUM($G17:BF17)*(1+Вводные!$F$31)</f>
        <v>241.42468965517244</v>
      </c>
      <c r="BG63" s="190">
        <f>BG41*SUM($G17:BG17)*(1+Вводные!$F$31)</f>
        <v>241.42468965517244</v>
      </c>
      <c r="BH63" s="190">
        <f>BH41*SUM($G17:BH17)*(1+Вводные!$F$31)</f>
        <v>241.42468965517244</v>
      </c>
      <c r="BI63" s="190">
        <f>BI41*SUM($G17:BI17)*(1+Вводные!$F$31)</f>
        <v>241.42468965517244</v>
      </c>
      <c r="BJ63" s="190">
        <f>BJ41*SUM($G17:BJ17)*(1+Вводные!$F$31)</f>
        <v>241.42468965517244</v>
      </c>
      <c r="BK63" s="190">
        <f>BK41*SUM($G17:BK17)*(1+Вводные!$F$31)</f>
        <v>241.42468965517244</v>
      </c>
      <c r="BL63" s="190">
        <f>BL41*SUM($G17:BL17)*(1+Вводные!$F$31)</f>
        <v>241.42468965517244</v>
      </c>
      <c r="BM63" s="190">
        <f>BM41*SUM($G17:BM17)*(1+Вводные!$F$31)</f>
        <v>241.42468965517244</v>
      </c>
      <c r="BN63" s="190">
        <f>BN41*SUM($G17:BN17)*(1+Вводные!$F$31)</f>
        <v>241.42468965517244</v>
      </c>
      <c r="BO63" s="190">
        <f>BO41*SUM($G17:BO17)*(1+Вводные!$F$31)</f>
        <v>241.42468965517244</v>
      </c>
    </row>
    <row r="64" spans="1:67" ht="14.45" customHeight="1" outlineLevel="1" x14ac:dyDescent="0.2">
      <c r="A64" s="188" t="str">
        <f t="shared" si="6"/>
        <v>Административные расходы</v>
      </c>
      <c r="B64" s="183" t="str">
        <f t="shared" si="7"/>
        <v>Бухгалтер</v>
      </c>
      <c r="C64" s="508" t="s">
        <v>60</v>
      </c>
      <c r="D64" s="508" t="s">
        <v>47</v>
      </c>
      <c r="E64" s="191">
        <f t="shared" si="5"/>
        <v>7985.5547586206894</v>
      </c>
      <c r="F64" s="156"/>
      <c r="G64" s="190">
        <f>G42*SUM($G18:G18)*(1+Вводные!$F$31)</f>
        <v>0</v>
      </c>
      <c r="H64" s="190">
        <f>H42*SUM($G18:H18)*(1+Вводные!$F$31)</f>
        <v>0</v>
      </c>
      <c r="I64" s="190">
        <f>I42*SUM($G18:I18)*(1+Вводные!$F$31)</f>
        <v>0</v>
      </c>
      <c r="J64" s="190">
        <f>J42*SUM($G18:J18)*(1+Вводные!$F$31)</f>
        <v>0</v>
      </c>
      <c r="K64" s="190">
        <f>K42*SUM($G18:K18)*(1+Вводные!$F$31)</f>
        <v>0</v>
      </c>
      <c r="L64" s="190">
        <f>L42*SUM($G18:L18)*(1+Вводные!$F$31)</f>
        <v>0</v>
      </c>
      <c r="M64" s="190">
        <f>M42*SUM($G18:M18)*(1+Вводные!$F$31)</f>
        <v>0</v>
      </c>
      <c r="N64" s="190">
        <f>N42*SUM($G18:N18)*(1+Вводные!$F$31)</f>
        <v>132.41379310344826</v>
      </c>
      <c r="O64" s="190">
        <f>O42*SUM($G18:O18)*(1+Вводные!$F$31)</f>
        <v>132.41379310344826</v>
      </c>
      <c r="P64" s="190">
        <f>P42*SUM($G18:P18)*(1+Вводные!$F$31)</f>
        <v>132.41379310344826</v>
      </c>
      <c r="Q64" s="190">
        <f>Q42*SUM($G18:Q18)*(1+Вводные!$F$31)</f>
        <v>132.41379310344826</v>
      </c>
      <c r="R64" s="190">
        <f>R42*SUM($G18:R18)*(1+Вводные!$F$31)</f>
        <v>132.41379310344826</v>
      </c>
      <c r="S64" s="190">
        <f>S42*SUM($G18:S18)*(1+Вводные!$F$31)</f>
        <v>132.41379310344826</v>
      </c>
      <c r="T64" s="190">
        <f>T42*SUM($G18:T18)*(1+Вводные!$F$31)</f>
        <v>139.03448275862067</v>
      </c>
      <c r="U64" s="190">
        <f>U42*SUM($G18:U18)*(1+Вводные!$F$31)</f>
        <v>139.03448275862067</v>
      </c>
      <c r="V64" s="190">
        <f>V42*SUM($G18:V18)*(1+Вводные!$F$31)</f>
        <v>139.03448275862067</v>
      </c>
      <c r="W64" s="190">
        <f>W42*SUM($G18:W18)*(1+Вводные!$F$31)</f>
        <v>139.03448275862067</v>
      </c>
      <c r="X64" s="190">
        <f>X42*SUM($G18:X18)*(1+Вводные!$F$31)</f>
        <v>139.03448275862067</v>
      </c>
      <c r="Y64" s="190">
        <f>Y42*SUM($G18:Y18)*(1+Вводные!$F$31)</f>
        <v>139.03448275862067</v>
      </c>
      <c r="Z64" s="190">
        <f>Z42*SUM($G18:Z18)*(1+Вводные!$F$31)</f>
        <v>139.03448275862067</v>
      </c>
      <c r="AA64" s="190">
        <f>AA42*SUM($G18:AA18)*(1+Вводные!$F$31)</f>
        <v>139.03448275862067</v>
      </c>
      <c r="AB64" s="190">
        <f>AB42*SUM($G18:AB18)*(1+Вводные!$F$31)</f>
        <v>139.03448275862067</v>
      </c>
      <c r="AC64" s="190">
        <f>AC42*SUM($G18:AC18)*(1+Вводные!$F$31)</f>
        <v>139.03448275862067</v>
      </c>
      <c r="AD64" s="190">
        <f>AD42*SUM($G18:AD18)*(1+Вводные!$F$31)</f>
        <v>139.03448275862067</v>
      </c>
      <c r="AE64" s="190">
        <f>AE42*SUM($G18:AE18)*(1+Вводные!$F$31)</f>
        <v>139.03448275862067</v>
      </c>
      <c r="AF64" s="190">
        <f>AF42*SUM($G18:AF18)*(1+Вводные!$F$31)</f>
        <v>145.98620689655169</v>
      </c>
      <c r="AG64" s="190">
        <f>AG42*SUM($G18:AG18)*(1+Вводные!$F$31)</f>
        <v>145.98620689655169</v>
      </c>
      <c r="AH64" s="190">
        <f>AH42*SUM($G18:AH18)*(1+Вводные!$F$31)</f>
        <v>145.98620689655169</v>
      </c>
      <c r="AI64" s="190">
        <f>AI42*SUM($G18:AI18)*(1+Вводные!$F$31)</f>
        <v>145.98620689655169</v>
      </c>
      <c r="AJ64" s="190">
        <f>AJ42*SUM($G18:AJ18)*(1+Вводные!$F$31)</f>
        <v>145.98620689655169</v>
      </c>
      <c r="AK64" s="190">
        <f>AK42*SUM($G18:AK18)*(1+Вводные!$F$31)</f>
        <v>145.98620689655169</v>
      </c>
      <c r="AL64" s="190">
        <f>AL42*SUM($G18:AL18)*(1+Вводные!$F$31)</f>
        <v>145.98620689655169</v>
      </c>
      <c r="AM64" s="190">
        <f>AM42*SUM($G18:AM18)*(1+Вводные!$F$31)</f>
        <v>145.98620689655169</v>
      </c>
      <c r="AN64" s="190">
        <f>AN42*SUM($G18:AN18)*(1+Вводные!$F$31)</f>
        <v>145.98620689655169</v>
      </c>
      <c r="AO64" s="190">
        <f>AO42*SUM($G18:AO18)*(1+Вводные!$F$31)</f>
        <v>145.98620689655169</v>
      </c>
      <c r="AP64" s="190">
        <f>AP42*SUM($G18:AP18)*(1+Вводные!$F$31)</f>
        <v>145.98620689655169</v>
      </c>
      <c r="AQ64" s="190">
        <f>AQ42*SUM($G18:AQ18)*(1+Вводные!$F$31)</f>
        <v>145.98620689655169</v>
      </c>
      <c r="AR64" s="190">
        <f>AR42*SUM($G18:AR18)*(1+Вводные!$F$31)</f>
        <v>153.28551724137932</v>
      </c>
      <c r="AS64" s="190">
        <f>AS42*SUM($G18:AS18)*(1+Вводные!$F$31)</f>
        <v>153.28551724137932</v>
      </c>
      <c r="AT64" s="190">
        <f>AT42*SUM($G18:AT18)*(1+Вводные!$F$31)</f>
        <v>153.28551724137932</v>
      </c>
      <c r="AU64" s="190">
        <f>AU42*SUM($G18:AU18)*(1+Вводные!$F$31)</f>
        <v>153.28551724137932</v>
      </c>
      <c r="AV64" s="190">
        <f>AV42*SUM($G18:AV18)*(1+Вводные!$F$31)</f>
        <v>153.28551724137932</v>
      </c>
      <c r="AW64" s="190">
        <f>AW42*SUM($G18:AW18)*(1+Вводные!$F$31)</f>
        <v>153.28551724137932</v>
      </c>
      <c r="AX64" s="190">
        <f>AX42*SUM($G18:AX18)*(1+Вводные!$F$31)</f>
        <v>153.28551724137932</v>
      </c>
      <c r="AY64" s="190">
        <f>AY42*SUM($G18:AY18)*(1+Вводные!$F$31)</f>
        <v>153.28551724137932</v>
      </c>
      <c r="AZ64" s="190">
        <f>AZ42*SUM($G18:AZ18)*(1+Вводные!$F$31)</f>
        <v>153.28551724137932</v>
      </c>
      <c r="BA64" s="190">
        <f>BA42*SUM($G18:BA18)*(1+Вводные!$F$31)</f>
        <v>153.28551724137932</v>
      </c>
      <c r="BB64" s="190">
        <f>BB42*SUM($G18:BB18)*(1+Вводные!$F$31)</f>
        <v>153.28551724137932</v>
      </c>
      <c r="BC64" s="190">
        <f>BC42*SUM($G18:BC18)*(1+Вводные!$F$31)</f>
        <v>153.28551724137932</v>
      </c>
      <c r="BD64" s="190">
        <f>BD42*SUM($G18:BD18)*(1+Вводные!$F$31)</f>
        <v>160.94979310344831</v>
      </c>
      <c r="BE64" s="190">
        <f>BE42*SUM($G18:BE18)*(1+Вводные!$F$31)</f>
        <v>160.94979310344831</v>
      </c>
      <c r="BF64" s="190">
        <f>BF42*SUM($G18:BF18)*(1+Вводные!$F$31)</f>
        <v>160.94979310344831</v>
      </c>
      <c r="BG64" s="190">
        <f>BG42*SUM($G18:BG18)*(1+Вводные!$F$31)</f>
        <v>160.94979310344831</v>
      </c>
      <c r="BH64" s="190">
        <f>BH42*SUM($G18:BH18)*(1+Вводные!$F$31)</f>
        <v>160.94979310344831</v>
      </c>
      <c r="BI64" s="190">
        <f>BI42*SUM($G18:BI18)*(1+Вводные!$F$31)</f>
        <v>160.94979310344831</v>
      </c>
      <c r="BJ64" s="190">
        <f>BJ42*SUM($G18:BJ18)*(1+Вводные!$F$31)</f>
        <v>160.94979310344831</v>
      </c>
      <c r="BK64" s="190">
        <f>BK42*SUM($G18:BK18)*(1+Вводные!$F$31)</f>
        <v>160.94979310344831</v>
      </c>
      <c r="BL64" s="190">
        <f>BL42*SUM($G18:BL18)*(1+Вводные!$F$31)</f>
        <v>160.94979310344831</v>
      </c>
      <c r="BM64" s="190">
        <f>BM42*SUM($G18:BM18)*(1+Вводные!$F$31)</f>
        <v>160.94979310344831</v>
      </c>
      <c r="BN64" s="190">
        <f>BN42*SUM($G18:BN18)*(1+Вводные!$F$31)</f>
        <v>160.94979310344831</v>
      </c>
      <c r="BO64" s="190">
        <f>BO42*SUM($G18:BO18)*(1+Вводные!$F$31)</f>
        <v>160.94979310344831</v>
      </c>
    </row>
    <row r="65" spans="1:75" ht="14.45" customHeight="1" outlineLevel="1" x14ac:dyDescent="0.2">
      <c r="A65" s="188" t="str">
        <f t="shared" si="6"/>
        <v>Административные расходы</v>
      </c>
      <c r="B65" s="183" t="str">
        <f t="shared" si="7"/>
        <v>Юрист</v>
      </c>
      <c r="C65" s="508" t="s">
        <v>60</v>
      </c>
      <c r="D65" s="508" t="s">
        <v>47</v>
      </c>
      <c r="E65" s="191">
        <f t="shared" si="5"/>
        <v>7720.7271724137936</v>
      </c>
      <c r="F65" s="156"/>
      <c r="G65" s="190">
        <f>G43*SUM($G19:G19)*(1+Вводные!$F$31)</f>
        <v>0</v>
      </c>
      <c r="H65" s="190">
        <f>H43*SUM($G19:H19)*(1+Вводные!$F$31)</f>
        <v>0</v>
      </c>
      <c r="I65" s="190">
        <f>I43*SUM($G19:I19)*(1+Вводные!$F$31)</f>
        <v>0</v>
      </c>
      <c r="J65" s="190">
        <f>J43*SUM($G19:J19)*(1+Вводные!$F$31)</f>
        <v>0</v>
      </c>
      <c r="K65" s="190">
        <f>K43*SUM($G19:K19)*(1+Вводные!$F$31)</f>
        <v>0</v>
      </c>
      <c r="L65" s="190">
        <f>L43*SUM($G19:L19)*(1+Вводные!$F$31)</f>
        <v>0</v>
      </c>
      <c r="M65" s="190">
        <f>M43*SUM($G19:M19)*(1+Вводные!$F$31)</f>
        <v>0</v>
      </c>
      <c r="N65" s="190">
        <f>N43*SUM($G19:N19)*(1+Вводные!$F$31)</f>
        <v>0</v>
      </c>
      <c r="O65" s="190">
        <f>O43*SUM($G19:O19)*(1+Вводные!$F$31)</f>
        <v>0</v>
      </c>
      <c r="P65" s="190">
        <f>P43*SUM($G19:P19)*(1+Вводные!$F$31)</f>
        <v>132.41379310344826</v>
      </c>
      <c r="Q65" s="190">
        <f>Q43*SUM($G19:Q19)*(1+Вводные!$F$31)</f>
        <v>132.41379310344826</v>
      </c>
      <c r="R65" s="190">
        <f>R43*SUM($G19:R19)*(1+Вводные!$F$31)</f>
        <v>132.41379310344826</v>
      </c>
      <c r="S65" s="190">
        <f>S43*SUM($G19:S19)*(1+Вводные!$F$31)</f>
        <v>132.41379310344826</v>
      </c>
      <c r="T65" s="190">
        <f>T43*SUM($G19:T19)*(1+Вводные!$F$31)</f>
        <v>139.03448275862067</v>
      </c>
      <c r="U65" s="190">
        <f>U43*SUM($G19:U19)*(1+Вводные!$F$31)</f>
        <v>139.03448275862067</v>
      </c>
      <c r="V65" s="190">
        <f>V43*SUM($G19:V19)*(1+Вводные!$F$31)</f>
        <v>139.03448275862067</v>
      </c>
      <c r="W65" s="190">
        <f>W43*SUM($G19:W19)*(1+Вводные!$F$31)</f>
        <v>139.03448275862067</v>
      </c>
      <c r="X65" s="190">
        <f>X43*SUM($G19:X19)*(1+Вводные!$F$31)</f>
        <v>139.03448275862067</v>
      </c>
      <c r="Y65" s="190">
        <f>Y43*SUM($G19:Y19)*(1+Вводные!$F$31)</f>
        <v>139.03448275862067</v>
      </c>
      <c r="Z65" s="190">
        <f>Z43*SUM($G19:Z19)*(1+Вводные!$F$31)</f>
        <v>139.03448275862067</v>
      </c>
      <c r="AA65" s="190">
        <f>AA43*SUM($G19:AA19)*(1+Вводные!$F$31)</f>
        <v>139.03448275862067</v>
      </c>
      <c r="AB65" s="190">
        <f>AB43*SUM($G19:AB19)*(1+Вводные!$F$31)</f>
        <v>139.03448275862067</v>
      </c>
      <c r="AC65" s="190">
        <f>AC43*SUM($G19:AC19)*(1+Вводные!$F$31)</f>
        <v>139.03448275862067</v>
      </c>
      <c r="AD65" s="190">
        <f>AD43*SUM($G19:AD19)*(1+Вводные!$F$31)</f>
        <v>139.03448275862067</v>
      </c>
      <c r="AE65" s="190">
        <f>AE43*SUM($G19:AE19)*(1+Вводные!$F$31)</f>
        <v>139.03448275862067</v>
      </c>
      <c r="AF65" s="190">
        <f>AF43*SUM($G19:AF19)*(1+Вводные!$F$31)</f>
        <v>145.98620689655169</v>
      </c>
      <c r="AG65" s="190">
        <f>AG43*SUM($G19:AG19)*(1+Вводные!$F$31)</f>
        <v>145.98620689655169</v>
      </c>
      <c r="AH65" s="190">
        <f>AH43*SUM($G19:AH19)*(1+Вводные!$F$31)</f>
        <v>145.98620689655169</v>
      </c>
      <c r="AI65" s="190">
        <f>AI43*SUM($G19:AI19)*(1+Вводные!$F$31)</f>
        <v>145.98620689655169</v>
      </c>
      <c r="AJ65" s="190">
        <f>AJ43*SUM($G19:AJ19)*(1+Вводные!$F$31)</f>
        <v>145.98620689655169</v>
      </c>
      <c r="AK65" s="190">
        <f>AK43*SUM($G19:AK19)*(1+Вводные!$F$31)</f>
        <v>145.98620689655169</v>
      </c>
      <c r="AL65" s="190">
        <f>AL43*SUM($G19:AL19)*(1+Вводные!$F$31)</f>
        <v>145.98620689655169</v>
      </c>
      <c r="AM65" s="190">
        <f>AM43*SUM($G19:AM19)*(1+Вводные!$F$31)</f>
        <v>145.98620689655169</v>
      </c>
      <c r="AN65" s="190">
        <f>AN43*SUM($G19:AN19)*(1+Вводные!$F$31)</f>
        <v>145.98620689655169</v>
      </c>
      <c r="AO65" s="190">
        <f>AO43*SUM($G19:AO19)*(1+Вводные!$F$31)</f>
        <v>145.98620689655169</v>
      </c>
      <c r="AP65" s="190">
        <f>AP43*SUM($G19:AP19)*(1+Вводные!$F$31)</f>
        <v>145.98620689655169</v>
      </c>
      <c r="AQ65" s="190">
        <f>AQ43*SUM($G19:AQ19)*(1+Вводные!$F$31)</f>
        <v>145.98620689655169</v>
      </c>
      <c r="AR65" s="190">
        <f>AR43*SUM($G19:AR19)*(1+Вводные!$F$31)</f>
        <v>153.28551724137932</v>
      </c>
      <c r="AS65" s="190">
        <f>AS43*SUM($G19:AS19)*(1+Вводные!$F$31)</f>
        <v>153.28551724137932</v>
      </c>
      <c r="AT65" s="190">
        <f>AT43*SUM($G19:AT19)*(1+Вводные!$F$31)</f>
        <v>153.28551724137932</v>
      </c>
      <c r="AU65" s="190">
        <f>AU43*SUM($G19:AU19)*(1+Вводные!$F$31)</f>
        <v>153.28551724137932</v>
      </c>
      <c r="AV65" s="190">
        <f>AV43*SUM($G19:AV19)*(1+Вводные!$F$31)</f>
        <v>153.28551724137932</v>
      </c>
      <c r="AW65" s="190">
        <f>AW43*SUM($G19:AW19)*(1+Вводные!$F$31)</f>
        <v>153.28551724137932</v>
      </c>
      <c r="AX65" s="190">
        <f>AX43*SUM($G19:AX19)*(1+Вводные!$F$31)</f>
        <v>153.28551724137932</v>
      </c>
      <c r="AY65" s="190">
        <f>AY43*SUM($G19:AY19)*(1+Вводные!$F$31)</f>
        <v>153.28551724137932</v>
      </c>
      <c r="AZ65" s="190">
        <f>AZ43*SUM($G19:AZ19)*(1+Вводные!$F$31)</f>
        <v>153.28551724137932</v>
      </c>
      <c r="BA65" s="190">
        <f>BA43*SUM($G19:BA19)*(1+Вводные!$F$31)</f>
        <v>153.28551724137932</v>
      </c>
      <c r="BB65" s="190">
        <f>BB43*SUM($G19:BB19)*(1+Вводные!$F$31)</f>
        <v>153.28551724137932</v>
      </c>
      <c r="BC65" s="190">
        <f>BC43*SUM($G19:BC19)*(1+Вводные!$F$31)</f>
        <v>153.28551724137932</v>
      </c>
      <c r="BD65" s="190">
        <f>BD43*SUM($G19:BD19)*(1+Вводные!$F$31)</f>
        <v>160.94979310344831</v>
      </c>
      <c r="BE65" s="190">
        <f>BE43*SUM($G19:BE19)*(1+Вводные!$F$31)</f>
        <v>160.94979310344831</v>
      </c>
      <c r="BF65" s="190">
        <f>BF43*SUM($G19:BF19)*(1+Вводные!$F$31)</f>
        <v>160.94979310344831</v>
      </c>
      <c r="BG65" s="190">
        <f>BG43*SUM($G19:BG19)*(1+Вводные!$F$31)</f>
        <v>160.94979310344831</v>
      </c>
      <c r="BH65" s="190">
        <f>BH43*SUM($G19:BH19)*(1+Вводные!$F$31)</f>
        <v>160.94979310344831</v>
      </c>
      <c r="BI65" s="190">
        <f>BI43*SUM($G19:BI19)*(1+Вводные!$F$31)</f>
        <v>160.94979310344831</v>
      </c>
      <c r="BJ65" s="190">
        <f>BJ43*SUM($G19:BJ19)*(1+Вводные!$F$31)</f>
        <v>160.94979310344831</v>
      </c>
      <c r="BK65" s="190">
        <f>BK43*SUM($G19:BK19)*(1+Вводные!$F$31)</f>
        <v>160.94979310344831</v>
      </c>
      <c r="BL65" s="190">
        <f>BL43*SUM($G19:BL19)*(1+Вводные!$F$31)</f>
        <v>160.94979310344831</v>
      </c>
      <c r="BM65" s="190">
        <f>BM43*SUM($G19:BM19)*(1+Вводные!$F$31)</f>
        <v>160.94979310344831</v>
      </c>
      <c r="BN65" s="190">
        <f>BN43*SUM($G19:BN19)*(1+Вводные!$F$31)</f>
        <v>160.94979310344831</v>
      </c>
      <c r="BO65" s="190">
        <f>BO43*SUM($G19:BO19)*(1+Вводные!$F$31)</f>
        <v>160.94979310344831</v>
      </c>
    </row>
    <row r="66" spans="1:75" ht="14.45" customHeight="1" outlineLevel="1" x14ac:dyDescent="0.2">
      <c r="A66" s="188" t="str">
        <f t="shared" si="6"/>
        <v>Коммерческие расходы</v>
      </c>
      <c r="B66" s="183" t="str">
        <f t="shared" si="7"/>
        <v>Менеджер по продажам</v>
      </c>
      <c r="C66" s="508" t="s">
        <v>60</v>
      </c>
      <c r="D66" s="508" t="s">
        <v>47</v>
      </c>
      <c r="E66" s="191">
        <f t="shared" si="5"/>
        <v>23528.919393103435</v>
      </c>
      <c r="F66" s="156"/>
      <c r="G66" s="190">
        <f>G44*SUM($G20:G20)*(1+Вводные!$F$31)</f>
        <v>0</v>
      </c>
      <c r="H66" s="190">
        <f>H44*SUM($G20:H20)*(1+Вводные!$F$31)</f>
        <v>0</v>
      </c>
      <c r="I66" s="190">
        <f>I44*SUM($G20:I20)*(1+Вводные!$F$31)</f>
        <v>0</v>
      </c>
      <c r="J66" s="190">
        <f>J44*SUM($G20:J20)*(1+Вводные!$F$31)</f>
        <v>0</v>
      </c>
      <c r="K66" s="190">
        <f>K44*SUM($G20:K20)*(1+Вводные!$F$31)</f>
        <v>0</v>
      </c>
      <c r="L66" s="190">
        <f>L44*SUM($G20:L20)*(1+Вводные!$F$31)</f>
        <v>0</v>
      </c>
      <c r="M66" s="190">
        <f>M44*SUM($G20:M20)*(1+Вводные!$F$31)</f>
        <v>0</v>
      </c>
      <c r="N66" s="190">
        <f>N44*SUM($G20:N20)*(1+Вводные!$F$31)</f>
        <v>0</v>
      </c>
      <c r="O66" s="190">
        <f>O44*SUM($G20:O20)*(1+Вводные!$F$31)</f>
        <v>0</v>
      </c>
      <c r="P66" s="190">
        <f>P44*SUM($G20:P20)*(1+Вводные!$F$31)</f>
        <v>105.93103448275861</v>
      </c>
      <c r="Q66" s="190">
        <f>Q44*SUM($G20:Q20)*(1+Вводные!$F$31)</f>
        <v>105.93103448275861</v>
      </c>
      <c r="R66" s="190">
        <f>R44*SUM($G20:R20)*(1+Вводные!$F$31)</f>
        <v>105.93103448275861</v>
      </c>
      <c r="S66" s="190">
        <f>S44*SUM($G20:S20)*(1+Вводные!$F$31)</f>
        <v>105.93103448275861</v>
      </c>
      <c r="T66" s="190">
        <f>T44*SUM($G20:T20)*(1+Вводные!$F$31)</f>
        <v>222.45517241379309</v>
      </c>
      <c r="U66" s="190">
        <f>U44*SUM($G20:U20)*(1+Вводные!$F$31)</f>
        <v>222.45517241379309</v>
      </c>
      <c r="V66" s="190">
        <f>V44*SUM($G20:V20)*(1+Вводные!$F$31)</f>
        <v>222.45517241379309</v>
      </c>
      <c r="W66" s="190">
        <f>W44*SUM($G20:W20)*(1+Вводные!$F$31)</f>
        <v>222.45517241379309</v>
      </c>
      <c r="X66" s="190">
        <f>X44*SUM($G20:X20)*(1+Вводные!$F$31)</f>
        <v>222.45517241379309</v>
      </c>
      <c r="Y66" s="190">
        <f>Y44*SUM($G20:Y20)*(1+Вводные!$F$31)</f>
        <v>222.45517241379309</v>
      </c>
      <c r="Z66" s="190">
        <f>Z44*SUM($G20:Z20)*(1+Вводные!$F$31)</f>
        <v>222.45517241379309</v>
      </c>
      <c r="AA66" s="190">
        <f>AA44*SUM($G20:AA20)*(1+Вводные!$F$31)</f>
        <v>222.45517241379309</v>
      </c>
      <c r="AB66" s="190">
        <f>AB44*SUM($G20:AB20)*(1+Вводные!$F$31)</f>
        <v>222.45517241379309</v>
      </c>
      <c r="AC66" s="190">
        <f>AC44*SUM($G20:AC20)*(1+Вводные!$F$31)</f>
        <v>222.45517241379309</v>
      </c>
      <c r="AD66" s="190">
        <f>AD44*SUM($G20:AD20)*(1+Вводные!$F$31)</f>
        <v>222.45517241379309</v>
      </c>
      <c r="AE66" s="190">
        <f>AE44*SUM($G20:AE20)*(1+Вводные!$F$31)</f>
        <v>222.45517241379309</v>
      </c>
      <c r="AF66" s="190">
        <f>AF44*SUM($G20:AF20)*(1+Вводные!$F$31)</f>
        <v>233.57793103448273</v>
      </c>
      <c r="AG66" s="190">
        <f>AG44*SUM($G20:AG20)*(1+Вводные!$F$31)</f>
        <v>350.36689655172415</v>
      </c>
      <c r="AH66" s="190">
        <f>AH44*SUM($G20:AH20)*(1+Вводные!$F$31)</f>
        <v>350.36689655172415</v>
      </c>
      <c r="AI66" s="190">
        <f>AI44*SUM($G20:AI20)*(1+Вводные!$F$31)</f>
        <v>350.36689655172415</v>
      </c>
      <c r="AJ66" s="190">
        <f>AJ44*SUM($G20:AJ20)*(1+Вводные!$F$31)</f>
        <v>350.36689655172415</v>
      </c>
      <c r="AK66" s="190">
        <f>AK44*SUM($G20:AK20)*(1+Вводные!$F$31)</f>
        <v>350.36689655172415</v>
      </c>
      <c r="AL66" s="190">
        <f>AL44*SUM($G20:AL20)*(1+Вводные!$F$31)</f>
        <v>467.15586206896546</v>
      </c>
      <c r="AM66" s="190">
        <f>AM44*SUM($G20:AM20)*(1+Вводные!$F$31)</f>
        <v>467.15586206896546</v>
      </c>
      <c r="AN66" s="190">
        <f>AN44*SUM($G20:AN20)*(1+Вводные!$F$31)</f>
        <v>467.15586206896546</v>
      </c>
      <c r="AO66" s="190">
        <f>AO44*SUM($G20:AO20)*(1+Вводные!$F$31)</f>
        <v>467.15586206896546</v>
      </c>
      <c r="AP66" s="190">
        <f>AP44*SUM($G20:AP20)*(1+Вводные!$F$31)</f>
        <v>467.15586206896546</v>
      </c>
      <c r="AQ66" s="190">
        <f>AQ44*SUM($G20:AQ20)*(1+Вводные!$F$31)</f>
        <v>467.15586206896546</v>
      </c>
      <c r="AR66" s="190">
        <f>AR44*SUM($G20:AR20)*(1+Вводные!$F$31)</f>
        <v>490.51365517241379</v>
      </c>
      <c r="AS66" s="190">
        <f>AS44*SUM($G20:AS20)*(1+Вводные!$F$31)</f>
        <v>490.51365517241379</v>
      </c>
      <c r="AT66" s="190">
        <f>AT44*SUM($G20:AT20)*(1+Вводные!$F$31)</f>
        <v>490.51365517241379</v>
      </c>
      <c r="AU66" s="190">
        <f>AU44*SUM($G20:AU20)*(1+Вводные!$F$31)</f>
        <v>490.51365517241379</v>
      </c>
      <c r="AV66" s="190">
        <f>AV44*SUM($G20:AV20)*(1+Вводные!$F$31)</f>
        <v>490.51365517241379</v>
      </c>
      <c r="AW66" s="190">
        <f>AW44*SUM($G20:AW20)*(1+Вводные!$F$31)</f>
        <v>490.51365517241379</v>
      </c>
      <c r="AX66" s="190">
        <f>AX44*SUM($G20:AX20)*(1+Вводные!$F$31)</f>
        <v>490.51365517241379</v>
      </c>
      <c r="AY66" s="190">
        <f>AY44*SUM($G20:AY20)*(1+Вводные!$F$31)</f>
        <v>490.51365517241379</v>
      </c>
      <c r="AZ66" s="190">
        <f>AZ44*SUM($G20:AZ20)*(1+Вводные!$F$31)</f>
        <v>613.1420689655173</v>
      </c>
      <c r="BA66" s="190">
        <f>BA44*SUM($G20:BA20)*(1+Вводные!$F$31)</f>
        <v>613.1420689655173</v>
      </c>
      <c r="BB66" s="190">
        <f>BB44*SUM($G20:BB20)*(1+Вводные!$F$31)</f>
        <v>613.1420689655173</v>
      </c>
      <c r="BC66" s="190">
        <f>BC44*SUM($G20:BC20)*(1+Вводные!$F$31)</f>
        <v>613.1420689655173</v>
      </c>
      <c r="BD66" s="190">
        <f>BD44*SUM($G20:BD20)*(1+Вводные!$F$31)</f>
        <v>772.55900689655186</v>
      </c>
      <c r="BE66" s="190">
        <f>BE44*SUM($G20:BE20)*(1+Вводные!$F$31)</f>
        <v>772.55900689655186</v>
      </c>
      <c r="BF66" s="190">
        <f>BF44*SUM($G20:BF20)*(1+Вводные!$F$31)</f>
        <v>772.55900689655186</v>
      </c>
      <c r="BG66" s="190">
        <f>BG44*SUM($G20:BG20)*(1+Вводные!$F$31)</f>
        <v>772.55900689655186</v>
      </c>
      <c r="BH66" s="190">
        <f>BH44*SUM($G20:BH20)*(1+Вводные!$F$31)</f>
        <v>772.55900689655186</v>
      </c>
      <c r="BI66" s="190">
        <f>BI44*SUM($G20:BI20)*(1+Вводные!$F$31)</f>
        <v>772.55900689655186</v>
      </c>
      <c r="BJ66" s="190">
        <f>BJ44*SUM($G20:BJ20)*(1+Вводные!$F$31)</f>
        <v>772.55900689655186</v>
      </c>
      <c r="BK66" s="190">
        <f>BK44*SUM($G20:BK20)*(1+Вводные!$F$31)</f>
        <v>772.55900689655186</v>
      </c>
      <c r="BL66" s="190">
        <f>BL44*SUM($G20:BL20)*(1+Вводные!$F$31)</f>
        <v>772.55900689655186</v>
      </c>
      <c r="BM66" s="190">
        <f>BM44*SUM($G20:BM20)*(1+Вводные!$F$31)</f>
        <v>772.55900689655186</v>
      </c>
      <c r="BN66" s="190">
        <f>BN44*SUM($G20:BN20)*(1+Вводные!$F$31)</f>
        <v>772.55900689655186</v>
      </c>
      <c r="BO66" s="190">
        <f>BO44*SUM($G20:BO20)*(1+Вводные!$F$31)</f>
        <v>772.55900689655186</v>
      </c>
    </row>
    <row r="67" spans="1:75" ht="14.45" customHeight="1" outlineLevel="1" x14ac:dyDescent="0.2">
      <c r="A67" s="188" t="str">
        <f t="shared" si="6"/>
        <v>R&amp;D</v>
      </c>
      <c r="B67" s="183" t="str">
        <f t="shared" si="7"/>
        <v>Инженер-проектировщик</v>
      </c>
      <c r="C67" s="508" t="s">
        <v>60</v>
      </c>
      <c r="D67" s="508" t="s">
        <v>47</v>
      </c>
      <c r="E67" s="191">
        <f t="shared" si="5"/>
        <v>12375.573517241373</v>
      </c>
      <c r="F67" s="156"/>
      <c r="G67" s="190">
        <f>G45*SUM($G21:G21)*(1+Вводные!$F$31)</f>
        <v>0</v>
      </c>
      <c r="H67" s="190">
        <f>H45*SUM($G21:H21)*(1+Вводные!$F$31)</f>
        <v>0</v>
      </c>
      <c r="I67" s="190">
        <f>I45*SUM($G21:I21)*(1+Вводные!$F$31)</f>
        <v>0</v>
      </c>
      <c r="J67" s="190">
        <f>J45*SUM($G21:J21)*(1+Вводные!$F$31)</f>
        <v>0</v>
      </c>
      <c r="K67" s="190">
        <f>K45*SUM($G21:K21)*(1+Вводные!$F$31)</f>
        <v>0</v>
      </c>
      <c r="L67" s="190">
        <f>L45*SUM($G21:L21)*(1+Вводные!$F$31)</f>
        <v>198.62068965517241</v>
      </c>
      <c r="M67" s="190">
        <f>M45*SUM($G21:M21)*(1+Вводные!$F$31)</f>
        <v>198.62068965517241</v>
      </c>
      <c r="N67" s="190">
        <f>N45*SUM($G21:N21)*(1+Вводные!$F$31)</f>
        <v>198.62068965517241</v>
      </c>
      <c r="O67" s="190">
        <f>O45*SUM($G21:O21)*(1+Вводные!$F$31)</f>
        <v>198.62068965517241</v>
      </c>
      <c r="P67" s="190">
        <f>P45*SUM($G21:P21)*(1+Вводные!$F$31)</f>
        <v>198.62068965517241</v>
      </c>
      <c r="Q67" s="190">
        <f>Q45*SUM($G21:Q21)*(1+Вводные!$F$31)</f>
        <v>198.62068965517241</v>
      </c>
      <c r="R67" s="190">
        <f>R45*SUM($G21:R21)*(1+Вводные!$F$31)</f>
        <v>198.62068965517241</v>
      </c>
      <c r="S67" s="190">
        <f>S45*SUM($G21:S21)*(1+Вводные!$F$31)</f>
        <v>198.62068965517241</v>
      </c>
      <c r="T67" s="190">
        <f>T45*SUM($G21:T21)*(1+Вводные!$F$31)</f>
        <v>208.55172413793102</v>
      </c>
      <c r="U67" s="190">
        <f>U45*SUM($G21:U21)*(1+Вводные!$F$31)</f>
        <v>208.55172413793102</v>
      </c>
      <c r="V67" s="190">
        <f>V45*SUM($G21:V21)*(1+Вводные!$F$31)</f>
        <v>208.55172413793102</v>
      </c>
      <c r="W67" s="190">
        <f>W45*SUM($G21:W21)*(1+Вводные!$F$31)</f>
        <v>208.55172413793102</v>
      </c>
      <c r="X67" s="190">
        <f>X45*SUM($G21:X21)*(1+Вводные!$F$31)</f>
        <v>208.55172413793102</v>
      </c>
      <c r="Y67" s="190">
        <f>Y45*SUM($G21:Y21)*(1+Вводные!$F$31)</f>
        <v>208.55172413793102</v>
      </c>
      <c r="Z67" s="190">
        <f>Z45*SUM($G21:Z21)*(1+Вводные!$F$31)</f>
        <v>208.55172413793102</v>
      </c>
      <c r="AA67" s="190">
        <f>AA45*SUM($G21:AA21)*(1+Вводные!$F$31)</f>
        <v>208.55172413793102</v>
      </c>
      <c r="AB67" s="190">
        <f>AB45*SUM($G21:AB21)*(1+Вводные!$F$31)</f>
        <v>208.55172413793102</v>
      </c>
      <c r="AC67" s="190">
        <f>AC45*SUM($G21:AC21)*(1+Вводные!$F$31)</f>
        <v>208.55172413793102</v>
      </c>
      <c r="AD67" s="190">
        <f>AD45*SUM($G21:AD21)*(1+Вводные!$F$31)</f>
        <v>208.55172413793102</v>
      </c>
      <c r="AE67" s="190">
        <f>AE45*SUM($G21:AE21)*(1+Вводные!$F$31)</f>
        <v>208.55172413793102</v>
      </c>
      <c r="AF67" s="190">
        <f>AF45*SUM($G21:AF21)*(1+Вводные!$F$31)</f>
        <v>218.97931034482758</v>
      </c>
      <c r="AG67" s="190">
        <f>AG45*SUM($G21:AG21)*(1+Вводные!$F$31)</f>
        <v>218.97931034482758</v>
      </c>
      <c r="AH67" s="190">
        <f>AH45*SUM($G21:AH21)*(1+Вводные!$F$31)</f>
        <v>218.97931034482758</v>
      </c>
      <c r="AI67" s="190">
        <f>AI45*SUM($G21:AI21)*(1+Вводные!$F$31)</f>
        <v>218.97931034482758</v>
      </c>
      <c r="AJ67" s="190">
        <f>AJ45*SUM($G21:AJ21)*(1+Вводные!$F$31)</f>
        <v>218.97931034482758</v>
      </c>
      <c r="AK67" s="190">
        <f>AK45*SUM($G21:AK21)*(1+Вводные!$F$31)</f>
        <v>218.97931034482758</v>
      </c>
      <c r="AL67" s="190">
        <f>AL45*SUM($G21:AL21)*(1+Вводные!$F$31)</f>
        <v>218.97931034482758</v>
      </c>
      <c r="AM67" s="190">
        <f>AM45*SUM($G21:AM21)*(1+Вводные!$F$31)</f>
        <v>218.97931034482758</v>
      </c>
      <c r="AN67" s="190">
        <f>AN45*SUM($G21:AN21)*(1+Вводные!$F$31)</f>
        <v>218.97931034482758</v>
      </c>
      <c r="AO67" s="190">
        <f>AO45*SUM($G21:AO21)*(1+Вводные!$F$31)</f>
        <v>218.97931034482758</v>
      </c>
      <c r="AP67" s="190">
        <f>AP45*SUM($G21:AP21)*(1+Вводные!$F$31)</f>
        <v>218.97931034482758</v>
      </c>
      <c r="AQ67" s="190">
        <f>AQ45*SUM($G21:AQ21)*(1+Вводные!$F$31)</f>
        <v>218.97931034482758</v>
      </c>
      <c r="AR67" s="190">
        <f>AR45*SUM($G21:AR21)*(1+Вводные!$F$31)</f>
        <v>229.92827586206897</v>
      </c>
      <c r="AS67" s="190">
        <f>AS45*SUM($G21:AS21)*(1+Вводные!$F$31)</f>
        <v>229.92827586206897</v>
      </c>
      <c r="AT67" s="190">
        <f>AT45*SUM($G21:AT21)*(1+Вводные!$F$31)</f>
        <v>229.92827586206897</v>
      </c>
      <c r="AU67" s="190">
        <f>AU45*SUM($G21:AU21)*(1+Вводные!$F$31)</f>
        <v>229.92827586206897</v>
      </c>
      <c r="AV67" s="190">
        <f>AV45*SUM($G21:AV21)*(1+Вводные!$F$31)</f>
        <v>229.92827586206897</v>
      </c>
      <c r="AW67" s="190">
        <f>AW45*SUM($G21:AW21)*(1+Вводные!$F$31)</f>
        <v>229.92827586206897</v>
      </c>
      <c r="AX67" s="190">
        <f>AX45*SUM($G21:AX21)*(1+Вводные!$F$31)</f>
        <v>229.92827586206897</v>
      </c>
      <c r="AY67" s="190">
        <f>AY45*SUM($G21:AY21)*(1+Вводные!$F$31)</f>
        <v>229.92827586206897</v>
      </c>
      <c r="AZ67" s="190">
        <f>AZ45*SUM($G21:AZ21)*(1+Вводные!$F$31)</f>
        <v>229.92827586206897</v>
      </c>
      <c r="BA67" s="190">
        <f>BA45*SUM($G21:BA21)*(1+Вводные!$F$31)</f>
        <v>229.92827586206897</v>
      </c>
      <c r="BB67" s="190">
        <f>BB45*SUM($G21:BB21)*(1+Вводные!$F$31)</f>
        <v>229.92827586206897</v>
      </c>
      <c r="BC67" s="190">
        <f>BC45*SUM($G21:BC21)*(1+Вводные!$F$31)</f>
        <v>229.92827586206897</v>
      </c>
      <c r="BD67" s="190">
        <f>BD45*SUM($G21:BD21)*(1+Вводные!$F$31)</f>
        <v>241.42468965517244</v>
      </c>
      <c r="BE67" s="190">
        <f>BE45*SUM($G21:BE21)*(1+Вводные!$F$31)</f>
        <v>241.42468965517244</v>
      </c>
      <c r="BF67" s="190">
        <f>BF45*SUM($G21:BF21)*(1+Вводные!$F$31)</f>
        <v>241.42468965517244</v>
      </c>
      <c r="BG67" s="190">
        <f>BG45*SUM($G21:BG21)*(1+Вводные!$F$31)</f>
        <v>241.42468965517244</v>
      </c>
      <c r="BH67" s="190">
        <f>BH45*SUM($G21:BH21)*(1+Вводные!$F$31)</f>
        <v>241.42468965517244</v>
      </c>
      <c r="BI67" s="190">
        <f>BI45*SUM($G21:BI21)*(1+Вводные!$F$31)</f>
        <v>241.42468965517244</v>
      </c>
      <c r="BJ67" s="190">
        <f>BJ45*SUM($G21:BJ21)*(1+Вводные!$F$31)</f>
        <v>241.42468965517244</v>
      </c>
      <c r="BK67" s="190">
        <f>BK45*SUM($G21:BK21)*(1+Вводные!$F$31)</f>
        <v>241.42468965517244</v>
      </c>
      <c r="BL67" s="190">
        <f>BL45*SUM($G21:BL21)*(1+Вводные!$F$31)</f>
        <v>241.42468965517244</v>
      </c>
      <c r="BM67" s="190">
        <f>BM45*SUM($G21:BM21)*(1+Вводные!$F$31)</f>
        <v>241.42468965517244</v>
      </c>
      <c r="BN67" s="190">
        <f>BN45*SUM($G21:BN21)*(1+Вводные!$F$31)</f>
        <v>241.42468965517244</v>
      </c>
      <c r="BO67" s="190">
        <f>BO45*SUM($G21:BO21)*(1+Вводные!$F$31)</f>
        <v>241.42468965517244</v>
      </c>
    </row>
    <row r="68" spans="1:75" ht="14.45" customHeight="1" outlineLevel="1" x14ac:dyDescent="0.2">
      <c r="A68" s="188" t="str">
        <f t="shared" si="6"/>
        <v>R&amp;D</v>
      </c>
      <c r="B68" s="183" t="str">
        <f t="shared" si="7"/>
        <v>Инженер-сборщик</v>
      </c>
      <c r="C68" s="508" t="s">
        <v>60</v>
      </c>
      <c r="D68" s="508" t="s">
        <v>47</v>
      </c>
      <c r="E68" s="191">
        <f t="shared" si="5"/>
        <v>48947.308137931039</v>
      </c>
      <c r="F68" s="156"/>
      <c r="G68" s="190">
        <f>G46*SUM($G22:G22)*(1+Вводные!$F$31)</f>
        <v>0</v>
      </c>
      <c r="H68" s="190">
        <f>H46*SUM($G22:H22)*(1+Вводные!$F$31)</f>
        <v>0</v>
      </c>
      <c r="I68" s="190">
        <f>I46*SUM($G22:I22)*(1+Вводные!$F$31)</f>
        <v>0</v>
      </c>
      <c r="J68" s="190">
        <f>J46*SUM($G22:J22)*(1+Вводные!$F$31)</f>
        <v>0</v>
      </c>
      <c r="K68" s="190">
        <f>K46*SUM($G22:K22)*(1+Вводные!$F$31)</f>
        <v>0</v>
      </c>
      <c r="L68" s="190">
        <f>L46*SUM($G22:L22)*(1+Вводные!$F$31)</f>
        <v>198.62068965517241</v>
      </c>
      <c r="M68" s="190">
        <f>M46*SUM($G22:M22)*(1+Вводные!$F$31)</f>
        <v>198.62068965517241</v>
      </c>
      <c r="N68" s="190">
        <f>N46*SUM($G22:N22)*(1+Вводные!$F$31)</f>
        <v>198.62068965517241</v>
      </c>
      <c r="O68" s="190">
        <f>O46*SUM($G22:O22)*(1+Вводные!$F$31)</f>
        <v>198.62068965517241</v>
      </c>
      <c r="P68" s="190">
        <f>P46*SUM($G22:P22)*(1+Вводные!$F$31)</f>
        <v>198.62068965517241</v>
      </c>
      <c r="Q68" s="190">
        <f>Q46*SUM($G22:Q22)*(1+Вводные!$F$31)</f>
        <v>198.62068965517241</v>
      </c>
      <c r="R68" s="190">
        <f>R46*SUM($G22:R22)*(1+Вводные!$F$31)</f>
        <v>198.62068965517241</v>
      </c>
      <c r="S68" s="190">
        <f>S46*SUM($G22:S22)*(1+Вводные!$F$31)</f>
        <v>198.62068965517241</v>
      </c>
      <c r="T68" s="190">
        <f>T46*SUM($G22:T22)*(1+Вводные!$F$31)</f>
        <v>208.55172413793102</v>
      </c>
      <c r="U68" s="190">
        <f>U46*SUM($G22:U22)*(1+Вводные!$F$31)</f>
        <v>208.55172413793102</v>
      </c>
      <c r="V68" s="190">
        <f>V46*SUM($G22:V22)*(1+Вводные!$F$31)</f>
        <v>208.55172413793102</v>
      </c>
      <c r="W68" s="190">
        <f>W46*SUM($G22:W22)*(1+Вводные!$F$31)</f>
        <v>208.55172413793102</v>
      </c>
      <c r="X68" s="190">
        <f>X46*SUM($G22:X22)*(1+Вводные!$F$31)</f>
        <v>208.55172413793102</v>
      </c>
      <c r="Y68" s="190">
        <f>Y46*SUM($G22:Y22)*(1+Вводные!$F$31)</f>
        <v>208.55172413793102</v>
      </c>
      <c r="Z68" s="190">
        <f>Z46*SUM($G22:Z22)*(1+Вводные!$F$31)</f>
        <v>208.55172413793102</v>
      </c>
      <c r="AA68" s="190">
        <f>AA46*SUM($G22:AA22)*(1+Вводные!$F$31)</f>
        <v>208.55172413793102</v>
      </c>
      <c r="AB68" s="190">
        <f>AB46*SUM($G22:AB22)*(1+Вводные!$F$31)</f>
        <v>208.55172413793102</v>
      </c>
      <c r="AC68" s="190">
        <f>AC46*SUM($G22:AC22)*(1+Вводные!$F$31)</f>
        <v>208.55172413793102</v>
      </c>
      <c r="AD68" s="190">
        <f>AD46*SUM($G22:AD22)*(1+Вводные!$F$31)</f>
        <v>208.55172413793102</v>
      </c>
      <c r="AE68" s="190">
        <f>AE46*SUM($G22:AE22)*(1+Вводные!$F$31)</f>
        <v>208.55172413793102</v>
      </c>
      <c r="AF68" s="190">
        <f>AF46*SUM($G22:AF22)*(1+Вводные!$F$31)</f>
        <v>656.93793103448274</v>
      </c>
      <c r="AG68" s="190">
        <f>AG46*SUM($G22:AG22)*(1+Вводные!$F$31)</f>
        <v>656.93793103448274</v>
      </c>
      <c r="AH68" s="190">
        <f>AH46*SUM($G22:AH22)*(1+Вводные!$F$31)</f>
        <v>656.93793103448274</v>
      </c>
      <c r="AI68" s="190">
        <f>AI46*SUM($G22:AI22)*(1+Вводные!$F$31)</f>
        <v>656.93793103448274</v>
      </c>
      <c r="AJ68" s="190">
        <f>AJ46*SUM($G22:AJ22)*(1+Вводные!$F$31)</f>
        <v>656.93793103448274</v>
      </c>
      <c r="AK68" s="190">
        <f>AK46*SUM($G22:AK22)*(1+Вводные!$F$31)</f>
        <v>656.93793103448274</v>
      </c>
      <c r="AL68" s="190">
        <f>AL46*SUM($G22:AL22)*(1+Вводные!$F$31)</f>
        <v>656.93793103448274</v>
      </c>
      <c r="AM68" s="190">
        <f>AM46*SUM($G22:AM22)*(1+Вводные!$F$31)</f>
        <v>656.93793103448274</v>
      </c>
      <c r="AN68" s="190">
        <f>AN46*SUM($G22:AN22)*(1+Вводные!$F$31)</f>
        <v>656.93793103448274</v>
      </c>
      <c r="AO68" s="190">
        <f>AO46*SUM($G22:AO22)*(1+Вводные!$F$31)</f>
        <v>656.93793103448274</v>
      </c>
      <c r="AP68" s="190">
        <f>AP46*SUM($G22:AP22)*(1+Вводные!$F$31)</f>
        <v>656.93793103448274</v>
      </c>
      <c r="AQ68" s="190">
        <f>AQ46*SUM($G22:AQ22)*(1+Вводные!$F$31)</f>
        <v>656.93793103448274</v>
      </c>
      <c r="AR68" s="190">
        <f>AR46*SUM($G22:AR22)*(1+Вводные!$F$31)</f>
        <v>1149.6413793103447</v>
      </c>
      <c r="AS68" s="190">
        <f>AS46*SUM($G22:AS22)*(1+Вводные!$F$31)</f>
        <v>1149.6413793103447</v>
      </c>
      <c r="AT68" s="190">
        <f>AT46*SUM($G22:AT22)*(1+Вводные!$F$31)</f>
        <v>1149.6413793103447</v>
      </c>
      <c r="AU68" s="190">
        <f>AU46*SUM($G22:AU22)*(1+Вводные!$F$31)</f>
        <v>1149.6413793103447</v>
      </c>
      <c r="AV68" s="190">
        <f>AV46*SUM($G22:AV22)*(1+Вводные!$F$31)</f>
        <v>1149.6413793103447</v>
      </c>
      <c r="AW68" s="190">
        <f>AW46*SUM($G22:AW22)*(1+Вводные!$F$31)</f>
        <v>1149.6413793103447</v>
      </c>
      <c r="AX68" s="190">
        <f>AX46*SUM($G22:AX22)*(1+Вводные!$F$31)</f>
        <v>1149.6413793103447</v>
      </c>
      <c r="AY68" s="190">
        <f>AY46*SUM($G22:AY22)*(1+Вводные!$F$31)</f>
        <v>1149.6413793103447</v>
      </c>
      <c r="AZ68" s="190">
        <f>AZ46*SUM($G22:AZ22)*(1+Вводные!$F$31)</f>
        <v>1149.6413793103447</v>
      </c>
      <c r="BA68" s="190">
        <f>BA46*SUM($G22:BA22)*(1+Вводные!$F$31)</f>
        <v>1149.6413793103447</v>
      </c>
      <c r="BB68" s="190">
        <f>BB46*SUM($G22:BB22)*(1+Вводные!$F$31)</f>
        <v>1149.6413793103447</v>
      </c>
      <c r="BC68" s="190">
        <f>BC46*SUM($G22:BC22)*(1+Вводные!$F$31)</f>
        <v>1149.6413793103447</v>
      </c>
      <c r="BD68" s="190">
        <f>BD46*SUM($G22:BD22)*(1+Вводные!$F$31)</f>
        <v>1931.3975172413795</v>
      </c>
      <c r="BE68" s="190">
        <f>BE46*SUM($G22:BE22)*(1+Вводные!$F$31)</f>
        <v>1931.3975172413795</v>
      </c>
      <c r="BF68" s="190">
        <f>BF46*SUM($G22:BF22)*(1+Вводные!$F$31)</f>
        <v>1931.3975172413795</v>
      </c>
      <c r="BG68" s="190">
        <f>BG46*SUM($G22:BG22)*(1+Вводные!$F$31)</f>
        <v>1931.3975172413795</v>
      </c>
      <c r="BH68" s="190">
        <f>BH46*SUM($G22:BH22)*(1+Вводные!$F$31)</f>
        <v>1931.3975172413795</v>
      </c>
      <c r="BI68" s="190">
        <f>BI46*SUM($G22:BI22)*(1+Вводные!$F$31)</f>
        <v>1931.3975172413795</v>
      </c>
      <c r="BJ68" s="190">
        <f>BJ46*SUM($G22:BJ22)*(1+Вводные!$F$31)</f>
        <v>1931.3975172413795</v>
      </c>
      <c r="BK68" s="190">
        <f>BK46*SUM($G22:BK22)*(1+Вводные!$F$31)</f>
        <v>1931.3975172413795</v>
      </c>
      <c r="BL68" s="190">
        <f>BL46*SUM($G22:BL22)*(1+Вводные!$F$31)</f>
        <v>1931.3975172413795</v>
      </c>
      <c r="BM68" s="190">
        <f>BM46*SUM($G22:BM22)*(1+Вводные!$F$31)</f>
        <v>1931.3975172413795</v>
      </c>
      <c r="BN68" s="190">
        <f>BN46*SUM($G22:BN22)*(1+Вводные!$F$31)</f>
        <v>1931.3975172413795</v>
      </c>
      <c r="BO68" s="190">
        <f>BO46*SUM($G22:BO22)*(1+Вводные!$F$31)</f>
        <v>1931.3975172413795</v>
      </c>
    </row>
    <row r="69" spans="1:75" ht="14.45" customHeight="1" outlineLevel="1" x14ac:dyDescent="0.2">
      <c r="A69" s="188" t="str">
        <f t="shared" si="6"/>
        <v>R&amp;D</v>
      </c>
      <c r="B69" s="183" t="str">
        <f t="shared" si="7"/>
        <v>Инженер-наладчик</v>
      </c>
      <c r="C69" s="508" t="s">
        <v>60</v>
      </c>
      <c r="D69" s="508" t="s">
        <v>47</v>
      </c>
      <c r="E69" s="191">
        <f t="shared" si="5"/>
        <v>48947.308137931039</v>
      </c>
      <c r="F69" s="156"/>
      <c r="G69" s="190">
        <f>G47*SUM($G23:G23)*(1+Вводные!$F$31)</f>
        <v>0</v>
      </c>
      <c r="H69" s="190">
        <f>H47*SUM($G23:H23)*(1+Вводные!$F$31)</f>
        <v>0</v>
      </c>
      <c r="I69" s="190">
        <f>I47*SUM($G23:I23)*(1+Вводные!$F$31)</f>
        <v>0</v>
      </c>
      <c r="J69" s="190">
        <f>J47*SUM($G23:J23)*(1+Вводные!$F$31)</f>
        <v>0</v>
      </c>
      <c r="K69" s="190">
        <f>K47*SUM($G23:K23)*(1+Вводные!$F$31)</f>
        <v>0</v>
      </c>
      <c r="L69" s="190">
        <f>L47*SUM($G23:L23)*(1+Вводные!$F$31)</f>
        <v>198.62068965517241</v>
      </c>
      <c r="M69" s="190">
        <f>M47*SUM($G23:M23)*(1+Вводные!$F$31)</f>
        <v>198.62068965517241</v>
      </c>
      <c r="N69" s="190">
        <f>N47*SUM($G23:N23)*(1+Вводные!$F$31)</f>
        <v>198.62068965517241</v>
      </c>
      <c r="O69" s="190">
        <f>O47*SUM($G23:O23)*(1+Вводные!$F$31)</f>
        <v>198.62068965517241</v>
      </c>
      <c r="P69" s="190">
        <f>P47*SUM($G23:P23)*(1+Вводные!$F$31)</f>
        <v>198.62068965517241</v>
      </c>
      <c r="Q69" s="190">
        <f>Q47*SUM($G23:Q23)*(1+Вводные!$F$31)</f>
        <v>198.62068965517241</v>
      </c>
      <c r="R69" s="190">
        <f>R47*SUM($G23:R23)*(1+Вводные!$F$31)</f>
        <v>198.62068965517241</v>
      </c>
      <c r="S69" s="190">
        <f>S47*SUM($G23:S23)*(1+Вводные!$F$31)</f>
        <v>198.62068965517241</v>
      </c>
      <c r="T69" s="190">
        <f>T47*SUM($G23:T23)*(1+Вводные!$F$31)</f>
        <v>208.55172413793102</v>
      </c>
      <c r="U69" s="190">
        <f>U47*SUM($G23:U23)*(1+Вводные!$F$31)</f>
        <v>208.55172413793102</v>
      </c>
      <c r="V69" s="190">
        <f>V47*SUM($G23:V23)*(1+Вводные!$F$31)</f>
        <v>208.55172413793102</v>
      </c>
      <c r="W69" s="190">
        <f>W47*SUM($G23:W23)*(1+Вводные!$F$31)</f>
        <v>208.55172413793102</v>
      </c>
      <c r="X69" s="190">
        <f>X47*SUM($G23:X23)*(1+Вводные!$F$31)</f>
        <v>208.55172413793102</v>
      </c>
      <c r="Y69" s="190">
        <f>Y47*SUM($G23:Y23)*(1+Вводные!$F$31)</f>
        <v>208.55172413793102</v>
      </c>
      <c r="Z69" s="190">
        <f>Z47*SUM($G23:Z23)*(1+Вводные!$F$31)</f>
        <v>208.55172413793102</v>
      </c>
      <c r="AA69" s="190">
        <f>AA47*SUM($G23:AA23)*(1+Вводные!$F$31)</f>
        <v>208.55172413793102</v>
      </c>
      <c r="AB69" s="190">
        <f>AB47*SUM($G23:AB23)*(1+Вводные!$F$31)</f>
        <v>208.55172413793102</v>
      </c>
      <c r="AC69" s="190">
        <f>AC47*SUM($G23:AC23)*(1+Вводные!$F$31)</f>
        <v>208.55172413793102</v>
      </c>
      <c r="AD69" s="190">
        <f>AD47*SUM($G23:AD23)*(1+Вводные!$F$31)</f>
        <v>208.55172413793102</v>
      </c>
      <c r="AE69" s="190">
        <f>AE47*SUM($G23:AE23)*(1+Вводные!$F$31)</f>
        <v>208.55172413793102</v>
      </c>
      <c r="AF69" s="190">
        <f>AF47*SUM($G23:AF23)*(1+Вводные!$F$31)</f>
        <v>656.93793103448274</v>
      </c>
      <c r="AG69" s="190">
        <f>AG47*SUM($G23:AG23)*(1+Вводные!$F$31)</f>
        <v>656.93793103448274</v>
      </c>
      <c r="AH69" s="190">
        <f>AH47*SUM($G23:AH23)*(1+Вводные!$F$31)</f>
        <v>656.93793103448274</v>
      </c>
      <c r="AI69" s="190">
        <f>AI47*SUM($G23:AI23)*(1+Вводные!$F$31)</f>
        <v>656.93793103448274</v>
      </c>
      <c r="AJ69" s="190">
        <f>AJ47*SUM($G23:AJ23)*(1+Вводные!$F$31)</f>
        <v>656.93793103448274</v>
      </c>
      <c r="AK69" s="190">
        <f>AK47*SUM($G23:AK23)*(1+Вводные!$F$31)</f>
        <v>656.93793103448274</v>
      </c>
      <c r="AL69" s="190">
        <f>AL47*SUM($G23:AL23)*(1+Вводные!$F$31)</f>
        <v>656.93793103448274</v>
      </c>
      <c r="AM69" s="190">
        <f>AM47*SUM($G23:AM23)*(1+Вводные!$F$31)</f>
        <v>656.93793103448274</v>
      </c>
      <c r="AN69" s="190">
        <f>AN47*SUM($G23:AN23)*(1+Вводные!$F$31)</f>
        <v>656.93793103448274</v>
      </c>
      <c r="AO69" s="190">
        <f>AO47*SUM($G23:AO23)*(1+Вводные!$F$31)</f>
        <v>656.93793103448274</v>
      </c>
      <c r="AP69" s="190">
        <f>AP47*SUM($G23:AP23)*(1+Вводные!$F$31)</f>
        <v>656.93793103448274</v>
      </c>
      <c r="AQ69" s="190">
        <f>AQ47*SUM($G23:AQ23)*(1+Вводные!$F$31)</f>
        <v>656.93793103448274</v>
      </c>
      <c r="AR69" s="190">
        <f>AR47*SUM($G23:AR23)*(1+Вводные!$F$31)</f>
        <v>1149.6413793103447</v>
      </c>
      <c r="AS69" s="190">
        <f>AS47*SUM($G23:AS23)*(1+Вводные!$F$31)</f>
        <v>1149.6413793103447</v>
      </c>
      <c r="AT69" s="190">
        <f>AT47*SUM($G23:AT23)*(1+Вводные!$F$31)</f>
        <v>1149.6413793103447</v>
      </c>
      <c r="AU69" s="190">
        <f>AU47*SUM($G23:AU23)*(1+Вводные!$F$31)</f>
        <v>1149.6413793103447</v>
      </c>
      <c r="AV69" s="190">
        <f>AV47*SUM($G23:AV23)*(1+Вводные!$F$31)</f>
        <v>1149.6413793103447</v>
      </c>
      <c r="AW69" s="190">
        <f>AW47*SUM($G23:AW23)*(1+Вводные!$F$31)</f>
        <v>1149.6413793103447</v>
      </c>
      <c r="AX69" s="190">
        <f>AX47*SUM($G23:AX23)*(1+Вводные!$F$31)</f>
        <v>1149.6413793103447</v>
      </c>
      <c r="AY69" s="190">
        <f>AY47*SUM($G23:AY23)*(1+Вводные!$F$31)</f>
        <v>1149.6413793103447</v>
      </c>
      <c r="AZ69" s="190">
        <f>AZ47*SUM($G23:AZ23)*(1+Вводные!$F$31)</f>
        <v>1149.6413793103447</v>
      </c>
      <c r="BA69" s="190">
        <f>BA47*SUM($G23:BA23)*(1+Вводные!$F$31)</f>
        <v>1149.6413793103447</v>
      </c>
      <c r="BB69" s="190">
        <f>BB47*SUM($G23:BB23)*(1+Вводные!$F$31)</f>
        <v>1149.6413793103447</v>
      </c>
      <c r="BC69" s="190">
        <f>BC47*SUM($G23:BC23)*(1+Вводные!$F$31)</f>
        <v>1149.6413793103447</v>
      </c>
      <c r="BD69" s="190">
        <f>BD47*SUM($G23:BD23)*(1+Вводные!$F$31)</f>
        <v>1931.3975172413795</v>
      </c>
      <c r="BE69" s="190">
        <f>BE47*SUM($G23:BE23)*(1+Вводные!$F$31)</f>
        <v>1931.3975172413795</v>
      </c>
      <c r="BF69" s="190">
        <f>BF47*SUM($G23:BF23)*(1+Вводные!$F$31)</f>
        <v>1931.3975172413795</v>
      </c>
      <c r="BG69" s="190">
        <f>BG47*SUM($G23:BG23)*(1+Вводные!$F$31)</f>
        <v>1931.3975172413795</v>
      </c>
      <c r="BH69" s="190">
        <f>BH47*SUM($G23:BH23)*(1+Вводные!$F$31)</f>
        <v>1931.3975172413795</v>
      </c>
      <c r="BI69" s="190">
        <f>BI47*SUM($G23:BI23)*(1+Вводные!$F$31)</f>
        <v>1931.3975172413795</v>
      </c>
      <c r="BJ69" s="190">
        <f>BJ47*SUM($G23:BJ23)*(1+Вводные!$F$31)</f>
        <v>1931.3975172413795</v>
      </c>
      <c r="BK69" s="190">
        <f>BK47*SUM($G23:BK23)*(1+Вводные!$F$31)</f>
        <v>1931.3975172413795</v>
      </c>
      <c r="BL69" s="190">
        <f>BL47*SUM($G23:BL23)*(1+Вводные!$F$31)</f>
        <v>1931.3975172413795</v>
      </c>
      <c r="BM69" s="190">
        <f>BM47*SUM($G23:BM23)*(1+Вводные!$F$31)</f>
        <v>1931.3975172413795</v>
      </c>
      <c r="BN69" s="190">
        <f>BN47*SUM($G23:BN23)*(1+Вводные!$F$31)</f>
        <v>1931.3975172413795</v>
      </c>
      <c r="BO69" s="190">
        <f>BO47*SUM($G23:BO23)*(1+Вводные!$F$31)</f>
        <v>1931.3975172413795</v>
      </c>
    </row>
    <row r="70" spans="1:75" ht="14.45" customHeight="1" outlineLevel="1" x14ac:dyDescent="0.2">
      <c r="A70" s="188" t="str">
        <f t="shared" si="6"/>
        <v>Себестоимость</v>
      </c>
      <c r="B70" s="183" t="str">
        <f t="shared" si="7"/>
        <v>Прораб</v>
      </c>
      <c r="C70" s="508" t="s">
        <v>60</v>
      </c>
      <c r="D70" s="508" t="s">
        <v>47</v>
      </c>
      <c r="E70" s="191">
        <f t="shared" si="5"/>
        <v>44861.253517241406</v>
      </c>
      <c r="F70" s="156"/>
      <c r="G70" s="190">
        <f>G48*SUM($G24:G24)*(1+Вводные!$F$31)</f>
        <v>0</v>
      </c>
      <c r="H70" s="190">
        <f>H48*SUM($G24:H24)*(1+Вводные!$F$31)</f>
        <v>0</v>
      </c>
      <c r="I70" s="190">
        <f>I48*SUM($G24:I24)*(1+Вводные!$F$31)</f>
        <v>0</v>
      </c>
      <c r="J70" s="190">
        <f>J48*SUM($G24:J24)*(1+Вводные!$F$31)</f>
        <v>0</v>
      </c>
      <c r="K70" s="190">
        <f>K48*SUM($G24:K24)*(1+Вводные!$F$31)</f>
        <v>0</v>
      </c>
      <c r="L70" s="190">
        <f>L48*SUM($G24:L24)*(1+Вводные!$F$31)</f>
        <v>0</v>
      </c>
      <c r="M70" s="190">
        <f>M48*SUM($G24:M24)*(1+Вводные!$F$31)</f>
        <v>0</v>
      </c>
      <c r="N70" s="190">
        <f>N48*SUM($G24:N24)*(1+Вводные!$F$31)</f>
        <v>0</v>
      </c>
      <c r="O70" s="190">
        <f>O48*SUM($G24:O24)*(1+Вводные!$F$31)</f>
        <v>0</v>
      </c>
      <c r="P70" s="190">
        <f>P48*SUM($G24:P24)*(1+Вводные!$F$31)</f>
        <v>198.62068965517241</v>
      </c>
      <c r="Q70" s="190">
        <f>Q48*SUM($G24:Q24)*(1+Вводные!$F$31)</f>
        <v>198.62068965517241</v>
      </c>
      <c r="R70" s="190">
        <f>R48*SUM($G24:R24)*(1+Вводные!$F$31)</f>
        <v>198.62068965517241</v>
      </c>
      <c r="S70" s="190">
        <f>S48*SUM($G24:S24)*(1+Вводные!$F$31)</f>
        <v>198.62068965517241</v>
      </c>
      <c r="T70" s="190">
        <f>T48*SUM($G24:T24)*(1+Вводные!$F$31)</f>
        <v>417.10344827586204</v>
      </c>
      <c r="U70" s="190">
        <f>U48*SUM($G24:U24)*(1+Вводные!$F$31)</f>
        <v>417.10344827586204</v>
      </c>
      <c r="V70" s="190">
        <f>V48*SUM($G24:V24)*(1+Вводные!$F$31)</f>
        <v>417.10344827586204</v>
      </c>
      <c r="W70" s="190">
        <f>W48*SUM($G24:W24)*(1+Вводные!$F$31)</f>
        <v>417.10344827586204</v>
      </c>
      <c r="X70" s="190">
        <f>X48*SUM($G24:X24)*(1+Вводные!$F$31)</f>
        <v>417.10344827586204</v>
      </c>
      <c r="Y70" s="190">
        <f>Y48*SUM($G24:Y24)*(1+Вводные!$F$31)</f>
        <v>417.10344827586204</v>
      </c>
      <c r="Z70" s="190">
        <f>Z48*SUM($G24:Z24)*(1+Вводные!$F$31)</f>
        <v>417.10344827586204</v>
      </c>
      <c r="AA70" s="190">
        <f>AA48*SUM($G24:AA24)*(1+Вводные!$F$31)</f>
        <v>417.10344827586204</v>
      </c>
      <c r="AB70" s="190">
        <f>AB48*SUM($G24:AB24)*(1+Вводные!$F$31)</f>
        <v>417.10344827586204</v>
      </c>
      <c r="AC70" s="190">
        <f>AC48*SUM($G24:AC24)*(1+Вводные!$F$31)</f>
        <v>417.10344827586204</v>
      </c>
      <c r="AD70" s="190">
        <f>AD48*SUM($G24:AD24)*(1+Вводные!$F$31)</f>
        <v>417.10344827586204</v>
      </c>
      <c r="AE70" s="190">
        <f>AE48*SUM($G24:AE24)*(1+Вводные!$F$31)</f>
        <v>417.10344827586204</v>
      </c>
      <c r="AF70" s="190">
        <f>AF48*SUM($G24:AF24)*(1+Вводные!$F$31)</f>
        <v>656.93793103448274</v>
      </c>
      <c r="AG70" s="190">
        <f>AG48*SUM($G24:AG24)*(1+Вводные!$F$31)</f>
        <v>656.93793103448274</v>
      </c>
      <c r="AH70" s="190">
        <f>AH48*SUM($G24:AH24)*(1+Вводные!$F$31)</f>
        <v>656.93793103448274</v>
      </c>
      <c r="AI70" s="190">
        <f>AI48*SUM($G24:AI24)*(1+Вводные!$F$31)</f>
        <v>656.93793103448274</v>
      </c>
      <c r="AJ70" s="190">
        <f>AJ48*SUM($G24:AJ24)*(1+Вводные!$F$31)</f>
        <v>656.93793103448274</v>
      </c>
      <c r="AK70" s="190">
        <f>AK48*SUM($G24:AK24)*(1+Вводные!$F$31)</f>
        <v>656.93793103448274</v>
      </c>
      <c r="AL70" s="190">
        <f>AL48*SUM($G24:AL24)*(1+Вводные!$F$31)</f>
        <v>656.93793103448274</v>
      </c>
      <c r="AM70" s="190">
        <f>AM48*SUM($G24:AM24)*(1+Вводные!$F$31)</f>
        <v>656.93793103448274</v>
      </c>
      <c r="AN70" s="190">
        <f>AN48*SUM($G24:AN24)*(1+Вводные!$F$31)</f>
        <v>656.93793103448274</v>
      </c>
      <c r="AO70" s="190">
        <f>AO48*SUM($G24:AO24)*(1+Вводные!$F$31)</f>
        <v>656.93793103448274</v>
      </c>
      <c r="AP70" s="190">
        <f>AP48*SUM($G24:AP24)*(1+Вводные!$F$31)</f>
        <v>656.93793103448274</v>
      </c>
      <c r="AQ70" s="190">
        <f>AQ48*SUM($G24:AQ24)*(1+Вводные!$F$31)</f>
        <v>656.93793103448274</v>
      </c>
      <c r="AR70" s="190">
        <f>AR48*SUM($G24:AR24)*(1+Вводные!$F$31)</f>
        <v>1149.6413793103447</v>
      </c>
      <c r="AS70" s="190">
        <f>AS48*SUM($G24:AS24)*(1+Вводные!$F$31)</f>
        <v>1149.6413793103447</v>
      </c>
      <c r="AT70" s="190">
        <f>AT48*SUM($G24:AT24)*(1+Вводные!$F$31)</f>
        <v>1149.6413793103447</v>
      </c>
      <c r="AU70" s="190">
        <f>AU48*SUM($G24:AU24)*(1+Вводные!$F$31)</f>
        <v>1149.6413793103447</v>
      </c>
      <c r="AV70" s="190">
        <f>AV48*SUM($G24:AV24)*(1+Вводные!$F$31)</f>
        <v>1149.6413793103447</v>
      </c>
      <c r="AW70" s="190">
        <f>AW48*SUM($G24:AW24)*(1+Вводные!$F$31)</f>
        <v>1149.6413793103447</v>
      </c>
      <c r="AX70" s="190">
        <f>AX48*SUM($G24:AX24)*(1+Вводные!$F$31)</f>
        <v>1149.6413793103447</v>
      </c>
      <c r="AY70" s="190">
        <f>AY48*SUM($G24:AY24)*(1+Вводные!$F$31)</f>
        <v>1149.6413793103447</v>
      </c>
      <c r="AZ70" s="190">
        <f>AZ48*SUM($G24:AZ24)*(1+Вводные!$F$31)</f>
        <v>1149.6413793103447</v>
      </c>
      <c r="BA70" s="190">
        <f>BA48*SUM($G24:BA24)*(1+Вводные!$F$31)</f>
        <v>1149.6413793103447</v>
      </c>
      <c r="BB70" s="190">
        <f>BB48*SUM($G24:BB24)*(1+Вводные!$F$31)</f>
        <v>1149.6413793103447</v>
      </c>
      <c r="BC70" s="190">
        <f>BC48*SUM($G24:BC24)*(1+Вводные!$F$31)</f>
        <v>1149.6413793103447</v>
      </c>
      <c r="BD70" s="190">
        <f>BD48*SUM($G24:BD24)*(1+Вводные!$F$31)</f>
        <v>1448.5481379310345</v>
      </c>
      <c r="BE70" s="190">
        <f>BE48*SUM($G24:BE24)*(1+Вводные!$F$31)</f>
        <v>1448.5481379310345</v>
      </c>
      <c r="BF70" s="190">
        <f>BF48*SUM($G24:BF24)*(1+Вводные!$F$31)</f>
        <v>1448.5481379310345</v>
      </c>
      <c r="BG70" s="190">
        <f>BG48*SUM($G24:BG24)*(1+Вводные!$F$31)</f>
        <v>1448.5481379310345</v>
      </c>
      <c r="BH70" s="190">
        <f>BH48*SUM($G24:BH24)*(1+Вводные!$F$31)</f>
        <v>1448.5481379310345</v>
      </c>
      <c r="BI70" s="190">
        <f>BI48*SUM($G24:BI24)*(1+Вводные!$F$31)</f>
        <v>1448.5481379310345</v>
      </c>
      <c r="BJ70" s="190">
        <f>BJ48*SUM($G24:BJ24)*(1+Вводные!$F$31)</f>
        <v>1448.5481379310345</v>
      </c>
      <c r="BK70" s="190">
        <f>BK48*SUM($G24:BK24)*(1+Вводные!$F$31)</f>
        <v>1448.5481379310345</v>
      </c>
      <c r="BL70" s="190">
        <f>BL48*SUM($G24:BL24)*(1+Вводные!$F$31)</f>
        <v>1448.5481379310345</v>
      </c>
      <c r="BM70" s="190">
        <f>BM48*SUM($G24:BM24)*(1+Вводные!$F$31)</f>
        <v>1448.5481379310345</v>
      </c>
      <c r="BN70" s="190">
        <f>BN48*SUM($G24:BN24)*(1+Вводные!$F$31)</f>
        <v>1448.5481379310345</v>
      </c>
      <c r="BO70" s="190">
        <f>BO48*SUM($G24:BO24)*(1+Вводные!$F$31)</f>
        <v>1448.5481379310345</v>
      </c>
    </row>
    <row r="71" spans="1:75" ht="14.45" customHeight="1" outlineLevel="1" x14ac:dyDescent="0.2">
      <c r="A71" s="188" t="str">
        <f t="shared" si="6"/>
        <v>Себестоимость</v>
      </c>
      <c r="B71" s="183" t="str">
        <f t="shared" si="7"/>
        <v>Оператор комбайна</v>
      </c>
      <c r="C71" s="508" t="s">
        <v>60</v>
      </c>
      <c r="D71" s="508" t="s">
        <v>47</v>
      </c>
      <c r="E71" s="191">
        <f>SUM(H71:BO71)</f>
        <v>724078.38587586221</v>
      </c>
      <c r="F71" s="156"/>
      <c r="G71" s="190">
        <f>G49*SUM($G25:G25)*(1+Вводные!$F$31)</f>
        <v>0</v>
      </c>
      <c r="H71" s="190">
        <f>H49*SUM($G25:H25)*(1+Вводные!$F$31)</f>
        <v>0</v>
      </c>
      <c r="I71" s="190">
        <f>I49*SUM($G25:I25)*(1+Вводные!$F$31)</f>
        <v>0</v>
      </c>
      <c r="J71" s="190">
        <f>J49*SUM($G25:J25)*(1+Вводные!$F$31)</f>
        <v>0</v>
      </c>
      <c r="K71" s="190">
        <f>K49*SUM($G25:K25)*(1+Вводные!$F$31)</f>
        <v>0</v>
      </c>
      <c r="L71" s="190">
        <f>L49*SUM($G25:L25)*(1+Вводные!$F$31)</f>
        <v>0</v>
      </c>
      <c r="M71" s="190">
        <f>M49*SUM($G25:M25)*(1+Вводные!$F$31)</f>
        <v>0</v>
      </c>
      <c r="N71" s="190">
        <f>N49*SUM($G25:N25)*(1+Вводные!$F$31)</f>
        <v>0</v>
      </c>
      <c r="O71" s="190">
        <f>O49*SUM($G25:O25)*(1+Вводные!$F$31)</f>
        <v>0</v>
      </c>
      <c r="P71" s="190">
        <f>P49*SUM($G25:P25)*(1+Вводные!$F$31)</f>
        <v>317.79310344827587</v>
      </c>
      <c r="Q71" s="190">
        <f>Q49*SUM($G25:Q25)*(1+Вводные!$F$31)</f>
        <v>635.58620689655174</v>
      </c>
      <c r="R71" s="190">
        <f>R49*SUM($G25:R25)*(1+Вводные!$F$31)</f>
        <v>953.37931034482767</v>
      </c>
      <c r="S71" s="190">
        <f>S49*SUM($G25:S25)*(1+Вводные!$F$31)</f>
        <v>1588.9655172413793</v>
      </c>
      <c r="T71" s="190">
        <f>T49*SUM($G25:T25)*(1+Вводные!$F$31)</f>
        <v>2335.779310344828</v>
      </c>
      <c r="U71" s="190">
        <f>U49*SUM($G25:U25)*(1+Вводные!$F$31)</f>
        <v>3336.8275862068963</v>
      </c>
      <c r="V71" s="190">
        <f>V49*SUM($G25:V25)*(1+Вводные!$F$31)</f>
        <v>3336.8275862068963</v>
      </c>
      <c r="W71" s="190">
        <f>W49*SUM($G25:W25)*(1+Вводные!$F$31)</f>
        <v>3336.8275862068963</v>
      </c>
      <c r="X71" s="190">
        <f>X49*SUM($G25:X25)*(1+Вводные!$F$31)</f>
        <v>3336.8275862068963</v>
      </c>
      <c r="Y71" s="190">
        <f>Y49*SUM($G25:Y25)*(1+Вводные!$F$31)</f>
        <v>3336.8275862068963</v>
      </c>
      <c r="Z71" s="190">
        <f>Z49*SUM($G25:Z25)*(1+Вводные!$F$31)</f>
        <v>3336.8275862068963</v>
      </c>
      <c r="AA71" s="190">
        <f>AA49*SUM($G25:AA25)*(1+Вводные!$F$31)</f>
        <v>3336.8275862068963</v>
      </c>
      <c r="AB71" s="190">
        <f>AB49*SUM($G25:AB25)*(1+Вводные!$F$31)</f>
        <v>3336.8275862068963</v>
      </c>
      <c r="AC71" s="190">
        <f>AC49*SUM($G25:AC25)*(1+Вводные!$F$31)</f>
        <v>4004.1931034482759</v>
      </c>
      <c r="AD71" s="190">
        <f>AD49*SUM($G25:AD25)*(1+Вводные!$F$31)</f>
        <v>5005.2413793103451</v>
      </c>
      <c r="AE71" s="190">
        <f>AE49*SUM($G25:AE25)*(1+Вводные!$F$31)</f>
        <v>6339.9724137931034</v>
      </c>
      <c r="AF71" s="190">
        <f>AF49*SUM($G25:AF25)*(1+Вводные!$F$31)</f>
        <v>8408.8055172413788</v>
      </c>
      <c r="AG71" s="190">
        <f>AG49*SUM($G25:AG25)*(1+Вводные!$F$31)</f>
        <v>10511.006896551724</v>
      </c>
      <c r="AH71" s="190">
        <f>AH49*SUM($G25:AH25)*(1+Вводные!$F$31)</f>
        <v>10511.006896551724</v>
      </c>
      <c r="AI71" s="190">
        <f>AI49*SUM($G25:AI25)*(1+Вводные!$F$31)</f>
        <v>10511.006896551724</v>
      </c>
      <c r="AJ71" s="190">
        <f>AJ49*SUM($G25:AJ25)*(1+Вводные!$F$31)</f>
        <v>10511.006896551724</v>
      </c>
      <c r="AK71" s="190">
        <f>AK49*SUM($G25:AK25)*(1+Вводные!$F$31)</f>
        <v>10511.006896551724</v>
      </c>
      <c r="AL71" s="190">
        <f>AL49*SUM($G25:AL25)*(1+Вводные!$F$31)</f>
        <v>10511.006896551724</v>
      </c>
      <c r="AM71" s="190">
        <f>AM49*SUM($G25:AM25)*(1+Вводные!$F$31)</f>
        <v>10511.006896551724</v>
      </c>
      <c r="AN71" s="190">
        <f>AN49*SUM($G25:AN25)*(1+Вводные!$F$31)</f>
        <v>10511.006896551724</v>
      </c>
      <c r="AO71" s="190">
        <f>AO49*SUM($G25:AO25)*(1+Вводные!$F$31)</f>
        <v>11211.740689655173</v>
      </c>
      <c r="AP71" s="190">
        <f>AP49*SUM($G25:AP25)*(1+Вводные!$F$31)</f>
        <v>12262.841379310346</v>
      </c>
      <c r="AQ71" s="190">
        <f>AQ49*SUM($G25:AQ25)*(1+Вводные!$F$31)</f>
        <v>13664.308965517243</v>
      </c>
      <c r="AR71" s="190">
        <f>AR49*SUM($G25:AR25)*(1+Вводные!$F$31)</f>
        <v>16186.950620689659</v>
      </c>
      <c r="AS71" s="190">
        <f>AS49*SUM($G25:AS25)*(1+Вводные!$F$31)</f>
        <v>18394.26206896552</v>
      </c>
      <c r="AT71" s="190">
        <f>AT49*SUM($G25:AT25)*(1+Вводные!$F$31)</f>
        <v>18394.26206896552</v>
      </c>
      <c r="AU71" s="190">
        <f>AU49*SUM($G25:AU25)*(1+Вводные!$F$31)</f>
        <v>18394.26206896552</v>
      </c>
      <c r="AV71" s="190">
        <f>AV49*SUM($G25:AV25)*(1+Вводные!$F$31)</f>
        <v>18394.26206896552</v>
      </c>
      <c r="AW71" s="190">
        <f>AW49*SUM($G25:AW25)*(1+Вводные!$F$31)</f>
        <v>18394.26206896552</v>
      </c>
      <c r="AX71" s="190">
        <f>AX49*SUM($G25:AX25)*(1+Вводные!$F$31)</f>
        <v>18394.26206896552</v>
      </c>
      <c r="AY71" s="190">
        <f>AY49*SUM($G25:AY25)*(1+Вводные!$F$31)</f>
        <v>18394.26206896552</v>
      </c>
      <c r="AZ71" s="190">
        <f>AZ49*SUM($G25:AZ25)*(1+Вводные!$F$31)</f>
        <v>18394.26206896552</v>
      </c>
      <c r="BA71" s="190">
        <f>BA49*SUM($G25:BA25)*(1+Вводные!$F$31)</f>
        <v>19130.03255172414</v>
      </c>
      <c r="BB71" s="190">
        <f>BB49*SUM($G25:BB25)*(1+Вводные!$F$31)</f>
        <v>20233.688275862074</v>
      </c>
      <c r="BC71" s="190">
        <f>BC49*SUM($G25:BC25)*(1+Вводные!$F$31)</f>
        <v>21705.229241379311</v>
      </c>
      <c r="BD71" s="190">
        <f>BD49*SUM($G25:BD25)*(1+Вводные!$F$31)</f>
        <v>24721.88822068966</v>
      </c>
      <c r="BE71" s="190">
        <f>BE49*SUM($G25:BE25)*(1+Вводные!$F$31)</f>
        <v>27039.56524137931</v>
      </c>
      <c r="BF71" s="190">
        <f>BF49*SUM($G25:BF25)*(1+Вводные!$F$31)</f>
        <v>27039.56524137931</v>
      </c>
      <c r="BG71" s="190">
        <f>BG49*SUM($G25:BG25)*(1+Вводные!$F$31)</f>
        <v>27039.56524137931</v>
      </c>
      <c r="BH71" s="190">
        <f>BH49*SUM($G25:BH25)*(1+Вводные!$F$31)</f>
        <v>27039.56524137931</v>
      </c>
      <c r="BI71" s="190">
        <f>BI49*SUM($G25:BI25)*(1+Вводные!$F$31)</f>
        <v>27039.56524137931</v>
      </c>
      <c r="BJ71" s="190">
        <f>BJ49*SUM($G25:BJ25)*(1+Вводные!$F$31)</f>
        <v>27039.56524137931</v>
      </c>
      <c r="BK71" s="190">
        <f>BK49*SUM($G25:BK25)*(1+Вводные!$F$31)</f>
        <v>27039.56524137931</v>
      </c>
      <c r="BL71" s="190">
        <f>BL49*SUM($G25:BL25)*(1+Вводные!$F$31)</f>
        <v>27039.56524137931</v>
      </c>
      <c r="BM71" s="190">
        <f>BM49*SUM($G25:BM25)*(1+Вводные!$F$31)</f>
        <v>27039.56524137931</v>
      </c>
      <c r="BN71" s="190">
        <f>BN49*SUM($G25:BN25)*(1+Вводные!$F$31)</f>
        <v>27039.56524137931</v>
      </c>
      <c r="BO71" s="190">
        <f>BO49*SUM($G25:BO25)*(1+Вводные!$F$31)</f>
        <v>27039.56524137931</v>
      </c>
    </row>
    <row r="72" spans="1:75" ht="14.45" customHeight="1" outlineLevel="1" x14ac:dyDescent="0.2">
      <c r="A72" s="188" t="str">
        <f t="shared" si="6"/>
        <v>Себестоимость</v>
      </c>
      <c r="B72" s="183" t="str">
        <f t="shared" si="7"/>
        <v>Водитель</v>
      </c>
      <c r="C72" s="508" t="s">
        <v>60</v>
      </c>
      <c r="D72" s="508" t="s">
        <v>47</v>
      </c>
      <c r="E72" s="191">
        <f t="shared" si="5"/>
        <v>67461.384827586226</v>
      </c>
      <c r="F72" s="156"/>
      <c r="G72" s="190">
        <f>G50*SUM($G26:G26)*(1+Вводные!$F$31)</f>
        <v>0</v>
      </c>
      <c r="H72" s="190">
        <f>H50*SUM($G26:H26)*(1+Вводные!$F$31)</f>
        <v>0</v>
      </c>
      <c r="I72" s="190">
        <f>I50*SUM($G26:I26)*(1+Вводные!$F$31)</f>
        <v>0</v>
      </c>
      <c r="J72" s="190">
        <f>J50*SUM($G26:J26)*(1+Вводные!$F$31)</f>
        <v>0</v>
      </c>
      <c r="K72" s="190">
        <f>K50*SUM($G26:K26)*(1+Вводные!$F$31)</f>
        <v>0</v>
      </c>
      <c r="L72" s="190">
        <f>L50*SUM($G26:L26)*(1+Вводные!$F$31)</f>
        <v>0</v>
      </c>
      <c r="M72" s="190">
        <f>M50*SUM($G26:M26)*(1+Вводные!$F$31)</f>
        <v>105.93103448275861</v>
      </c>
      <c r="N72" s="190">
        <f>N50*SUM($G26:N26)*(1+Вводные!$F$31)</f>
        <v>105.93103448275861</v>
      </c>
      <c r="O72" s="190">
        <f>O50*SUM($G26:O26)*(1+Вводные!$F$31)</f>
        <v>105.93103448275861</v>
      </c>
      <c r="P72" s="190">
        <f>P50*SUM($G26:P26)*(1+Вводные!$F$31)</f>
        <v>105.93103448275861</v>
      </c>
      <c r="Q72" s="190">
        <f>Q50*SUM($G26:Q26)*(1+Вводные!$F$31)</f>
        <v>105.93103448275861</v>
      </c>
      <c r="R72" s="190">
        <f>R50*SUM($G26:R26)*(1+Вводные!$F$31)</f>
        <v>105.93103448275861</v>
      </c>
      <c r="S72" s="190">
        <f>S50*SUM($G26:S26)*(1+Вводные!$F$31)</f>
        <v>105.93103448275861</v>
      </c>
      <c r="T72" s="190">
        <f>T50*SUM($G26:T26)*(1+Вводные!$F$31)</f>
        <v>333.68275862068958</v>
      </c>
      <c r="U72" s="190">
        <f>U50*SUM($G26:U26)*(1+Вводные!$F$31)</f>
        <v>333.68275862068958</v>
      </c>
      <c r="V72" s="190">
        <f>V50*SUM($G26:V26)*(1+Вводные!$F$31)</f>
        <v>333.68275862068958</v>
      </c>
      <c r="W72" s="190">
        <f>W50*SUM($G26:W26)*(1+Вводные!$F$31)</f>
        <v>333.68275862068958</v>
      </c>
      <c r="X72" s="190">
        <f>X50*SUM($G26:X26)*(1+Вводные!$F$31)</f>
        <v>333.68275862068958</v>
      </c>
      <c r="Y72" s="190">
        <f>Y50*SUM($G26:Y26)*(1+Вводные!$F$31)</f>
        <v>333.68275862068958</v>
      </c>
      <c r="Z72" s="190">
        <f>Z50*SUM($G26:Z26)*(1+Вводные!$F$31)</f>
        <v>333.68275862068958</v>
      </c>
      <c r="AA72" s="190">
        <f>AA50*SUM($G26:AA26)*(1+Вводные!$F$31)</f>
        <v>333.68275862068958</v>
      </c>
      <c r="AB72" s="190">
        <f>AB50*SUM($G26:AB26)*(1+Вводные!$F$31)</f>
        <v>333.68275862068958</v>
      </c>
      <c r="AC72" s="190">
        <f>AC50*SUM($G26:AC26)*(1+Вводные!$F$31)</f>
        <v>333.68275862068958</v>
      </c>
      <c r="AD72" s="190">
        <f>AD50*SUM($G26:AD26)*(1+Вводные!$F$31)</f>
        <v>333.68275862068958</v>
      </c>
      <c r="AE72" s="190">
        <f>AE50*SUM($G26:AE26)*(1+Вводные!$F$31)</f>
        <v>333.68275862068958</v>
      </c>
      <c r="AF72" s="190">
        <f>AF50*SUM($G26:AF26)*(1+Вводные!$F$31)</f>
        <v>934.31172413793092</v>
      </c>
      <c r="AG72" s="190">
        <f>AG50*SUM($G26:AG26)*(1+Вводные!$F$31)</f>
        <v>934.31172413793092</v>
      </c>
      <c r="AH72" s="190">
        <f>AH50*SUM($G26:AH26)*(1+Вводные!$F$31)</f>
        <v>934.31172413793092</v>
      </c>
      <c r="AI72" s="190">
        <f>AI50*SUM($G26:AI26)*(1+Вводные!$F$31)</f>
        <v>934.31172413793092</v>
      </c>
      <c r="AJ72" s="190">
        <f>AJ50*SUM($G26:AJ26)*(1+Вводные!$F$31)</f>
        <v>934.31172413793092</v>
      </c>
      <c r="AK72" s="190">
        <f>AK50*SUM($G26:AK26)*(1+Вводные!$F$31)</f>
        <v>934.31172413793092</v>
      </c>
      <c r="AL72" s="190">
        <f>AL50*SUM($G26:AL26)*(1+Вводные!$F$31)</f>
        <v>934.31172413793092</v>
      </c>
      <c r="AM72" s="190">
        <f>AM50*SUM($G26:AM26)*(1+Вводные!$F$31)</f>
        <v>934.31172413793092</v>
      </c>
      <c r="AN72" s="190">
        <f>AN50*SUM($G26:AN26)*(1+Вводные!$F$31)</f>
        <v>934.31172413793092</v>
      </c>
      <c r="AO72" s="190">
        <f>AO50*SUM($G26:AO26)*(1+Вводные!$F$31)</f>
        <v>934.31172413793092</v>
      </c>
      <c r="AP72" s="190">
        <f>AP50*SUM($G26:AP26)*(1+Вводные!$F$31)</f>
        <v>934.31172413793092</v>
      </c>
      <c r="AQ72" s="190">
        <f>AQ50*SUM($G26:AQ26)*(1+Вводные!$F$31)</f>
        <v>934.31172413793092</v>
      </c>
      <c r="AR72" s="190">
        <f>AR50*SUM($G26:AR26)*(1+Вводные!$F$31)</f>
        <v>1716.7977931034482</v>
      </c>
      <c r="AS72" s="190">
        <f>AS50*SUM($G26:AS26)*(1+Вводные!$F$31)</f>
        <v>1716.7977931034482</v>
      </c>
      <c r="AT72" s="190">
        <f>AT50*SUM($G26:AT26)*(1+Вводные!$F$31)</f>
        <v>1716.7977931034482</v>
      </c>
      <c r="AU72" s="190">
        <f>AU50*SUM($G26:AU26)*(1+Вводные!$F$31)</f>
        <v>1716.7977931034482</v>
      </c>
      <c r="AV72" s="190">
        <f>AV50*SUM($G26:AV26)*(1+Вводные!$F$31)</f>
        <v>1716.7977931034482</v>
      </c>
      <c r="AW72" s="190">
        <f>AW50*SUM($G26:AW26)*(1+Вводные!$F$31)</f>
        <v>1716.7977931034482</v>
      </c>
      <c r="AX72" s="190">
        <f>AX50*SUM($G26:AX26)*(1+Вводные!$F$31)</f>
        <v>1716.7977931034482</v>
      </c>
      <c r="AY72" s="190">
        <f>AY50*SUM($G26:AY26)*(1+Вводные!$F$31)</f>
        <v>1716.7977931034482</v>
      </c>
      <c r="AZ72" s="190">
        <f>AZ50*SUM($G26:AZ26)*(1+Вводные!$F$31)</f>
        <v>1716.7977931034482</v>
      </c>
      <c r="BA72" s="190">
        <f>BA50*SUM($G26:BA26)*(1+Вводные!$F$31)</f>
        <v>1716.7977931034482</v>
      </c>
      <c r="BB72" s="190">
        <f>BB50*SUM($G26:BB26)*(1+Вводные!$F$31)</f>
        <v>1716.7977931034482</v>
      </c>
      <c r="BC72" s="190">
        <f>BC50*SUM($G26:BC26)*(1+Вводные!$F$31)</f>
        <v>1716.7977931034482</v>
      </c>
      <c r="BD72" s="190">
        <f>BD50*SUM($G26:BD26)*(1+Вводные!$F$31)</f>
        <v>2575.196689655173</v>
      </c>
      <c r="BE72" s="190">
        <f>BE50*SUM($G26:BE26)*(1+Вводные!$F$31)</f>
        <v>2575.196689655173</v>
      </c>
      <c r="BF72" s="190">
        <f>BF50*SUM($G26:BF26)*(1+Вводные!$F$31)</f>
        <v>2575.196689655173</v>
      </c>
      <c r="BG72" s="190">
        <f>BG50*SUM($G26:BG26)*(1+Вводные!$F$31)</f>
        <v>2575.196689655173</v>
      </c>
      <c r="BH72" s="190">
        <f>BH50*SUM($G26:BH26)*(1+Вводные!$F$31)</f>
        <v>2575.196689655173</v>
      </c>
      <c r="BI72" s="190">
        <f>BI50*SUM($G26:BI26)*(1+Вводные!$F$31)</f>
        <v>2575.196689655173</v>
      </c>
      <c r="BJ72" s="190">
        <f>BJ50*SUM($G26:BJ26)*(1+Вводные!$F$31)</f>
        <v>2575.196689655173</v>
      </c>
      <c r="BK72" s="190">
        <f>BK50*SUM($G26:BK26)*(1+Вводные!$F$31)</f>
        <v>2575.196689655173</v>
      </c>
      <c r="BL72" s="190">
        <f>BL50*SUM($G26:BL26)*(1+Вводные!$F$31)</f>
        <v>2575.196689655173</v>
      </c>
      <c r="BM72" s="190">
        <f>BM50*SUM($G26:BM26)*(1+Вводные!$F$31)</f>
        <v>2575.196689655173</v>
      </c>
      <c r="BN72" s="190">
        <f>BN50*SUM($G26:BN26)*(1+Вводные!$F$31)</f>
        <v>2575.196689655173</v>
      </c>
      <c r="BO72" s="190">
        <f>BO50*SUM($G26:BO26)*(1+Вводные!$F$31)</f>
        <v>2575.196689655173</v>
      </c>
    </row>
    <row r="73" spans="1:75" ht="14.45" customHeight="1" outlineLevel="1" x14ac:dyDescent="0.2">
      <c r="A73" s="188" t="str">
        <f t="shared" si="6"/>
        <v>Себестоимость</v>
      </c>
      <c r="B73" s="183" t="str">
        <f t="shared" si="7"/>
        <v>Оператор склада</v>
      </c>
      <c r="C73" s="508" t="s">
        <v>60</v>
      </c>
      <c r="D73" s="508" t="s">
        <v>47</v>
      </c>
      <c r="E73" s="191">
        <f t="shared" si="5"/>
        <v>15309.04055172414</v>
      </c>
      <c r="F73" s="156"/>
      <c r="G73" s="190">
        <f>G51*SUM($G27:G27)*(1+Вводные!$F$31)</f>
        <v>0</v>
      </c>
      <c r="H73" s="190">
        <f>H51*SUM($G27:H27)*(1+Вводные!$F$31)</f>
        <v>0</v>
      </c>
      <c r="I73" s="190">
        <f>I51*SUM($G27:I27)*(1+Вводные!$F$31)</f>
        <v>0</v>
      </c>
      <c r="J73" s="190">
        <f>J51*SUM($G27:J27)*(1+Вводные!$F$31)</f>
        <v>0</v>
      </c>
      <c r="K73" s="190">
        <f>K51*SUM($G27:K27)*(1+Вводные!$F$31)</f>
        <v>0</v>
      </c>
      <c r="L73" s="190">
        <f>L51*SUM($G27:L27)*(1+Вводные!$F$31)</f>
        <v>0</v>
      </c>
      <c r="M73" s="190">
        <f>M51*SUM($G27:M27)*(1+Вводные!$F$31)</f>
        <v>132.41379310344826</v>
      </c>
      <c r="N73" s="190">
        <f>N51*SUM($G27:N27)*(1+Вводные!$F$31)</f>
        <v>132.41379310344826</v>
      </c>
      <c r="O73" s="190">
        <f>O51*SUM($G27:O27)*(1+Вводные!$F$31)</f>
        <v>132.41379310344826</v>
      </c>
      <c r="P73" s="190">
        <f>P51*SUM($G27:P27)*(1+Вводные!$F$31)</f>
        <v>132.41379310344826</v>
      </c>
      <c r="Q73" s="190">
        <f>Q51*SUM($G27:Q27)*(1+Вводные!$F$31)</f>
        <v>132.41379310344826</v>
      </c>
      <c r="R73" s="190">
        <f>R51*SUM($G27:R27)*(1+Вводные!$F$31)</f>
        <v>132.41379310344826</v>
      </c>
      <c r="S73" s="190">
        <f>S51*SUM($G27:S27)*(1+Вводные!$F$31)</f>
        <v>132.41379310344826</v>
      </c>
      <c r="T73" s="190">
        <f>T51*SUM($G27:T27)*(1+Вводные!$F$31)</f>
        <v>278.06896551724134</v>
      </c>
      <c r="U73" s="190">
        <f>U51*SUM($G27:U27)*(1+Вводные!$F$31)</f>
        <v>278.06896551724134</v>
      </c>
      <c r="V73" s="190">
        <f>V51*SUM($G27:V27)*(1+Вводные!$F$31)</f>
        <v>278.06896551724134</v>
      </c>
      <c r="W73" s="190">
        <f>W51*SUM($G27:W27)*(1+Вводные!$F$31)</f>
        <v>278.06896551724134</v>
      </c>
      <c r="X73" s="190">
        <f>X51*SUM($G27:X27)*(1+Вводные!$F$31)</f>
        <v>278.06896551724134</v>
      </c>
      <c r="Y73" s="190">
        <f>Y51*SUM($G27:Y27)*(1+Вводные!$F$31)</f>
        <v>278.06896551724134</v>
      </c>
      <c r="Z73" s="190">
        <f>Z51*SUM($G27:Z27)*(1+Вводные!$F$31)</f>
        <v>278.06896551724134</v>
      </c>
      <c r="AA73" s="190">
        <f>AA51*SUM($G27:AA27)*(1+Вводные!$F$31)</f>
        <v>278.06896551724134</v>
      </c>
      <c r="AB73" s="190">
        <f>AB51*SUM($G27:AB27)*(1+Вводные!$F$31)</f>
        <v>278.06896551724134</v>
      </c>
      <c r="AC73" s="190">
        <f>AC51*SUM($G27:AC27)*(1+Вводные!$F$31)</f>
        <v>278.06896551724134</v>
      </c>
      <c r="AD73" s="190">
        <f>AD51*SUM($G27:AD27)*(1+Вводные!$F$31)</f>
        <v>278.06896551724134</v>
      </c>
      <c r="AE73" s="190">
        <f>AE51*SUM($G27:AE27)*(1+Вводные!$F$31)</f>
        <v>278.06896551724134</v>
      </c>
      <c r="AF73" s="190">
        <f>AF51*SUM($G27:AF27)*(1+Вводные!$F$31)</f>
        <v>291.97241379310339</v>
      </c>
      <c r="AG73" s="190">
        <f>AG51*SUM($G27:AG27)*(1+Вводные!$F$31)</f>
        <v>291.97241379310339</v>
      </c>
      <c r="AH73" s="190">
        <f>AH51*SUM($G27:AH27)*(1+Вводные!$F$31)</f>
        <v>291.97241379310339</v>
      </c>
      <c r="AI73" s="190">
        <f>AI51*SUM($G27:AI27)*(1+Вводные!$F$31)</f>
        <v>291.97241379310339</v>
      </c>
      <c r="AJ73" s="190">
        <f>AJ51*SUM($G27:AJ27)*(1+Вводные!$F$31)</f>
        <v>291.97241379310339</v>
      </c>
      <c r="AK73" s="190">
        <f>AK51*SUM($G27:AK27)*(1+Вводные!$F$31)</f>
        <v>291.97241379310339</v>
      </c>
      <c r="AL73" s="190">
        <f>AL51*SUM($G27:AL27)*(1+Вводные!$F$31)</f>
        <v>291.97241379310339</v>
      </c>
      <c r="AM73" s="190">
        <f>AM51*SUM($G27:AM27)*(1+Вводные!$F$31)</f>
        <v>291.97241379310339</v>
      </c>
      <c r="AN73" s="190">
        <f>AN51*SUM($G27:AN27)*(1+Вводные!$F$31)</f>
        <v>291.97241379310339</v>
      </c>
      <c r="AO73" s="190">
        <f>AO51*SUM($G27:AO27)*(1+Вводные!$F$31)</f>
        <v>291.97241379310339</v>
      </c>
      <c r="AP73" s="190">
        <f>AP51*SUM($G27:AP27)*(1+Вводные!$F$31)</f>
        <v>291.97241379310339</v>
      </c>
      <c r="AQ73" s="190">
        <f>AQ51*SUM($G27:AQ27)*(1+Вводные!$F$31)</f>
        <v>291.97241379310339</v>
      </c>
      <c r="AR73" s="190">
        <f>AR51*SUM($G27:AR27)*(1+Вводные!$F$31)</f>
        <v>306.57103448275865</v>
      </c>
      <c r="AS73" s="190">
        <f>AS51*SUM($G27:AS27)*(1+Вводные!$F$31)</f>
        <v>306.57103448275865</v>
      </c>
      <c r="AT73" s="190">
        <f>AT51*SUM($G27:AT27)*(1+Вводные!$F$31)</f>
        <v>306.57103448275865</v>
      </c>
      <c r="AU73" s="190">
        <f>AU51*SUM($G27:AU27)*(1+Вводные!$F$31)</f>
        <v>306.57103448275865</v>
      </c>
      <c r="AV73" s="190">
        <f>AV51*SUM($G27:AV27)*(1+Вводные!$F$31)</f>
        <v>306.57103448275865</v>
      </c>
      <c r="AW73" s="190">
        <f>AW51*SUM($G27:AW27)*(1+Вводные!$F$31)</f>
        <v>306.57103448275865</v>
      </c>
      <c r="AX73" s="190">
        <f>AX51*SUM($G27:AX27)*(1+Вводные!$F$31)</f>
        <v>306.57103448275865</v>
      </c>
      <c r="AY73" s="190">
        <f>AY51*SUM($G27:AY27)*(1+Вводные!$F$31)</f>
        <v>306.57103448275865</v>
      </c>
      <c r="AZ73" s="190">
        <f>AZ51*SUM($G27:AZ27)*(1+Вводные!$F$31)</f>
        <v>306.57103448275865</v>
      </c>
      <c r="BA73" s="190">
        <f>BA51*SUM($G27:BA27)*(1+Вводные!$F$31)</f>
        <v>306.57103448275865</v>
      </c>
      <c r="BB73" s="190">
        <f>BB51*SUM($G27:BB27)*(1+Вводные!$F$31)</f>
        <v>306.57103448275865</v>
      </c>
      <c r="BC73" s="190">
        <f>BC51*SUM($G27:BC27)*(1+Вводные!$F$31)</f>
        <v>306.57103448275865</v>
      </c>
      <c r="BD73" s="190">
        <f>BD51*SUM($G27:BD27)*(1+Вводные!$F$31)</f>
        <v>321.89958620689663</v>
      </c>
      <c r="BE73" s="190">
        <f>BE51*SUM($G27:BE27)*(1+Вводные!$F$31)</f>
        <v>321.89958620689663</v>
      </c>
      <c r="BF73" s="190">
        <f>BF51*SUM($G27:BF27)*(1+Вводные!$F$31)</f>
        <v>321.89958620689663</v>
      </c>
      <c r="BG73" s="190">
        <f>BG51*SUM($G27:BG27)*(1+Вводные!$F$31)</f>
        <v>321.89958620689663</v>
      </c>
      <c r="BH73" s="190">
        <f>BH51*SUM($G27:BH27)*(1+Вводные!$F$31)</f>
        <v>321.89958620689663</v>
      </c>
      <c r="BI73" s="190">
        <f>BI51*SUM($G27:BI27)*(1+Вводные!$F$31)</f>
        <v>321.89958620689663</v>
      </c>
      <c r="BJ73" s="190">
        <f>BJ51*SUM($G27:BJ27)*(1+Вводные!$F$31)</f>
        <v>321.89958620689663</v>
      </c>
      <c r="BK73" s="190">
        <f>BK51*SUM($G27:BK27)*(1+Вводные!$F$31)</f>
        <v>321.89958620689663</v>
      </c>
      <c r="BL73" s="190">
        <f>BL51*SUM($G27:BL27)*(1+Вводные!$F$31)</f>
        <v>321.89958620689663</v>
      </c>
      <c r="BM73" s="190">
        <f>BM51*SUM($G27:BM27)*(1+Вводные!$F$31)</f>
        <v>321.89958620689663</v>
      </c>
      <c r="BN73" s="190">
        <f>BN51*SUM($G27:BN27)*(1+Вводные!$F$31)</f>
        <v>321.89958620689663</v>
      </c>
      <c r="BO73" s="190">
        <f>BO51*SUM($G27:BO27)*(1+Вводные!$F$31)</f>
        <v>321.89958620689663</v>
      </c>
    </row>
    <row r="74" spans="1:75" ht="14.45" customHeight="1" outlineLevel="1" x14ac:dyDescent="0.2">
      <c r="A74" s="188" t="str">
        <f t="shared" si="6"/>
        <v>Административные расходы</v>
      </c>
      <c r="B74" s="183" t="str">
        <f t="shared" si="7"/>
        <v>Офисный водитель</v>
      </c>
      <c r="C74" s="508" t="s">
        <v>60</v>
      </c>
      <c r="D74" s="508" t="s">
        <v>47</v>
      </c>
      <c r="E74" s="191">
        <f t="shared" si="5"/>
        <v>7306.1716965517344</v>
      </c>
      <c r="F74" s="156"/>
      <c r="G74" s="190">
        <f>G52*SUM($G28:G28)*(1+Вводные!$F$31)</f>
        <v>0</v>
      </c>
      <c r="H74" s="190">
        <f>H52*SUM($G28:H28)*(1+Вводные!$F$31)</f>
        <v>0</v>
      </c>
      <c r="I74" s="190">
        <f>I52*SUM($G28:I28)*(1+Вводные!$F$31)</f>
        <v>0</v>
      </c>
      <c r="J74" s="190">
        <f>J52*SUM($G28:J28)*(1+Вводные!$F$31)</f>
        <v>0</v>
      </c>
      <c r="K74" s="190">
        <f>K52*SUM($G28:K28)*(1+Вводные!$F$31)</f>
        <v>0</v>
      </c>
      <c r="L74" s="190">
        <f>L52*SUM($G28:L28)*(1+Вводные!$F$31)</f>
        <v>0</v>
      </c>
      <c r="M74" s="190">
        <f>M52*SUM($G28:M28)*(1+Вводные!$F$31)</f>
        <v>119.17241379310344</v>
      </c>
      <c r="N74" s="190">
        <f>N52*SUM($G28:N28)*(1+Вводные!$F$31)</f>
        <v>119.17241379310344</v>
      </c>
      <c r="O74" s="190">
        <f>O52*SUM($G28:O28)*(1+Вводные!$F$31)</f>
        <v>119.17241379310344</v>
      </c>
      <c r="P74" s="190">
        <f>P52*SUM($G28:P28)*(1+Вводные!$F$31)</f>
        <v>119.17241379310344</v>
      </c>
      <c r="Q74" s="190">
        <f>Q52*SUM($G28:Q28)*(1+Вводные!$F$31)</f>
        <v>119.17241379310344</v>
      </c>
      <c r="R74" s="190">
        <f>R52*SUM($G28:R28)*(1+Вводные!$F$31)</f>
        <v>119.17241379310344</v>
      </c>
      <c r="S74" s="190">
        <f>S52*SUM($G28:S28)*(1+Вводные!$F$31)</f>
        <v>119.17241379310344</v>
      </c>
      <c r="T74" s="190">
        <f>T52*SUM($G28:T28)*(1+Вводные!$F$31)</f>
        <v>125.13103448275862</v>
      </c>
      <c r="U74" s="190">
        <f>U52*SUM($G28:U28)*(1+Вводные!$F$31)</f>
        <v>125.13103448275862</v>
      </c>
      <c r="V74" s="190">
        <f>V52*SUM($G28:V28)*(1+Вводные!$F$31)</f>
        <v>125.13103448275862</v>
      </c>
      <c r="W74" s="190">
        <f>W52*SUM($G28:W28)*(1+Вводные!$F$31)</f>
        <v>125.13103448275862</v>
      </c>
      <c r="X74" s="190">
        <f>X52*SUM($G28:X28)*(1+Вводные!$F$31)</f>
        <v>125.13103448275862</v>
      </c>
      <c r="Y74" s="190">
        <f>Y52*SUM($G28:Y28)*(1+Вводные!$F$31)</f>
        <v>125.13103448275862</v>
      </c>
      <c r="Z74" s="190">
        <f>Z52*SUM($G28:Z28)*(1+Вводные!$F$31)</f>
        <v>125.13103448275862</v>
      </c>
      <c r="AA74" s="190">
        <f>AA52*SUM($G28:AA28)*(1+Вводные!$F$31)</f>
        <v>125.13103448275862</v>
      </c>
      <c r="AB74" s="190">
        <f>AB52*SUM($G28:AB28)*(1+Вводные!$F$31)</f>
        <v>125.13103448275862</v>
      </c>
      <c r="AC74" s="190">
        <f>AC52*SUM($G28:AC28)*(1+Вводные!$F$31)</f>
        <v>125.13103448275862</v>
      </c>
      <c r="AD74" s="190">
        <f>AD52*SUM($G28:AD28)*(1+Вводные!$F$31)</f>
        <v>125.13103448275862</v>
      </c>
      <c r="AE74" s="190">
        <f>AE52*SUM($G28:AE28)*(1+Вводные!$F$31)</f>
        <v>125.13103448275862</v>
      </c>
      <c r="AF74" s="190">
        <f>AF52*SUM($G28:AF28)*(1+Вводные!$F$31)</f>
        <v>131.38758620689654</v>
      </c>
      <c r="AG74" s="190">
        <f>AG52*SUM($G28:AG28)*(1+Вводные!$F$31)</f>
        <v>131.38758620689654</v>
      </c>
      <c r="AH74" s="190">
        <f>AH52*SUM($G28:AH28)*(1+Вводные!$F$31)</f>
        <v>131.38758620689654</v>
      </c>
      <c r="AI74" s="190">
        <f>AI52*SUM($G28:AI28)*(1+Вводные!$F$31)</f>
        <v>131.38758620689654</v>
      </c>
      <c r="AJ74" s="190">
        <f>AJ52*SUM($G28:AJ28)*(1+Вводные!$F$31)</f>
        <v>131.38758620689654</v>
      </c>
      <c r="AK74" s="190">
        <f>AK52*SUM($G28:AK28)*(1+Вводные!$F$31)</f>
        <v>131.38758620689654</v>
      </c>
      <c r="AL74" s="190">
        <f>AL52*SUM($G28:AL28)*(1+Вводные!$F$31)</f>
        <v>131.38758620689654</v>
      </c>
      <c r="AM74" s="190">
        <f>AM52*SUM($G28:AM28)*(1+Вводные!$F$31)</f>
        <v>131.38758620689654</v>
      </c>
      <c r="AN74" s="190">
        <f>AN52*SUM($G28:AN28)*(1+Вводные!$F$31)</f>
        <v>131.38758620689654</v>
      </c>
      <c r="AO74" s="190">
        <f>AO52*SUM($G28:AO28)*(1+Вводные!$F$31)</f>
        <v>131.38758620689654</v>
      </c>
      <c r="AP74" s="190">
        <f>AP52*SUM($G28:AP28)*(1+Вводные!$F$31)</f>
        <v>131.38758620689654</v>
      </c>
      <c r="AQ74" s="190">
        <f>AQ52*SUM($G28:AQ28)*(1+Вводные!$F$31)</f>
        <v>131.38758620689654</v>
      </c>
      <c r="AR74" s="190">
        <f>AR52*SUM($G28:AR28)*(1+Вводные!$F$31)</f>
        <v>137.9569655172414</v>
      </c>
      <c r="AS74" s="190">
        <f>AS52*SUM($G28:AS28)*(1+Вводные!$F$31)</f>
        <v>137.9569655172414</v>
      </c>
      <c r="AT74" s="190">
        <f>AT52*SUM($G28:AT28)*(1+Вводные!$F$31)</f>
        <v>137.9569655172414</v>
      </c>
      <c r="AU74" s="190">
        <f>AU52*SUM($G28:AU28)*(1+Вводные!$F$31)</f>
        <v>137.9569655172414</v>
      </c>
      <c r="AV74" s="190">
        <f>AV52*SUM($G28:AV28)*(1+Вводные!$F$31)</f>
        <v>137.9569655172414</v>
      </c>
      <c r="AW74" s="190">
        <f>AW52*SUM($G28:AW28)*(1+Вводные!$F$31)</f>
        <v>137.9569655172414</v>
      </c>
      <c r="AX74" s="190">
        <f>AX52*SUM($G28:AX28)*(1+Вводные!$F$31)</f>
        <v>137.9569655172414</v>
      </c>
      <c r="AY74" s="190">
        <f>AY52*SUM($G28:AY28)*(1+Вводные!$F$31)</f>
        <v>137.9569655172414</v>
      </c>
      <c r="AZ74" s="190">
        <f>AZ52*SUM($G28:AZ28)*(1+Вводные!$F$31)</f>
        <v>137.9569655172414</v>
      </c>
      <c r="BA74" s="190">
        <f>BA52*SUM($G28:BA28)*(1+Вводные!$F$31)</f>
        <v>137.9569655172414</v>
      </c>
      <c r="BB74" s="190">
        <f>BB52*SUM($G28:BB28)*(1+Вводные!$F$31)</f>
        <v>137.9569655172414</v>
      </c>
      <c r="BC74" s="190">
        <f>BC52*SUM($G28:BC28)*(1+Вводные!$F$31)</f>
        <v>137.9569655172414</v>
      </c>
      <c r="BD74" s="190">
        <f>BD52*SUM($G28:BD28)*(1+Вводные!$F$31)</f>
        <v>144.85481379310349</v>
      </c>
      <c r="BE74" s="190">
        <f>BE52*SUM($G28:BE28)*(1+Вводные!$F$31)</f>
        <v>144.85481379310349</v>
      </c>
      <c r="BF74" s="190">
        <f>BF52*SUM($G28:BF28)*(1+Вводные!$F$31)</f>
        <v>144.85481379310349</v>
      </c>
      <c r="BG74" s="190">
        <f>BG52*SUM($G28:BG28)*(1+Вводные!$F$31)</f>
        <v>144.85481379310349</v>
      </c>
      <c r="BH74" s="190">
        <f>BH52*SUM($G28:BH28)*(1+Вводные!$F$31)</f>
        <v>144.85481379310349</v>
      </c>
      <c r="BI74" s="190">
        <f>BI52*SUM($G28:BI28)*(1+Вводные!$F$31)</f>
        <v>144.85481379310349</v>
      </c>
      <c r="BJ74" s="190">
        <f>BJ52*SUM($G28:BJ28)*(1+Вводные!$F$31)</f>
        <v>144.85481379310349</v>
      </c>
      <c r="BK74" s="190">
        <f>BK52*SUM($G28:BK28)*(1+Вводные!$F$31)</f>
        <v>144.85481379310349</v>
      </c>
      <c r="BL74" s="190">
        <f>BL52*SUM($G28:BL28)*(1+Вводные!$F$31)</f>
        <v>144.85481379310349</v>
      </c>
      <c r="BM74" s="190">
        <f>BM52*SUM($G28:BM28)*(1+Вводные!$F$31)</f>
        <v>144.85481379310349</v>
      </c>
      <c r="BN74" s="190">
        <f>BN52*SUM($G28:BN28)*(1+Вводные!$F$31)</f>
        <v>144.85481379310349</v>
      </c>
      <c r="BO74" s="190">
        <f>BO52*SUM($G28:BO28)*(1+Вводные!$F$31)</f>
        <v>144.85481379310349</v>
      </c>
    </row>
    <row r="75" spans="1:75" ht="14.45" customHeight="1" outlineLevel="1" x14ac:dyDescent="0.2">
      <c r="A75" s="188" t="str">
        <f t="shared" si="6"/>
        <v>Себестоимость</v>
      </c>
      <c r="B75" s="183" t="str">
        <f t="shared" si="7"/>
        <v>Оператор производства</v>
      </c>
      <c r="C75" s="508" t="s">
        <v>60</v>
      </c>
      <c r="D75" s="508" t="s">
        <v>47</v>
      </c>
      <c r="E75" s="191">
        <f t="shared" si="5"/>
        <v>15892.062455172407</v>
      </c>
      <c r="F75" s="156"/>
      <c r="G75" s="190">
        <f>G53*SUM($G29:G29)*(1+Вводные!$F$31)</f>
        <v>0</v>
      </c>
      <c r="H75" s="190">
        <f>H53*SUM($G29:H29)*(1+Вводные!$F$31)</f>
        <v>0</v>
      </c>
      <c r="I75" s="190">
        <f>I53*SUM($G29:I29)*(1+Вводные!$F$31)</f>
        <v>0</v>
      </c>
      <c r="J75" s="190">
        <f>J53*SUM($G29:J29)*(1+Вводные!$F$31)</f>
        <v>0</v>
      </c>
      <c r="K75" s="190">
        <f>K53*SUM($G29:K29)*(1+Вводные!$F$31)</f>
        <v>0</v>
      </c>
      <c r="L75" s="190">
        <f>L53*SUM($G29:L29)*(1+Вводные!$F$31)</f>
        <v>0</v>
      </c>
      <c r="M75" s="190">
        <f>M53*SUM($G29:M29)*(1+Вводные!$F$31)</f>
        <v>0</v>
      </c>
      <c r="N75" s="190">
        <f>N53*SUM($G29:N29)*(1+Вводные!$F$31)</f>
        <v>0</v>
      </c>
      <c r="O75" s="190">
        <f>O53*SUM($G29:O29)*(1+Вводные!$F$31)</f>
        <v>0</v>
      </c>
      <c r="P75" s="190">
        <f>P53*SUM($G29:P29)*(1+Вводные!$F$31)</f>
        <v>158.89655172413794</v>
      </c>
      <c r="Q75" s="190">
        <f>Q53*SUM($G29:Q29)*(1+Вводные!$F$31)</f>
        <v>158.89655172413794</v>
      </c>
      <c r="R75" s="190">
        <f>R53*SUM($G29:R29)*(1+Вводные!$F$31)</f>
        <v>158.89655172413794</v>
      </c>
      <c r="S75" s="190">
        <f>S53*SUM($G29:S29)*(1+Вводные!$F$31)</f>
        <v>158.89655172413794</v>
      </c>
      <c r="T75" s="190">
        <f>T53*SUM($G29:T29)*(1+Вводные!$F$31)</f>
        <v>166.84137931034485</v>
      </c>
      <c r="U75" s="190">
        <f>U53*SUM($G29:U29)*(1+Вводные!$F$31)</f>
        <v>166.84137931034485</v>
      </c>
      <c r="V75" s="190">
        <f>V53*SUM($G29:V29)*(1+Вводные!$F$31)</f>
        <v>166.84137931034485</v>
      </c>
      <c r="W75" s="190">
        <f>W53*SUM($G29:W29)*(1+Вводные!$F$31)</f>
        <v>166.84137931034485</v>
      </c>
      <c r="X75" s="190">
        <f>X53*SUM($G29:X29)*(1+Вводные!$F$31)</f>
        <v>166.84137931034485</v>
      </c>
      <c r="Y75" s="190">
        <f>Y53*SUM($G29:Y29)*(1+Вводные!$F$31)</f>
        <v>166.84137931034485</v>
      </c>
      <c r="Z75" s="190">
        <f>Z53*SUM($G29:Z29)*(1+Вводные!$F$31)</f>
        <v>166.84137931034485</v>
      </c>
      <c r="AA75" s="190">
        <f>AA53*SUM($G29:AA29)*(1+Вводные!$F$31)</f>
        <v>166.84137931034485</v>
      </c>
      <c r="AB75" s="190">
        <f>AB53*SUM($G29:AB29)*(1+Вводные!$F$31)</f>
        <v>166.84137931034485</v>
      </c>
      <c r="AC75" s="190">
        <f>AC53*SUM($G29:AC29)*(1+Вводные!$F$31)</f>
        <v>166.84137931034485</v>
      </c>
      <c r="AD75" s="190">
        <f>AD53*SUM($G29:AD29)*(1+Вводные!$F$31)</f>
        <v>166.84137931034485</v>
      </c>
      <c r="AE75" s="190">
        <f>AE53*SUM($G29:AE29)*(1+Вводные!$F$31)</f>
        <v>166.84137931034485</v>
      </c>
      <c r="AF75" s="190">
        <f>AF53*SUM($G29:AF29)*(1+Вводные!$F$31)</f>
        <v>350.36689655172415</v>
      </c>
      <c r="AG75" s="190">
        <f>AG53*SUM($G29:AG29)*(1+Вводные!$F$31)</f>
        <v>350.36689655172415</v>
      </c>
      <c r="AH75" s="190">
        <f>AH53*SUM($G29:AH29)*(1+Вводные!$F$31)</f>
        <v>350.36689655172415</v>
      </c>
      <c r="AI75" s="190">
        <f>AI53*SUM($G29:AI29)*(1+Вводные!$F$31)</f>
        <v>350.36689655172415</v>
      </c>
      <c r="AJ75" s="190">
        <f>AJ53*SUM($G29:AJ29)*(1+Вводные!$F$31)</f>
        <v>350.36689655172415</v>
      </c>
      <c r="AK75" s="190">
        <f>AK53*SUM($G29:AK29)*(1+Вводные!$F$31)</f>
        <v>350.36689655172415</v>
      </c>
      <c r="AL75" s="190">
        <f>AL53*SUM($G29:AL29)*(1+Вводные!$F$31)</f>
        <v>350.36689655172415</v>
      </c>
      <c r="AM75" s="190">
        <f>AM53*SUM($G29:AM29)*(1+Вводные!$F$31)</f>
        <v>350.36689655172415</v>
      </c>
      <c r="AN75" s="190">
        <f>AN53*SUM($G29:AN29)*(1+Вводные!$F$31)</f>
        <v>350.36689655172415</v>
      </c>
      <c r="AO75" s="190">
        <f>AO53*SUM($G29:AO29)*(1+Вводные!$F$31)</f>
        <v>350.36689655172415</v>
      </c>
      <c r="AP75" s="190">
        <f>AP53*SUM($G29:AP29)*(1+Вводные!$F$31)</f>
        <v>350.36689655172415</v>
      </c>
      <c r="AQ75" s="190">
        <f>AQ53*SUM($G29:AQ29)*(1+Вводные!$F$31)</f>
        <v>350.36689655172415</v>
      </c>
      <c r="AR75" s="190">
        <f>AR53*SUM($G29:AR29)*(1+Вводные!$F$31)</f>
        <v>367.8852413793104</v>
      </c>
      <c r="AS75" s="190">
        <f>AS53*SUM($G29:AS29)*(1+Вводные!$F$31)</f>
        <v>367.8852413793104</v>
      </c>
      <c r="AT75" s="190">
        <f>AT53*SUM($G29:AT29)*(1+Вводные!$F$31)</f>
        <v>367.8852413793104</v>
      </c>
      <c r="AU75" s="190">
        <f>AU53*SUM($G29:AU29)*(1+Вводные!$F$31)</f>
        <v>367.8852413793104</v>
      </c>
      <c r="AV75" s="190">
        <f>AV53*SUM($G29:AV29)*(1+Вводные!$F$31)</f>
        <v>367.8852413793104</v>
      </c>
      <c r="AW75" s="190">
        <f>AW53*SUM($G29:AW29)*(1+Вводные!$F$31)</f>
        <v>367.8852413793104</v>
      </c>
      <c r="AX75" s="190">
        <f>AX53*SUM($G29:AX29)*(1+Вводные!$F$31)</f>
        <v>367.8852413793104</v>
      </c>
      <c r="AY75" s="190">
        <f>AY53*SUM($G29:AY29)*(1+Вводные!$F$31)</f>
        <v>367.8852413793104</v>
      </c>
      <c r="AZ75" s="190">
        <f>AZ53*SUM($G29:AZ29)*(1+Вводные!$F$31)</f>
        <v>367.8852413793104</v>
      </c>
      <c r="BA75" s="190">
        <f>BA53*SUM($G29:BA29)*(1+Вводные!$F$31)</f>
        <v>367.8852413793104</v>
      </c>
      <c r="BB75" s="190">
        <f>BB53*SUM($G29:BB29)*(1+Вводные!$F$31)</f>
        <v>367.8852413793104</v>
      </c>
      <c r="BC75" s="190">
        <f>BC53*SUM($G29:BC29)*(1+Вводные!$F$31)</f>
        <v>367.8852413793104</v>
      </c>
      <c r="BD75" s="190">
        <f>BD53*SUM($G29:BD29)*(1+Вводные!$F$31)</f>
        <v>386.27950344827593</v>
      </c>
      <c r="BE75" s="190">
        <f>BE53*SUM($G29:BE29)*(1+Вводные!$F$31)</f>
        <v>386.27950344827593</v>
      </c>
      <c r="BF75" s="190">
        <f>BF53*SUM($G29:BF29)*(1+Вводные!$F$31)</f>
        <v>386.27950344827593</v>
      </c>
      <c r="BG75" s="190">
        <f>BG53*SUM($G29:BG29)*(1+Вводные!$F$31)</f>
        <v>386.27950344827593</v>
      </c>
      <c r="BH75" s="190">
        <f>BH53*SUM($G29:BH29)*(1+Вводные!$F$31)</f>
        <v>386.27950344827593</v>
      </c>
      <c r="BI75" s="190">
        <f>BI53*SUM($G29:BI29)*(1+Вводные!$F$31)</f>
        <v>386.27950344827593</v>
      </c>
      <c r="BJ75" s="190">
        <f>BJ53*SUM($G29:BJ29)*(1+Вводные!$F$31)</f>
        <v>386.27950344827593</v>
      </c>
      <c r="BK75" s="190">
        <f>BK53*SUM($G29:BK29)*(1+Вводные!$F$31)</f>
        <v>386.27950344827593</v>
      </c>
      <c r="BL75" s="190">
        <f>BL53*SUM($G29:BL29)*(1+Вводные!$F$31)</f>
        <v>386.27950344827593</v>
      </c>
      <c r="BM75" s="190">
        <f>BM53*SUM($G29:BM29)*(1+Вводные!$F$31)</f>
        <v>386.27950344827593</v>
      </c>
      <c r="BN75" s="190">
        <f>BN53*SUM($G29:BN29)*(1+Вводные!$F$31)</f>
        <v>386.27950344827593</v>
      </c>
      <c r="BO75" s="190">
        <f>BO53*SUM($G29:BO29)*(1+Вводные!$F$31)</f>
        <v>386.27950344827593</v>
      </c>
    </row>
    <row r="76" spans="1:75" ht="14.45" customHeight="1" outlineLevel="1" x14ac:dyDescent="0.2">
      <c r="A76" s="188" t="str">
        <f t="shared" si="6"/>
        <v>Себестоимость</v>
      </c>
      <c r="B76" s="183" t="str">
        <f t="shared" si="7"/>
        <v>Грузчик</v>
      </c>
      <c r="C76" s="508" t="s">
        <v>60</v>
      </c>
      <c r="D76" s="508" t="s">
        <v>47</v>
      </c>
      <c r="E76" s="191">
        <f t="shared" si="5"/>
        <v>9264.8726068965534</v>
      </c>
      <c r="F76" s="156"/>
      <c r="G76" s="190">
        <f>G54*SUM($G30:G30)*(1+Вводные!$F$31)</f>
        <v>0</v>
      </c>
      <c r="H76" s="190">
        <f>H54*SUM($G30:H30)*(1+Вводные!$F$31)</f>
        <v>0</v>
      </c>
      <c r="I76" s="190">
        <f>I54*SUM($G30:I30)*(1+Вводные!$F$31)</f>
        <v>0</v>
      </c>
      <c r="J76" s="190">
        <f>J54*SUM($G30:J30)*(1+Вводные!$F$31)</f>
        <v>0</v>
      </c>
      <c r="K76" s="190">
        <f>K54*SUM($G30:K30)*(1+Вводные!$F$31)</f>
        <v>0</v>
      </c>
      <c r="L76" s="190">
        <f>L54*SUM($G30:L30)*(1+Вводные!$F$31)</f>
        <v>0</v>
      </c>
      <c r="M76" s="190">
        <f>M54*SUM($G30:M30)*(1+Вводные!$F$31)</f>
        <v>0</v>
      </c>
      <c r="N76" s="190">
        <f>N54*SUM($G30:N30)*(1+Вводные!$F$31)</f>
        <v>0</v>
      </c>
      <c r="O76" s="190">
        <f>O54*SUM($G30:O30)*(1+Вводные!$F$31)</f>
        <v>0</v>
      </c>
      <c r="P76" s="190">
        <f>P54*SUM($G30:P30)*(1+Вводные!$F$31)</f>
        <v>158.89655172413794</v>
      </c>
      <c r="Q76" s="190">
        <f>Q54*SUM($G30:Q30)*(1+Вводные!$F$31)</f>
        <v>158.89655172413794</v>
      </c>
      <c r="R76" s="190">
        <f>R54*SUM($G30:R30)*(1+Вводные!$F$31)</f>
        <v>158.89655172413794</v>
      </c>
      <c r="S76" s="190">
        <f>S54*SUM($G30:S30)*(1+Вводные!$F$31)</f>
        <v>158.89655172413794</v>
      </c>
      <c r="T76" s="190">
        <f>T54*SUM($G30:T30)*(1+Вводные!$F$31)</f>
        <v>166.84137931034485</v>
      </c>
      <c r="U76" s="190">
        <f>U54*SUM($G30:U30)*(1+Вводные!$F$31)</f>
        <v>166.84137931034485</v>
      </c>
      <c r="V76" s="190">
        <f>V54*SUM($G30:V30)*(1+Вводные!$F$31)</f>
        <v>166.84137931034485</v>
      </c>
      <c r="W76" s="190">
        <f>W54*SUM($G30:W30)*(1+Вводные!$F$31)</f>
        <v>166.84137931034485</v>
      </c>
      <c r="X76" s="190">
        <f>X54*SUM($G30:X30)*(1+Вводные!$F$31)</f>
        <v>166.84137931034485</v>
      </c>
      <c r="Y76" s="190">
        <f>Y54*SUM($G30:Y30)*(1+Вводные!$F$31)</f>
        <v>166.84137931034485</v>
      </c>
      <c r="Z76" s="190">
        <f>Z54*SUM($G30:Z30)*(1+Вводные!$F$31)</f>
        <v>166.84137931034485</v>
      </c>
      <c r="AA76" s="190">
        <f>AA54*SUM($G30:AA30)*(1+Вводные!$F$31)</f>
        <v>166.84137931034485</v>
      </c>
      <c r="AB76" s="190">
        <f>AB54*SUM($G30:AB30)*(1+Вводные!$F$31)</f>
        <v>166.84137931034485</v>
      </c>
      <c r="AC76" s="190">
        <f>AC54*SUM($G30:AC30)*(1+Вводные!$F$31)</f>
        <v>166.84137931034485</v>
      </c>
      <c r="AD76" s="190">
        <f>AD54*SUM($G30:AD30)*(1+Вводные!$F$31)</f>
        <v>166.84137931034485</v>
      </c>
      <c r="AE76" s="190">
        <f>AE54*SUM($G30:AE30)*(1+Вводные!$F$31)</f>
        <v>166.84137931034485</v>
      </c>
      <c r="AF76" s="190">
        <f>AF54*SUM($G30:AF30)*(1+Вводные!$F$31)</f>
        <v>175.18344827586208</v>
      </c>
      <c r="AG76" s="190">
        <f>AG54*SUM($G30:AG30)*(1+Вводные!$F$31)</f>
        <v>175.18344827586208</v>
      </c>
      <c r="AH76" s="190">
        <f>AH54*SUM($G30:AH30)*(1+Вводные!$F$31)</f>
        <v>175.18344827586208</v>
      </c>
      <c r="AI76" s="190">
        <f>AI54*SUM($G30:AI30)*(1+Вводные!$F$31)</f>
        <v>175.18344827586208</v>
      </c>
      <c r="AJ76" s="190">
        <f>AJ54*SUM($G30:AJ30)*(1+Вводные!$F$31)</f>
        <v>175.18344827586208</v>
      </c>
      <c r="AK76" s="190">
        <f>AK54*SUM($G30:AK30)*(1+Вводные!$F$31)</f>
        <v>175.18344827586208</v>
      </c>
      <c r="AL76" s="190">
        <f>AL54*SUM($G30:AL30)*(1+Вводные!$F$31)</f>
        <v>175.18344827586208</v>
      </c>
      <c r="AM76" s="190">
        <f>AM54*SUM($G30:AM30)*(1+Вводные!$F$31)</f>
        <v>175.18344827586208</v>
      </c>
      <c r="AN76" s="190">
        <f>AN54*SUM($G30:AN30)*(1+Вводные!$F$31)</f>
        <v>175.18344827586208</v>
      </c>
      <c r="AO76" s="190">
        <f>AO54*SUM($G30:AO30)*(1+Вводные!$F$31)</f>
        <v>175.18344827586208</v>
      </c>
      <c r="AP76" s="190">
        <f>AP54*SUM($G30:AP30)*(1+Вводные!$F$31)</f>
        <v>175.18344827586208</v>
      </c>
      <c r="AQ76" s="190">
        <f>AQ54*SUM($G30:AQ30)*(1+Вводные!$F$31)</f>
        <v>175.18344827586208</v>
      </c>
      <c r="AR76" s="190">
        <f>AR54*SUM($G30:AR30)*(1+Вводные!$F$31)</f>
        <v>183.9426206896552</v>
      </c>
      <c r="AS76" s="190">
        <f>AS54*SUM($G30:AS30)*(1+Вводные!$F$31)</f>
        <v>183.9426206896552</v>
      </c>
      <c r="AT76" s="190">
        <f>AT54*SUM($G30:AT30)*(1+Вводные!$F$31)</f>
        <v>183.9426206896552</v>
      </c>
      <c r="AU76" s="190">
        <f>AU54*SUM($G30:AU30)*(1+Вводные!$F$31)</f>
        <v>183.9426206896552</v>
      </c>
      <c r="AV76" s="190">
        <f>AV54*SUM($G30:AV30)*(1+Вводные!$F$31)</f>
        <v>183.9426206896552</v>
      </c>
      <c r="AW76" s="190">
        <f>AW54*SUM($G30:AW30)*(1+Вводные!$F$31)</f>
        <v>183.9426206896552</v>
      </c>
      <c r="AX76" s="190">
        <f>AX54*SUM($G30:AX30)*(1+Вводные!$F$31)</f>
        <v>183.9426206896552</v>
      </c>
      <c r="AY76" s="190">
        <f>AY54*SUM($G30:AY30)*(1+Вводные!$F$31)</f>
        <v>183.9426206896552</v>
      </c>
      <c r="AZ76" s="190">
        <f>AZ54*SUM($G30:AZ30)*(1+Вводные!$F$31)</f>
        <v>183.9426206896552</v>
      </c>
      <c r="BA76" s="190">
        <f>BA54*SUM($G30:BA30)*(1+Вводные!$F$31)</f>
        <v>183.9426206896552</v>
      </c>
      <c r="BB76" s="190">
        <f>BB54*SUM($G30:BB30)*(1+Вводные!$F$31)</f>
        <v>183.9426206896552</v>
      </c>
      <c r="BC76" s="190">
        <f>BC54*SUM($G30:BC30)*(1+Вводные!$F$31)</f>
        <v>183.9426206896552</v>
      </c>
      <c r="BD76" s="190">
        <f>BD54*SUM($G30:BD30)*(1+Вводные!$F$31)</f>
        <v>193.13975172413797</v>
      </c>
      <c r="BE76" s="190">
        <f>BE54*SUM($G30:BE30)*(1+Вводные!$F$31)</f>
        <v>193.13975172413797</v>
      </c>
      <c r="BF76" s="190">
        <f>BF54*SUM($G30:BF30)*(1+Вводные!$F$31)</f>
        <v>193.13975172413797</v>
      </c>
      <c r="BG76" s="190">
        <f>BG54*SUM($G30:BG30)*(1+Вводные!$F$31)</f>
        <v>193.13975172413797</v>
      </c>
      <c r="BH76" s="190">
        <f>BH54*SUM($G30:BH30)*(1+Вводные!$F$31)</f>
        <v>193.13975172413797</v>
      </c>
      <c r="BI76" s="190">
        <f>BI54*SUM($G30:BI30)*(1+Вводные!$F$31)</f>
        <v>193.13975172413797</v>
      </c>
      <c r="BJ76" s="190">
        <f>BJ54*SUM($G30:BJ30)*(1+Вводные!$F$31)</f>
        <v>193.13975172413797</v>
      </c>
      <c r="BK76" s="190">
        <f>BK54*SUM($G30:BK30)*(1+Вводные!$F$31)</f>
        <v>193.13975172413797</v>
      </c>
      <c r="BL76" s="190">
        <f>BL54*SUM($G30:BL30)*(1+Вводные!$F$31)</f>
        <v>193.13975172413797</v>
      </c>
      <c r="BM76" s="190">
        <f>BM54*SUM($G30:BM30)*(1+Вводные!$F$31)</f>
        <v>193.13975172413797</v>
      </c>
      <c r="BN76" s="190">
        <f>BN54*SUM($G30:BN30)*(1+Вводные!$F$31)</f>
        <v>193.13975172413797</v>
      </c>
      <c r="BO76" s="190">
        <f>BO54*SUM($G30:BO30)*(1+Вводные!$F$31)</f>
        <v>193.13975172413797</v>
      </c>
    </row>
    <row r="77" spans="1:75" ht="14.45" customHeight="1" outlineLevel="1" x14ac:dyDescent="0.2">
      <c r="A77" s="188" t="str">
        <f t="shared" si="6"/>
        <v>Себестоимость</v>
      </c>
      <c r="B77" s="183" t="str">
        <f t="shared" si="7"/>
        <v>Прочий персонал</v>
      </c>
      <c r="C77" s="508" t="s">
        <v>60</v>
      </c>
      <c r="D77" s="508" t="s">
        <v>47</v>
      </c>
      <c r="E77" s="191">
        <f t="shared" si="5"/>
        <v>4418.1265655172429</v>
      </c>
      <c r="F77" s="156"/>
      <c r="G77" s="190">
        <f>G55*SUM($G31:G31)*(1+Вводные!$F$31)</f>
        <v>0</v>
      </c>
      <c r="H77" s="190">
        <f>H55*SUM($G31:H31)*(1+Вводные!$F$31)</f>
        <v>0</v>
      </c>
      <c r="I77" s="190">
        <f>I55*SUM($G31:I31)*(1+Вводные!$F$31)</f>
        <v>0</v>
      </c>
      <c r="J77" s="190">
        <f>J55*SUM($G31:J31)*(1+Вводные!$F$31)</f>
        <v>0</v>
      </c>
      <c r="K77" s="190">
        <f>K55*SUM($G31:K31)*(1+Вводные!$F$31)</f>
        <v>0</v>
      </c>
      <c r="L77" s="190">
        <f>L55*SUM($G31:L31)*(1+Вводные!$F$31)</f>
        <v>0</v>
      </c>
      <c r="M77" s="190">
        <f>M55*SUM($G31:M31)*(1+Вводные!$F$31)</f>
        <v>0</v>
      </c>
      <c r="N77" s="190">
        <f>N55*SUM($G31:N31)*(1+Вводные!$F$31)</f>
        <v>0</v>
      </c>
      <c r="O77" s="190">
        <f>O55*SUM($G31:O31)*(1+Вводные!$F$31)</f>
        <v>0</v>
      </c>
      <c r="P77" s="190">
        <f>P55*SUM($G31:P31)*(1+Вводные!$F$31)</f>
        <v>0</v>
      </c>
      <c r="Q77" s="190">
        <f>Q55*SUM($G31:Q31)*(1+Вводные!$F$31)</f>
        <v>0</v>
      </c>
      <c r="R77" s="190">
        <f>R55*SUM($G31:R31)*(1+Вводные!$F$31)</f>
        <v>0</v>
      </c>
      <c r="S77" s="190">
        <f>S55*SUM($G31:S31)*(1+Вводные!$F$31)</f>
        <v>0</v>
      </c>
      <c r="T77" s="190">
        <f>T55*SUM($G31:T31)*(1+Вводные!$F$31)</f>
        <v>0</v>
      </c>
      <c r="U77" s="190">
        <f>U55*SUM($G31:U31)*(1+Вводные!$F$31)</f>
        <v>0</v>
      </c>
      <c r="V77" s="190">
        <f>V55*SUM($G31:V31)*(1+Вводные!$F$31)</f>
        <v>0</v>
      </c>
      <c r="W77" s="190">
        <f>W55*SUM($G31:W31)*(1+Вводные!$F$31)</f>
        <v>0</v>
      </c>
      <c r="X77" s="190">
        <f>X55*SUM($G31:X31)*(1+Вводные!$F$31)</f>
        <v>0</v>
      </c>
      <c r="Y77" s="190">
        <f>Y55*SUM($G31:Y31)*(1+Вводные!$F$31)</f>
        <v>0</v>
      </c>
      <c r="Z77" s="190">
        <f>Z55*SUM($G31:Z31)*(1+Вводные!$F$31)</f>
        <v>0</v>
      </c>
      <c r="AA77" s="190">
        <f>AA55*SUM($G31:AA31)*(1+Вводные!$F$31)</f>
        <v>0</v>
      </c>
      <c r="AB77" s="190">
        <f>AB55*SUM($G31:AB31)*(1+Вводные!$F$31)</f>
        <v>0</v>
      </c>
      <c r="AC77" s="190">
        <f>AC55*SUM($G31:AC31)*(1+Вводные!$F$31)</f>
        <v>0</v>
      </c>
      <c r="AD77" s="190">
        <f>AD55*SUM($G31:AD31)*(1+Вводные!$F$31)</f>
        <v>0</v>
      </c>
      <c r="AE77" s="190">
        <f>AE55*SUM($G31:AE31)*(1+Вводные!$F$31)</f>
        <v>0</v>
      </c>
      <c r="AF77" s="190">
        <f>AF55*SUM($G31:AF31)*(1+Вводные!$F$31)</f>
        <v>116.78896551724137</v>
      </c>
      <c r="AG77" s="190">
        <f>AG55*SUM($G31:AG31)*(1+Вводные!$F$31)</f>
        <v>116.78896551724137</v>
      </c>
      <c r="AH77" s="190">
        <f>AH55*SUM($G31:AH31)*(1+Вводные!$F$31)</f>
        <v>116.78896551724137</v>
      </c>
      <c r="AI77" s="190">
        <f>AI55*SUM($G31:AI31)*(1+Вводные!$F$31)</f>
        <v>116.78896551724137</v>
      </c>
      <c r="AJ77" s="190">
        <f>AJ55*SUM($G31:AJ31)*(1+Вводные!$F$31)</f>
        <v>116.78896551724137</v>
      </c>
      <c r="AK77" s="190">
        <f>AK55*SUM($G31:AK31)*(1+Вводные!$F$31)</f>
        <v>116.78896551724137</v>
      </c>
      <c r="AL77" s="190">
        <f>AL55*SUM($G31:AL31)*(1+Вводные!$F$31)</f>
        <v>116.78896551724137</v>
      </c>
      <c r="AM77" s="190">
        <f>AM55*SUM($G31:AM31)*(1+Вводные!$F$31)</f>
        <v>116.78896551724137</v>
      </c>
      <c r="AN77" s="190">
        <f>AN55*SUM($G31:AN31)*(1+Вводные!$F$31)</f>
        <v>116.78896551724137</v>
      </c>
      <c r="AO77" s="190">
        <f>AO55*SUM($G31:AO31)*(1+Вводные!$F$31)</f>
        <v>116.78896551724137</v>
      </c>
      <c r="AP77" s="190">
        <f>AP55*SUM($G31:AP31)*(1+Вводные!$F$31)</f>
        <v>116.78896551724137</v>
      </c>
      <c r="AQ77" s="190">
        <f>AQ55*SUM($G31:AQ31)*(1+Вводные!$F$31)</f>
        <v>116.78896551724137</v>
      </c>
      <c r="AR77" s="190">
        <f>AR55*SUM($G31:AR31)*(1+Вводные!$F$31)</f>
        <v>122.62841379310345</v>
      </c>
      <c r="AS77" s="190">
        <f>AS55*SUM($G31:AS31)*(1+Вводные!$F$31)</f>
        <v>122.62841379310345</v>
      </c>
      <c r="AT77" s="190">
        <f>AT55*SUM($G31:AT31)*(1+Вводные!$F$31)</f>
        <v>122.62841379310345</v>
      </c>
      <c r="AU77" s="190">
        <f>AU55*SUM($G31:AU31)*(1+Вводные!$F$31)</f>
        <v>122.62841379310345</v>
      </c>
      <c r="AV77" s="190">
        <f>AV55*SUM($G31:AV31)*(1+Вводные!$F$31)</f>
        <v>122.62841379310345</v>
      </c>
      <c r="AW77" s="190">
        <f>AW55*SUM($G31:AW31)*(1+Вводные!$F$31)</f>
        <v>122.62841379310345</v>
      </c>
      <c r="AX77" s="190">
        <f>AX55*SUM($G31:AX31)*(1+Вводные!$F$31)</f>
        <v>122.62841379310345</v>
      </c>
      <c r="AY77" s="190">
        <f>AY55*SUM($G31:AY31)*(1+Вводные!$F$31)</f>
        <v>122.62841379310345</v>
      </c>
      <c r="AZ77" s="190">
        <f>AZ55*SUM($G31:AZ31)*(1+Вводные!$F$31)</f>
        <v>122.62841379310345</v>
      </c>
      <c r="BA77" s="190">
        <f>BA55*SUM($G31:BA31)*(1+Вводные!$F$31)</f>
        <v>122.62841379310345</v>
      </c>
      <c r="BB77" s="190">
        <f>BB55*SUM($G31:BB31)*(1+Вводные!$F$31)</f>
        <v>122.62841379310345</v>
      </c>
      <c r="BC77" s="190">
        <f>BC55*SUM($G31:BC31)*(1+Вводные!$F$31)</f>
        <v>122.62841379310345</v>
      </c>
      <c r="BD77" s="190">
        <f>BD55*SUM($G31:BD31)*(1+Вводные!$F$31)</f>
        <v>128.75983448275863</v>
      </c>
      <c r="BE77" s="190">
        <f>BE55*SUM($G31:BE31)*(1+Вводные!$F$31)</f>
        <v>128.75983448275863</v>
      </c>
      <c r="BF77" s="190">
        <f>BF55*SUM($G31:BF31)*(1+Вводные!$F$31)</f>
        <v>128.75983448275863</v>
      </c>
      <c r="BG77" s="190">
        <f>BG55*SUM($G31:BG31)*(1+Вводные!$F$31)</f>
        <v>128.75983448275863</v>
      </c>
      <c r="BH77" s="190">
        <f>BH55*SUM($G31:BH31)*(1+Вводные!$F$31)</f>
        <v>128.75983448275863</v>
      </c>
      <c r="BI77" s="190">
        <f>BI55*SUM($G31:BI31)*(1+Вводные!$F$31)</f>
        <v>128.75983448275863</v>
      </c>
      <c r="BJ77" s="190">
        <f>BJ55*SUM($G31:BJ31)*(1+Вводные!$F$31)</f>
        <v>128.75983448275863</v>
      </c>
      <c r="BK77" s="190">
        <f>BK55*SUM($G31:BK31)*(1+Вводные!$F$31)</f>
        <v>128.75983448275863</v>
      </c>
      <c r="BL77" s="190">
        <f>BL55*SUM($G31:BL31)*(1+Вводные!$F$31)</f>
        <v>128.75983448275863</v>
      </c>
      <c r="BM77" s="190">
        <f>BM55*SUM($G31:BM31)*(1+Вводные!$F$31)</f>
        <v>128.75983448275863</v>
      </c>
      <c r="BN77" s="190">
        <f>BN55*SUM($G31:BN31)*(1+Вводные!$F$31)</f>
        <v>128.75983448275863</v>
      </c>
      <c r="BO77" s="190">
        <f>BO55*SUM($G31:BO31)*(1+Вводные!$F$31)</f>
        <v>128.75983448275863</v>
      </c>
    </row>
    <row r="78" spans="1:75" ht="14.45" customHeight="1" outlineLevel="1" x14ac:dyDescent="0.2">
      <c r="A78" s="167"/>
      <c r="E78" s="191"/>
      <c r="F78" s="156"/>
      <c r="G78" s="190"/>
      <c r="H78" s="190"/>
      <c r="I78" s="190"/>
      <c r="J78" s="190"/>
      <c r="K78" s="190"/>
      <c r="L78" s="190"/>
      <c r="M78" s="190"/>
      <c r="N78" s="190"/>
      <c r="O78" s="190"/>
      <c r="P78" s="190"/>
      <c r="Q78" s="190"/>
      <c r="R78" s="190"/>
      <c r="S78" s="190"/>
      <c r="T78" s="190"/>
    </row>
    <row r="79" spans="1:75" ht="14.45" customHeight="1" x14ac:dyDescent="0.2">
      <c r="A79" s="192"/>
      <c r="B79" s="186" t="s">
        <v>290</v>
      </c>
      <c r="C79" s="511" t="s">
        <v>60</v>
      </c>
      <c r="D79" s="508" t="s">
        <v>47</v>
      </c>
      <c r="E79" s="191">
        <f>SUM(H79:BO79)</f>
        <v>1137101.2773517247</v>
      </c>
      <c r="F79" s="156"/>
      <c r="G79" s="191">
        <f>SUM(G59:G78)</f>
        <v>0</v>
      </c>
      <c r="H79" s="191">
        <f>SUM(H59:H78)</f>
        <v>0</v>
      </c>
      <c r="I79" s="191">
        <f>SUM(I59:I78)</f>
        <v>0</v>
      </c>
      <c r="J79" s="191">
        <f t="shared" ref="J79:AL79" si="8">SUM(J59:J78)</f>
        <v>0</v>
      </c>
      <c r="K79" s="191">
        <f t="shared" si="8"/>
        <v>0</v>
      </c>
      <c r="L79" s="191">
        <f>SUM(L59:L78)</f>
        <v>2184.8275862068963</v>
      </c>
      <c r="M79" s="191">
        <f t="shared" si="8"/>
        <v>2542.3448275862065</v>
      </c>
      <c r="N79" s="191">
        <f t="shared" si="8"/>
        <v>2674.7586206896549</v>
      </c>
      <c r="O79" s="191">
        <f t="shared" si="8"/>
        <v>2674.7586206896549</v>
      </c>
      <c r="P79" s="191">
        <f>SUM(P59:P78)</f>
        <v>3747.310344827587</v>
      </c>
      <c r="Q79" s="191">
        <f>SUM(Q59:Q78)</f>
        <v>4065.1034482758628</v>
      </c>
      <c r="R79" s="191">
        <f t="shared" si="8"/>
        <v>4382.8965517241386</v>
      </c>
      <c r="S79" s="191">
        <f t="shared" si="8"/>
        <v>5018.4827586206893</v>
      </c>
      <c r="T79" s="191">
        <f t="shared" si="8"/>
        <v>6618.0413793103444</v>
      </c>
      <c r="U79" s="191">
        <f t="shared" si="8"/>
        <v>7619.0896551724118</v>
      </c>
      <c r="V79" s="191">
        <f t="shared" si="8"/>
        <v>7619.0896551724118</v>
      </c>
      <c r="W79" s="191">
        <f t="shared" si="8"/>
        <v>7619.0896551724118</v>
      </c>
      <c r="X79" s="191">
        <f t="shared" si="8"/>
        <v>7619.0896551724118</v>
      </c>
      <c r="Y79" s="191">
        <f>SUM(Y59:Y78)</f>
        <v>7619.0896551724118</v>
      </c>
      <c r="Z79" s="191">
        <f t="shared" si="8"/>
        <v>7619.0896551724118</v>
      </c>
      <c r="AA79" s="191">
        <f t="shared" si="8"/>
        <v>7619.0896551724118</v>
      </c>
      <c r="AB79" s="191">
        <f t="shared" si="8"/>
        <v>7619.0896551724118</v>
      </c>
      <c r="AC79" s="191">
        <f t="shared" si="8"/>
        <v>8286.4551724137928</v>
      </c>
      <c r="AD79" s="191">
        <f t="shared" si="8"/>
        <v>9287.5034482758601</v>
      </c>
      <c r="AE79" s="191">
        <f t="shared" si="8"/>
        <v>10622.234482758618</v>
      </c>
      <c r="AF79" s="191">
        <f t="shared" si="8"/>
        <v>14875.994482758622</v>
      </c>
      <c r="AG79" s="191">
        <f t="shared" si="8"/>
        <v>17094.984827586206</v>
      </c>
      <c r="AH79" s="191">
        <f t="shared" si="8"/>
        <v>17094.984827586206</v>
      </c>
      <c r="AI79" s="191">
        <f t="shared" si="8"/>
        <v>17094.984827586206</v>
      </c>
      <c r="AJ79" s="191">
        <f t="shared" si="8"/>
        <v>17094.984827586206</v>
      </c>
      <c r="AK79" s="191">
        <f t="shared" si="8"/>
        <v>17094.984827586206</v>
      </c>
      <c r="AL79" s="191">
        <f t="shared" si="8"/>
        <v>17211.773793103446</v>
      </c>
      <c r="AM79" s="191">
        <f t="shared" ref="AM79:BN79" si="9">SUM(AM59:AM78)</f>
        <v>17211.773793103446</v>
      </c>
      <c r="AN79" s="191">
        <f t="shared" si="9"/>
        <v>17211.773793103446</v>
      </c>
      <c r="AO79" s="191">
        <f t="shared" si="9"/>
        <v>17912.507586206895</v>
      </c>
      <c r="AP79" s="191">
        <f t="shared" si="9"/>
        <v>18963.608275862069</v>
      </c>
      <c r="AQ79" s="191">
        <f t="shared" si="9"/>
        <v>20365.075862068963</v>
      </c>
      <c r="AR79" s="191">
        <f t="shared" si="9"/>
        <v>25338.096000000005</v>
      </c>
      <c r="AS79" s="191">
        <f t="shared" si="9"/>
        <v>27545.407448275866</v>
      </c>
      <c r="AT79" s="191">
        <f t="shared" si="9"/>
        <v>27545.407448275866</v>
      </c>
      <c r="AU79" s="191">
        <f t="shared" si="9"/>
        <v>27545.407448275866</v>
      </c>
      <c r="AV79" s="191">
        <f t="shared" si="9"/>
        <v>27545.407448275866</v>
      </c>
      <c r="AW79" s="191">
        <f t="shared" si="9"/>
        <v>27545.407448275866</v>
      </c>
      <c r="AX79" s="191">
        <f t="shared" si="9"/>
        <v>27545.407448275866</v>
      </c>
      <c r="AY79" s="191">
        <f t="shared" si="9"/>
        <v>27545.407448275866</v>
      </c>
      <c r="AZ79" s="191">
        <f t="shared" si="9"/>
        <v>27668.035862068969</v>
      </c>
      <c r="BA79" s="191">
        <f t="shared" si="9"/>
        <v>28403.80634482759</v>
      </c>
      <c r="BB79" s="191">
        <f t="shared" si="9"/>
        <v>29507.462068965524</v>
      </c>
      <c r="BC79" s="191">
        <f t="shared" si="9"/>
        <v>30979.003034482761</v>
      </c>
      <c r="BD79" s="191">
        <f t="shared" si="9"/>
        <v>37050.6423724138</v>
      </c>
      <c r="BE79" s="191">
        <f t="shared" si="9"/>
        <v>39368.319393103455</v>
      </c>
      <c r="BF79" s="191">
        <f t="shared" si="9"/>
        <v>39368.319393103455</v>
      </c>
      <c r="BG79" s="191">
        <f t="shared" si="9"/>
        <v>39368.319393103455</v>
      </c>
      <c r="BH79" s="191">
        <f t="shared" si="9"/>
        <v>39368.319393103455</v>
      </c>
      <c r="BI79" s="191">
        <f t="shared" si="9"/>
        <v>39368.319393103455</v>
      </c>
      <c r="BJ79" s="191">
        <f t="shared" si="9"/>
        <v>39368.319393103455</v>
      </c>
      <c r="BK79" s="191">
        <f t="shared" si="9"/>
        <v>39368.319393103455</v>
      </c>
      <c r="BL79" s="191">
        <f t="shared" si="9"/>
        <v>39368.319393103455</v>
      </c>
      <c r="BM79" s="191">
        <f t="shared" si="9"/>
        <v>39368.319393103455</v>
      </c>
      <c r="BN79" s="191">
        <f t="shared" si="9"/>
        <v>39368.319393103455</v>
      </c>
      <c r="BO79" s="191">
        <f>SUM(BO59:BO78)</f>
        <v>39368.319393103455</v>
      </c>
      <c r="BP79" s="186"/>
      <c r="BQ79" s="186"/>
      <c r="BR79" s="186"/>
      <c r="BS79" s="186"/>
      <c r="BT79" s="186"/>
      <c r="BU79" s="186"/>
      <c r="BV79" s="186"/>
      <c r="BW79" s="186"/>
    </row>
    <row r="80" spans="1:75" ht="14.45" customHeight="1" x14ac:dyDescent="0.2">
      <c r="A80" s="192"/>
      <c r="B80" s="186"/>
      <c r="C80" s="511"/>
      <c r="D80" s="508"/>
      <c r="E80" s="191"/>
      <c r="F80" s="156"/>
      <c r="G80" s="191"/>
      <c r="H80" s="191"/>
      <c r="I80" s="191"/>
      <c r="J80" s="191"/>
      <c r="K80" s="191"/>
      <c r="L80" s="191"/>
      <c r="M80" s="191"/>
      <c r="N80" s="191"/>
      <c r="O80" s="191"/>
      <c r="P80" s="191"/>
      <c r="Q80" s="191"/>
      <c r="R80" s="191"/>
      <c r="S80" s="191"/>
      <c r="T80" s="191"/>
      <c r="U80" s="191"/>
      <c r="V80" s="191"/>
      <c r="W80" s="191"/>
      <c r="X80" s="191"/>
      <c r="Y80" s="191"/>
      <c r="Z80" s="191"/>
      <c r="AA80" s="191"/>
      <c r="AB80" s="191"/>
      <c r="AC80" s="191"/>
      <c r="AD80" s="191"/>
      <c r="AE80" s="191"/>
      <c r="AF80" s="191"/>
      <c r="AG80" s="191"/>
      <c r="AH80" s="191"/>
      <c r="AI80" s="191"/>
      <c r="AJ80" s="191"/>
      <c r="AK80" s="191"/>
      <c r="AL80" s="191"/>
      <c r="AM80" s="191"/>
      <c r="AN80" s="191"/>
      <c r="AO80" s="191"/>
      <c r="AP80" s="191"/>
      <c r="AQ80" s="191"/>
      <c r="AR80" s="191"/>
      <c r="AS80" s="191"/>
      <c r="AT80" s="191"/>
      <c r="AU80" s="191"/>
      <c r="AV80" s="191"/>
      <c r="AW80" s="191"/>
      <c r="AX80" s="191"/>
      <c r="AY80" s="191"/>
      <c r="AZ80" s="191"/>
      <c r="BA80" s="191"/>
      <c r="BB80" s="191"/>
      <c r="BC80" s="191"/>
      <c r="BD80" s="191"/>
      <c r="BE80" s="191"/>
      <c r="BF80" s="191"/>
      <c r="BG80" s="191"/>
      <c r="BH80" s="191"/>
      <c r="BI80" s="191"/>
      <c r="BJ80" s="191"/>
      <c r="BK80" s="191"/>
      <c r="BL80" s="191"/>
      <c r="BM80" s="191"/>
      <c r="BN80" s="191"/>
      <c r="BO80" s="191"/>
      <c r="BP80" s="186"/>
      <c r="BQ80" s="186"/>
      <c r="BR80" s="186"/>
      <c r="BS80" s="186"/>
      <c r="BT80" s="186"/>
      <c r="BU80" s="186"/>
      <c r="BV80" s="186"/>
      <c r="BW80" s="186"/>
    </row>
    <row r="81" spans="1:6" ht="14.45" customHeight="1" x14ac:dyDescent="0.2">
      <c r="A81" s="167"/>
      <c r="F81" s="156"/>
    </row>
    <row r="82" spans="1:6" ht="14.45" customHeight="1" x14ac:dyDescent="0.2">
      <c r="A82" s="167"/>
      <c r="B82" s="193"/>
      <c r="C82" s="508"/>
      <c r="D82" s="508"/>
      <c r="F82" s="156"/>
    </row>
    <row r="83" spans="1:6" ht="14.45" customHeight="1" x14ac:dyDescent="0.2">
      <c r="A83" s="167"/>
      <c r="B83" s="193"/>
      <c r="C83" s="508"/>
      <c r="D83" s="508"/>
      <c r="E83" s="194"/>
      <c r="F83" s="156"/>
    </row>
    <row r="84" spans="1:6" ht="14.45" customHeight="1" x14ac:dyDescent="0.2">
      <c r="A84" s="167"/>
      <c r="B84" s="193"/>
      <c r="C84" s="508"/>
      <c r="D84" s="508"/>
      <c r="F84" s="156"/>
    </row>
    <row r="85" spans="1:6" ht="14.45" customHeight="1" x14ac:dyDescent="0.2">
      <c r="A85" s="167"/>
      <c r="B85" s="193"/>
      <c r="C85" s="508"/>
      <c r="D85" s="508"/>
      <c r="F85" s="156"/>
    </row>
    <row r="86" spans="1:6" ht="14.45" customHeight="1" x14ac:dyDescent="0.2">
      <c r="A86" s="167"/>
      <c r="C86" s="508"/>
      <c r="D86" s="508"/>
      <c r="F86" s="156"/>
    </row>
    <row r="87" spans="1:6" ht="14.45" customHeight="1" x14ac:dyDescent="0.2">
      <c r="A87" s="167"/>
      <c r="C87" s="508"/>
      <c r="D87" s="508"/>
      <c r="F87" s="156"/>
    </row>
    <row r="88" spans="1:6" ht="14.45" customHeight="1" x14ac:dyDescent="0.2">
      <c r="A88" s="167"/>
      <c r="C88" s="508"/>
      <c r="D88" s="508"/>
      <c r="F88" s="156"/>
    </row>
    <row r="89" spans="1:6" ht="14.45" customHeight="1" x14ac:dyDescent="0.2">
      <c r="A89" s="167"/>
      <c r="C89" s="508"/>
      <c r="D89" s="508"/>
      <c r="F89" s="156"/>
    </row>
    <row r="90" spans="1:6" ht="14.45" customHeight="1" x14ac:dyDescent="0.2">
      <c r="A90" s="167"/>
      <c r="C90" s="508"/>
      <c r="D90" s="508"/>
      <c r="F90" s="156"/>
    </row>
    <row r="91" spans="1:6" ht="14.45" customHeight="1" x14ac:dyDescent="0.2">
      <c r="A91" s="167"/>
      <c r="C91" s="508"/>
      <c r="D91" s="508"/>
      <c r="F91" s="156"/>
    </row>
    <row r="92" spans="1:6" ht="14.45" customHeight="1" x14ac:dyDescent="0.2">
      <c r="A92" s="167"/>
      <c r="C92" s="508"/>
      <c r="D92" s="508"/>
      <c r="F92" s="156"/>
    </row>
    <row r="93" spans="1:6" ht="14.45" customHeight="1" x14ac:dyDescent="0.2">
      <c r="A93" s="167"/>
      <c r="C93" s="508"/>
      <c r="D93" s="508"/>
      <c r="F93" s="156"/>
    </row>
    <row r="94" spans="1:6" ht="14.45" customHeight="1" x14ac:dyDescent="0.2">
      <c r="A94" s="167"/>
      <c r="C94" s="508"/>
      <c r="D94" s="508"/>
      <c r="F94" s="156"/>
    </row>
    <row r="95" spans="1:6" ht="14.45" customHeight="1" x14ac:dyDescent="0.2">
      <c r="A95" s="167"/>
      <c r="C95" s="508"/>
      <c r="D95" s="508"/>
      <c r="F95" s="156"/>
    </row>
    <row r="96" spans="1:6" ht="14.45" customHeight="1" x14ac:dyDescent="0.2">
      <c r="A96" s="167"/>
      <c r="C96" s="508"/>
      <c r="D96" s="508"/>
      <c r="F96" s="156"/>
    </row>
    <row r="97" spans="1:7" ht="14.45" customHeight="1" x14ac:dyDescent="0.2">
      <c r="A97" s="167"/>
      <c r="C97" s="508"/>
      <c r="D97" s="508"/>
      <c r="F97" s="156"/>
    </row>
    <row r="98" spans="1:7" ht="14.45" customHeight="1" x14ac:dyDescent="0.2">
      <c r="A98" s="167"/>
      <c r="C98" s="508"/>
      <c r="D98" s="508"/>
      <c r="F98" s="156"/>
    </row>
    <row r="99" spans="1:7" ht="14.45" customHeight="1" x14ac:dyDescent="0.2">
      <c r="A99" s="167"/>
      <c r="C99" s="508"/>
      <c r="D99" s="508"/>
      <c r="F99" s="156"/>
    </row>
    <row r="100" spans="1:7" ht="14.45" customHeight="1" x14ac:dyDescent="0.2">
      <c r="A100" s="167"/>
      <c r="C100" s="508"/>
      <c r="D100" s="508"/>
      <c r="F100" s="156"/>
    </row>
    <row r="101" spans="1:7" ht="14.45" customHeight="1" x14ac:dyDescent="0.2">
      <c r="A101" s="167"/>
      <c r="C101" s="508"/>
      <c r="D101" s="508"/>
      <c r="F101" s="156"/>
    </row>
    <row r="102" spans="1:7" ht="14.45" customHeight="1" x14ac:dyDescent="0.2">
      <c r="A102" s="167"/>
      <c r="C102" s="508"/>
      <c r="D102" s="508"/>
      <c r="F102" s="156"/>
    </row>
    <row r="103" spans="1:7" ht="14.45" customHeight="1" x14ac:dyDescent="0.2">
      <c r="A103" s="167"/>
      <c r="C103" s="508"/>
      <c r="D103" s="508"/>
      <c r="F103" s="156"/>
    </row>
    <row r="104" spans="1:7" ht="14.45" customHeight="1" x14ac:dyDescent="0.2">
      <c r="A104" s="167"/>
      <c r="C104" s="508"/>
      <c r="D104" s="508"/>
      <c r="F104" s="156"/>
    </row>
    <row r="105" spans="1:7" ht="14.45" customHeight="1" x14ac:dyDescent="0.2">
      <c r="A105" s="167"/>
      <c r="C105" s="508"/>
      <c r="D105" s="508"/>
      <c r="F105" s="156"/>
    </row>
    <row r="106" spans="1:7" ht="14.45" customHeight="1" x14ac:dyDescent="0.2">
      <c r="A106" s="167"/>
      <c r="C106" s="508"/>
      <c r="D106" s="508"/>
      <c r="F106" s="156"/>
    </row>
    <row r="107" spans="1:7" ht="14.45" customHeight="1" x14ac:dyDescent="0.2">
      <c r="A107" s="167"/>
      <c r="C107" s="508"/>
      <c r="D107" s="508"/>
      <c r="F107" s="156"/>
    </row>
    <row r="108" spans="1:7" ht="14.45" customHeight="1" x14ac:dyDescent="0.2">
      <c r="A108" s="167"/>
      <c r="C108" s="508"/>
      <c r="D108" s="508"/>
      <c r="F108" s="156"/>
    </row>
    <row r="109" spans="1:7" ht="14.45" customHeight="1" x14ac:dyDescent="0.2">
      <c r="A109" s="167"/>
      <c r="C109" s="508"/>
      <c r="D109" s="508"/>
      <c r="F109" s="156"/>
    </row>
    <row r="110" spans="1:7" ht="14.45" customHeight="1" x14ac:dyDescent="0.2">
      <c r="A110" s="167"/>
      <c r="C110" s="508"/>
      <c r="D110" s="508"/>
      <c r="F110" s="156"/>
    </row>
    <row r="111" spans="1:7" ht="14.45" customHeight="1" x14ac:dyDescent="0.2">
      <c r="A111" s="167"/>
      <c r="C111" s="508"/>
      <c r="D111" s="508"/>
      <c r="F111" s="156"/>
    </row>
    <row r="112" spans="1:7" ht="14.45" customHeight="1" x14ac:dyDescent="0.2">
      <c r="A112" s="167"/>
      <c r="C112" s="508"/>
      <c r="D112" s="508"/>
      <c r="F112" s="156"/>
      <c r="G112" s="156"/>
    </row>
    <row r="113" spans="1:7" ht="14.45" customHeight="1" x14ac:dyDescent="0.2">
      <c r="A113" s="167"/>
      <c r="C113" s="508"/>
      <c r="D113" s="508"/>
      <c r="F113" s="156"/>
      <c r="G113" s="156"/>
    </row>
    <row r="114" spans="1:7" ht="14.45" customHeight="1" x14ac:dyDescent="0.2">
      <c r="A114" s="167"/>
      <c r="C114" s="508"/>
      <c r="D114" s="508"/>
      <c r="F114" s="156"/>
      <c r="G114" s="156"/>
    </row>
    <row r="115" spans="1:7" ht="14.45" customHeight="1" x14ac:dyDescent="0.2">
      <c r="A115" s="167"/>
      <c r="C115" s="508"/>
      <c r="D115" s="508"/>
      <c r="F115" s="156"/>
      <c r="G115" s="156"/>
    </row>
    <row r="116" spans="1:7" ht="14.45" customHeight="1" x14ac:dyDescent="0.2">
      <c r="A116" s="167"/>
      <c r="C116" s="508"/>
      <c r="D116" s="508"/>
      <c r="F116" s="156"/>
      <c r="G116" s="156"/>
    </row>
    <row r="117" spans="1:7" ht="14.45" customHeight="1" x14ac:dyDescent="0.2">
      <c r="A117" s="167"/>
      <c r="C117" s="508"/>
      <c r="D117" s="508"/>
      <c r="F117" s="156"/>
      <c r="G117" s="156"/>
    </row>
    <row r="118" spans="1:7" ht="14.45" customHeight="1" x14ac:dyDescent="0.2">
      <c r="A118" s="167"/>
      <c r="C118" s="508"/>
      <c r="D118" s="508"/>
      <c r="F118" s="156"/>
      <c r="G118" s="156"/>
    </row>
    <row r="119" spans="1:7" ht="14.45" customHeight="1" x14ac:dyDescent="0.2">
      <c r="A119" s="167"/>
      <c r="C119" s="508"/>
      <c r="D119" s="508"/>
      <c r="F119" s="156"/>
      <c r="G119" s="156"/>
    </row>
    <row r="120" spans="1:7" ht="14.45" customHeight="1" x14ac:dyDescent="0.2">
      <c r="A120" s="167"/>
      <c r="C120" s="508"/>
      <c r="D120" s="508"/>
      <c r="F120" s="156"/>
      <c r="G120" s="156"/>
    </row>
    <row r="121" spans="1:7" ht="14.45" customHeight="1" x14ac:dyDescent="0.2">
      <c r="A121" s="167"/>
      <c r="C121" s="508"/>
      <c r="D121" s="508"/>
      <c r="F121" s="156"/>
      <c r="G121" s="156"/>
    </row>
    <row r="122" spans="1:7" ht="14.45" customHeight="1" x14ac:dyDescent="0.2">
      <c r="A122" s="167"/>
      <c r="C122" s="508"/>
      <c r="D122" s="508"/>
      <c r="F122" s="156"/>
      <c r="G122" s="156"/>
    </row>
    <row r="123" spans="1:7" ht="14.45" customHeight="1" x14ac:dyDescent="0.2">
      <c r="A123" s="167"/>
      <c r="C123" s="508"/>
      <c r="D123" s="508"/>
      <c r="F123" s="156"/>
      <c r="G123" s="156"/>
    </row>
    <row r="124" spans="1:7" ht="14.45" customHeight="1" x14ac:dyDescent="0.2">
      <c r="A124" s="167"/>
      <c r="C124" s="508"/>
      <c r="D124" s="508"/>
      <c r="F124" s="156"/>
      <c r="G124" s="156"/>
    </row>
    <row r="125" spans="1:7" ht="14.45" customHeight="1" x14ac:dyDescent="0.2">
      <c r="A125" s="167"/>
      <c r="C125" s="508"/>
      <c r="D125" s="508"/>
      <c r="F125" s="156"/>
      <c r="G125" s="156"/>
    </row>
    <row r="126" spans="1:7" ht="14.45" customHeight="1" x14ac:dyDescent="0.2">
      <c r="A126" s="167"/>
      <c r="C126" s="508"/>
      <c r="D126" s="508"/>
      <c r="F126" s="156"/>
      <c r="G126" s="156"/>
    </row>
    <row r="127" spans="1:7" ht="14.45" customHeight="1" x14ac:dyDescent="0.2">
      <c r="A127" s="167"/>
      <c r="C127" s="508"/>
      <c r="D127" s="508"/>
      <c r="F127" s="156"/>
      <c r="G127" s="156"/>
    </row>
    <row r="128" spans="1:7" ht="14.45" customHeight="1" x14ac:dyDescent="0.2">
      <c r="A128" s="167"/>
      <c r="C128" s="508"/>
      <c r="D128" s="508"/>
      <c r="F128" s="156"/>
      <c r="G128" s="156"/>
    </row>
    <row r="129" spans="1:7" ht="14.45" customHeight="1" x14ac:dyDescent="0.2">
      <c r="A129" s="167"/>
      <c r="C129" s="508"/>
      <c r="D129" s="508"/>
      <c r="F129" s="156"/>
      <c r="G129" s="156"/>
    </row>
    <row r="130" spans="1:7" ht="14.45" customHeight="1" x14ac:dyDescent="0.2">
      <c r="A130" s="167"/>
      <c r="C130" s="508"/>
      <c r="D130" s="508"/>
      <c r="F130" s="156"/>
      <c r="G130" s="156"/>
    </row>
    <row r="131" spans="1:7" ht="14.45" customHeight="1" x14ac:dyDescent="0.2">
      <c r="A131" s="167"/>
      <c r="C131" s="508"/>
      <c r="D131" s="508"/>
      <c r="F131" s="156"/>
      <c r="G131" s="156"/>
    </row>
    <row r="132" spans="1:7" ht="14.45" customHeight="1" x14ac:dyDescent="0.2">
      <c r="A132" s="167"/>
      <c r="C132" s="508"/>
      <c r="D132" s="508"/>
      <c r="F132" s="156"/>
      <c r="G132" s="156"/>
    </row>
    <row r="133" spans="1:7" ht="14.45" customHeight="1" x14ac:dyDescent="0.2">
      <c r="A133" s="167"/>
      <c r="C133" s="508"/>
      <c r="D133" s="508"/>
      <c r="F133" s="156"/>
      <c r="G133" s="156"/>
    </row>
    <row r="134" spans="1:7" ht="14.45" customHeight="1" x14ac:dyDescent="0.2">
      <c r="A134" s="167"/>
      <c r="C134" s="508"/>
      <c r="D134" s="508"/>
      <c r="F134" s="156"/>
      <c r="G134" s="156"/>
    </row>
    <row r="135" spans="1:7" ht="14.45" customHeight="1" x14ac:dyDescent="0.2">
      <c r="A135" s="167"/>
      <c r="C135" s="508"/>
      <c r="D135" s="508"/>
      <c r="F135" s="156"/>
      <c r="G135" s="156"/>
    </row>
    <row r="136" spans="1:7" ht="14.45" customHeight="1" x14ac:dyDescent="0.2">
      <c r="A136" s="167"/>
      <c r="C136" s="508"/>
      <c r="D136" s="508"/>
      <c r="F136" s="156"/>
      <c r="G136" s="156"/>
    </row>
    <row r="137" spans="1:7" ht="14.45" customHeight="1" x14ac:dyDescent="0.2">
      <c r="A137" s="167"/>
      <c r="C137" s="508"/>
      <c r="D137" s="508"/>
      <c r="F137" s="156"/>
      <c r="G137" s="156"/>
    </row>
    <row r="138" spans="1:7" ht="14.45" customHeight="1" x14ac:dyDescent="0.2">
      <c r="A138" s="167"/>
      <c r="C138" s="508"/>
      <c r="D138" s="508"/>
      <c r="F138" s="156"/>
      <c r="G138" s="156"/>
    </row>
    <row r="139" spans="1:7" ht="14.45" customHeight="1" x14ac:dyDescent="0.2">
      <c r="A139" s="167"/>
      <c r="C139" s="508"/>
      <c r="D139" s="508"/>
      <c r="F139" s="156"/>
      <c r="G139" s="156"/>
    </row>
    <row r="140" spans="1:7" ht="14.45" customHeight="1" x14ac:dyDescent="0.2">
      <c r="A140" s="167"/>
      <c r="C140" s="508"/>
      <c r="D140" s="508"/>
      <c r="F140" s="156"/>
      <c r="G140" s="156"/>
    </row>
    <row r="141" spans="1:7" ht="14.45" customHeight="1" x14ac:dyDescent="0.2">
      <c r="A141" s="167"/>
      <c r="C141" s="508"/>
      <c r="D141" s="508"/>
      <c r="F141" s="156"/>
      <c r="G141" s="156"/>
    </row>
    <row r="142" spans="1:7" ht="14.45" customHeight="1" x14ac:dyDescent="0.2">
      <c r="A142" s="167"/>
      <c r="C142" s="508"/>
      <c r="D142" s="508"/>
    </row>
    <row r="143" spans="1:7" ht="14.45" customHeight="1" x14ac:dyDescent="0.2">
      <c r="A143" s="167"/>
      <c r="C143" s="508"/>
      <c r="D143" s="508"/>
    </row>
    <row r="144" spans="1:7" ht="14.45" customHeight="1" x14ac:dyDescent="0.2">
      <c r="A144" s="167"/>
      <c r="C144" s="508"/>
      <c r="D144" s="508"/>
    </row>
    <row r="145" spans="1:4" ht="14.45" customHeight="1" x14ac:dyDescent="0.2">
      <c r="A145" s="167"/>
      <c r="C145" s="508"/>
      <c r="D145" s="508"/>
    </row>
    <row r="146" spans="1:4" ht="14.45" customHeight="1" x14ac:dyDescent="0.2">
      <c r="A146" s="167"/>
      <c r="C146" s="508"/>
      <c r="D146" s="508"/>
    </row>
    <row r="147" spans="1:4" ht="14.45" customHeight="1" x14ac:dyDescent="0.2">
      <c r="A147" s="167"/>
      <c r="C147" s="508"/>
      <c r="D147" s="508"/>
    </row>
    <row r="148" spans="1:4" ht="14.45" customHeight="1" x14ac:dyDescent="0.2">
      <c r="A148" s="167"/>
      <c r="C148" s="508"/>
      <c r="D148" s="508"/>
    </row>
    <row r="149" spans="1:4" ht="14.45" customHeight="1" x14ac:dyDescent="0.2">
      <c r="A149" s="167"/>
      <c r="C149" s="508"/>
      <c r="D149" s="508"/>
    </row>
    <row r="150" spans="1:4" ht="14.45" customHeight="1" x14ac:dyDescent="0.2">
      <c r="A150" s="167"/>
      <c r="C150" s="508"/>
      <c r="D150" s="508"/>
    </row>
    <row r="151" spans="1:4" ht="14.45" customHeight="1" x14ac:dyDescent="0.2">
      <c r="A151" s="167"/>
      <c r="C151" s="508"/>
      <c r="D151" s="508"/>
    </row>
    <row r="152" spans="1:4" ht="14.45" customHeight="1" x14ac:dyDescent="0.2">
      <c r="A152" s="167"/>
      <c r="C152" s="508"/>
      <c r="D152" s="508"/>
    </row>
    <row r="153" spans="1:4" ht="14.45" customHeight="1" x14ac:dyDescent="0.2">
      <c r="A153" s="167"/>
      <c r="C153" s="508"/>
      <c r="D153" s="508"/>
    </row>
    <row r="154" spans="1:4" ht="14.45" customHeight="1" x14ac:dyDescent="0.2">
      <c r="A154" s="167"/>
      <c r="C154" s="508"/>
      <c r="D154" s="508"/>
    </row>
    <row r="155" spans="1:4" ht="14.45" customHeight="1" x14ac:dyDescent="0.2">
      <c r="A155" s="167"/>
      <c r="C155" s="508"/>
      <c r="D155" s="508"/>
    </row>
    <row r="156" spans="1:4" ht="14.45" customHeight="1" x14ac:dyDescent="0.2">
      <c r="A156" s="167"/>
      <c r="C156" s="508"/>
      <c r="D156" s="508"/>
    </row>
    <row r="157" spans="1:4" ht="14.45" customHeight="1" x14ac:dyDescent="0.2">
      <c r="A157" s="167"/>
      <c r="C157" s="508"/>
      <c r="D157" s="508"/>
    </row>
    <row r="158" spans="1:4" ht="14.45" customHeight="1" x14ac:dyDescent="0.2">
      <c r="A158" s="167"/>
      <c r="C158" s="508"/>
      <c r="D158" s="508"/>
    </row>
    <row r="159" spans="1:4" ht="14.45" customHeight="1" x14ac:dyDescent="0.2">
      <c r="A159" s="167"/>
      <c r="C159" s="508"/>
      <c r="D159" s="508"/>
    </row>
    <row r="160" spans="1:4" ht="14.45" customHeight="1" x14ac:dyDescent="0.2">
      <c r="A160" s="167"/>
      <c r="C160" s="508"/>
      <c r="D160" s="508"/>
    </row>
    <row r="161" spans="1:4" ht="14.45" customHeight="1" x14ac:dyDescent="0.2">
      <c r="A161" s="167"/>
      <c r="C161" s="508"/>
      <c r="D161" s="508"/>
    </row>
    <row r="162" spans="1:4" ht="14.45" customHeight="1" x14ac:dyDescent="0.2">
      <c r="A162" s="167"/>
      <c r="C162" s="508"/>
      <c r="D162" s="508"/>
    </row>
    <row r="163" spans="1:4" ht="14.45" customHeight="1" x14ac:dyDescent="0.2">
      <c r="A163" s="167"/>
      <c r="C163" s="508"/>
      <c r="D163" s="508"/>
    </row>
    <row r="164" spans="1:4" ht="14.45" customHeight="1" x14ac:dyDescent="0.2">
      <c r="A164" s="167"/>
      <c r="C164" s="508"/>
      <c r="D164" s="508"/>
    </row>
    <row r="165" spans="1:4" ht="14.45" customHeight="1" x14ac:dyDescent="0.2">
      <c r="A165" s="167"/>
      <c r="C165" s="508"/>
      <c r="D165" s="508"/>
    </row>
    <row r="166" spans="1:4" ht="14.45" customHeight="1" x14ac:dyDescent="0.2">
      <c r="A166" s="167"/>
      <c r="C166" s="508"/>
      <c r="D166" s="508"/>
    </row>
    <row r="167" spans="1:4" ht="14.45" customHeight="1" x14ac:dyDescent="0.2">
      <c r="A167" s="167"/>
      <c r="C167" s="508"/>
      <c r="D167" s="508"/>
    </row>
    <row r="168" spans="1:4" ht="14.45" customHeight="1" x14ac:dyDescent="0.2">
      <c r="A168" s="167"/>
      <c r="C168" s="508"/>
      <c r="D168" s="508"/>
    </row>
    <row r="169" spans="1:4" ht="14.45" customHeight="1" x14ac:dyDescent="0.2">
      <c r="A169" s="167"/>
      <c r="C169" s="508"/>
      <c r="D169" s="508"/>
    </row>
    <row r="170" spans="1:4" ht="14.45" customHeight="1" x14ac:dyDescent="0.2">
      <c r="A170" s="167"/>
      <c r="C170" s="508"/>
      <c r="D170" s="508"/>
    </row>
    <row r="171" spans="1:4" ht="14.45" customHeight="1" x14ac:dyDescent="0.2">
      <c r="A171" s="167"/>
      <c r="C171" s="508"/>
      <c r="D171" s="508"/>
    </row>
    <row r="172" spans="1:4" ht="14.45" customHeight="1" x14ac:dyDescent="0.2">
      <c r="A172" s="167"/>
      <c r="C172" s="508"/>
      <c r="D172" s="508"/>
    </row>
    <row r="173" spans="1:4" ht="14.45" customHeight="1" x14ac:dyDescent="0.2">
      <c r="A173" s="167"/>
      <c r="C173" s="508"/>
      <c r="D173" s="508"/>
    </row>
    <row r="174" spans="1:4" ht="14.45" customHeight="1" x14ac:dyDescent="0.2">
      <c r="A174" s="167"/>
      <c r="C174" s="508"/>
      <c r="D174" s="508"/>
    </row>
    <row r="175" spans="1:4" ht="14.45" customHeight="1" x14ac:dyDescent="0.2">
      <c r="A175" s="167"/>
      <c r="C175" s="508"/>
      <c r="D175" s="508"/>
    </row>
    <row r="176" spans="1:4" ht="14.45" customHeight="1" x14ac:dyDescent="0.2">
      <c r="A176" s="167"/>
      <c r="C176" s="508"/>
      <c r="D176" s="508"/>
    </row>
    <row r="177" spans="1:4" ht="14.45" customHeight="1" x14ac:dyDescent="0.2">
      <c r="A177" s="167"/>
      <c r="C177" s="508"/>
      <c r="D177" s="508"/>
    </row>
    <row r="178" spans="1:4" ht="14.45" customHeight="1" x14ac:dyDescent="0.2">
      <c r="A178" s="167"/>
      <c r="C178" s="508"/>
      <c r="D178" s="508"/>
    </row>
    <row r="179" spans="1:4" ht="14.45" customHeight="1" x14ac:dyDescent="0.2">
      <c r="A179" s="167"/>
      <c r="C179" s="508"/>
      <c r="D179" s="508"/>
    </row>
    <row r="180" spans="1:4" ht="14.45" customHeight="1" x14ac:dyDescent="0.2">
      <c r="A180" s="167"/>
      <c r="C180" s="508"/>
      <c r="D180" s="508"/>
    </row>
    <row r="181" spans="1:4" ht="14.45" customHeight="1" x14ac:dyDescent="0.2">
      <c r="A181" s="167"/>
      <c r="C181" s="508"/>
      <c r="D181" s="508"/>
    </row>
    <row r="182" spans="1:4" ht="14.45" customHeight="1" x14ac:dyDescent="0.2">
      <c r="A182" s="167"/>
      <c r="C182" s="508"/>
      <c r="D182" s="508"/>
    </row>
    <row r="183" spans="1:4" ht="14.45" customHeight="1" x14ac:dyDescent="0.2">
      <c r="A183" s="167"/>
      <c r="C183" s="508"/>
      <c r="D183" s="508"/>
    </row>
    <row r="184" spans="1:4" ht="14.45" customHeight="1" x14ac:dyDescent="0.2">
      <c r="A184" s="167"/>
      <c r="C184" s="508"/>
      <c r="D184" s="508"/>
    </row>
    <row r="185" spans="1:4" ht="14.45" customHeight="1" x14ac:dyDescent="0.2">
      <c r="A185" s="167"/>
      <c r="C185" s="508"/>
      <c r="D185" s="508"/>
    </row>
    <row r="186" spans="1:4" ht="14.45" customHeight="1" x14ac:dyDescent="0.2">
      <c r="A186" s="167"/>
      <c r="C186" s="508"/>
      <c r="D186" s="508"/>
    </row>
    <row r="187" spans="1:4" ht="14.45" customHeight="1" x14ac:dyDescent="0.2">
      <c r="A187" s="167"/>
      <c r="C187" s="508"/>
      <c r="D187" s="508"/>
    </row>
    <row r="188" spans="1:4" ht="14.45" customHeight="1" x14ac:dyDescent="0.2">
      <c r="A188" s="167"/>
      <c r="C188" s="508"/>
      <c r="D188" s="508"/>
    </row>
    <row r="189" spans="1:4" ht="14.45" customHeight="1" x14ac:dyDescent="0.2">
      <c r="A189" s="167"/>
      <c r="C189" s="508"/>
      <c r="D189" s="508"/>
    </row>
    <row r="190" spans="1:4" ht="14.45" customHeight="1" x14ac:dyDescent="0.2">
      <c r="A190" s="167"/>
      <c r="C190" s="508"/>
      <c r="D190" s="508"/>
    </row>
    <row r="191" spans="1:4" ht="14.45" customHeight="1" x14ac:dyDescent="0.2">
      <c r="A191" s="167"/>
      <c r="C191" s="508"/>
      <c r="D191" s="508"/>
    </row>
    <row r="192" spans="1:4" ht="14.45" customHeight="1" x14ac:dyDescent="0.2">
      <c r="A192" s="167"/>
      <c r="C192" s="508"/>
      <c r="D192" s="508"/>
    </row>
    <row r="193" spans="1:4" ht="14.45" customHeight="1" x14ac:dyDescent="0.2">
      <c r="A193" s="167"/>
      <c r="C193" s="508"/>
      <c r="D193" s="508"/>
    </row>
    <row r="194" spans="1:4" ht="14.45" customHeight="1" x14ac:dyDescent="0.2">
      <c r="A194" s="167"/>
      <c r="C194" s="508"/>
      <c r="D194" s="508"/>
    </row>
    <row r="195" spans="1:4" ht="14.45" customHeight="1" x14ac:dyDescent="0.2">
      <c r="A195" s="167"/>
      <c r="C195" s="508"/>
      <c r="D195" s="508"/>
    </row>
    <row r="196" spans="1:4" ht="14.45" customHeight="1" x14ac:dyDescent="0.2">
      <c r="A196" s="167"/>
      <c r="C196" s="508"/>
      <c r="D196" s="508"/>
    </row>
    <row r="197" spans="1:4" ht="14.45" customHeight="1" x14ac:dyDescent="0.2">
      <c r="A197" s="167"/>
      <c r="C197" s="508"/>
      <c r="D197" s="508"/>
    </row>
    <row r="198" spans="1:4" ht="14.45" customHeight="1" x14ac:dyDescent="0.2">
      <c r="A198" s="167"/>
      <c r="C198" s="508"/>
      <c r="D198" s="508"/>
    </row>
    <row r="199" spans="1:4" ht="14.45" customHeight="1" x14ac:dyDescent="0.2">
      <c r="A199" s="167"/>
      <c r="C199" s="508"/>
      <c r="D199" s="508"/>
    </row>
    <row r="200" spans="1:4" ht="14.45" customHeight="1" x14ac:dyDescent="0.2">
      <c r="A200" s="167"/>
      <c r="C200" s="508"/>
      <c r="D200" s="508"/>
    </row>
    <row r="201" spans="1:4" ht="14.45" customHeight="1" x14ac:dyDescent="0.2">
      <c r="A201" s="167"/>
      <c r="C201" s="508"/>
      <c r="D201" s="508"/>
    </row>
    <row r="202" spans="1:4" ht="14.45" customHeight="1" x14ac:dyDescent="0.2">
      <c r="A202" s="167"/>
      <c r="C202" s="508"/>
      <c r="D202" s="508"/>
    </row>
    <row r="203" spans="1:4" ht="14.45" customHeight="1" x14ac:dyDescent="0.2">
      <c r="A203" s="167"/>
      <c r="C203" s="508"/>
      <c r="D203" s="508"/>
    </row>
    <row r="204" spans="1:4" ht="14.45" customHeight="1" x14ac:dyDescent="0.2">
      <c r="A204" s="167"/>
      <c r="C204" s="508"/>
      <c r="D204" s="508"/>
    </row>
    <row r="205" spans="1:4" ht="14.45" customHeight="1" x14ac:dyDescent="0.2">
      <c r="A205" s="167"/>
      <c r="C205" s="508"/>
      <c r="D205" s="508"/>
    </row>
    <row r="206" spans="1:4" ht="14.45" customHeight="1" x14ac:dyDescent="0.2">
      <c r="A206" s="167"/>
      <c r="C206" s="508"/>
      <c r="D206" s="508"/>
    </row>
    <row r="207" spans="1:4" ht="14.45" customHeight="1" x14ac:dyDescent="0.2">
      <c r="A207" s="167"/>
      <c r="C207" s="508"/>
      <c r="D207" s="508"/>
    </row>
    <row r="208" spans="1:4" ht="14.45" customHeight="1" x14ac:dyDescent="0.2">
      <c r="A208" s="167"/>
      <c r="C208" s="508"/>
      <c r="D208" s="508"/>
    </row>
    <row r="209" spans="1:4" ht="14.45" customHeight="1" x14ac:dyDescent="0.2">
      <c r="A209" s="167"/>
      <c r="C209" s="508"/>
      <c r="D209" s="508"/>
    </row>
    <row r="210" spans="1:4" ht="14.45" customHeight="1" x14ac:dyDescent="0.2">
      <c r="A210" s="167"/>
      <c r="C210" s="508"/>
      <c r="D210" s="508"/>
    </row>
    <row r="211" spans="1:4" ht="14.45" customHeight="1" x14ac:dyDescent="0.2">
      <c r="A211" s="167"/>
      <c r="C211" s="508"/>
      <c r="D211" s="508"/>
    </row>
    <row r="212" spans="1:4" ht="14.45" customHeight="1" x14ac:dyDescent="0.2">
      <c r="A212" s="167"/>
      <c r="C212" s="508"/>
      <c r="D212" s="508"/>
    </row>
    <row r="213" spans="1:4" ht="14.45" customHeight="1" x14ac:dyDescent="0.2">
      <c r="A213" s="167"/>
      <c r="C213" s="508"/>
      <c r="D213" s="508"/>
    </row>
    <row r="214" spans="1:4" ht="14.45" customHeight="1" x14ac:dyDescent="0.2">
      <c r="A214" s="167"/>
      <c r="C214" s="508"/>
      <c r="D214" s="508"/>
    </row>
    <row r="215" spans="1:4" ht="14.45" customHeight="1" x14ac:dyDescent="0.2">
      <c r="A215" s="167"/>
      <c r="C215" s="508"/>
      <c r="D215" s="508"/>
    </row>
    <row r="216" spans="1:4" ht="14.45" customHeight="1" x14ac:dyDescent="0.2">
      <c r="A216" s="167"/>
      <c r="C216" s="508"/>
      <c r="D216" s="508"/>
    </row>
    <row r="217" spans="1:4" ht="14.45" customHeight="1" x14ac:dyDescent="0.2">
      <c r="A217" s="167"/>
      <c r="C217" s="508"/>
      <c r="D217" s="508"/>
    </row>
    <row r="218" spans="1:4" ht="14.45" customHeight="1" x14ac:dyDescent="0.2">
      <c r="A218" s="167"/>
      <c r="C218" s="508"/>
      <c r="D218" s="508"/>
    </row>
    <row r="219" spans="1:4" ht="14.45" customHeight="1" x14ac:dyDescent="0.2">
      <c r="A219" s="167"/>
      <c r="C219" s="508"/>
      <c r="D219" s="508"/>
    </row>
    <row r="220" spans="1:4" ht="14.45" customHeight="1" x14ac:dyDescent="0.2">
      <c r="A220" s="167"/>
      <c r="C220" s="508"/>
      <c r="D220" s="508"/>
    </row>
    <row r="221" spans="1:4" ht="14.45" customHeight="1" x14ac:dyDescent="0.2">
      <c r="A221" s="167"/>
      <c r="C221" s="508"/>
      <c r="D221" s="508"/>
    </row>
    <row r="222" spans="1:4" ht="14.45" customHeight="1" x14ac:dyDescent="0.2">
      <c r="A222" s="167"/>
      <c r="C222" s="508"/>
      <c r="D222" s="508"/>
    </row>
    <row r="223" spans="1:4" ht="14.45" customHeight="1" x14ac:dyDescent="0.2">
      <c r="A223" s="167"/>
      <c r="C223" s="508"/>
      <c r="D223" s="508"/>
    </row>
    <row r="224" spans="1:4" ht="14.45" customHeight="1" x14ac:dyDescent="0.2">
      <c r="A224" s="167"/>
      <c r="C224" s="508"/>
      <c r="D224" s="508"/>
    </row>
    <row r="225" spans="1:4" ht="14.45" customHeight="1" x14ac:dyDescent="0.2">
      <c r="A225" s="167"/>
      <c r="C225" s="508"/>
      <c r="D225" s="508"/>
    </row>
    <row r="226" spans="1:4" ht="14.45" customHeight="1" x14ac:dyDescent="0.2">
      <c r="A226" s="167"/>
      <c r="C226" s="508"/>
      <c r="D226" s="508"/>
    </row>
    <row r="227" spans="1:4" ht="14.45" customHeight="1" x14ac:dyDescent="0.2">
      <c r="A227" s="167"/>
      <c r="C227" s="508"/>
      <c r="D227" s="508"/>
    </row>
    <row r="228" spans="1:4" ht="14.45" customHeight="1" x14ac:dyDescent="0.2">
      <c r="A228" s="167"/>
      <c r="C228" s="508"/>
      <c r="D228" s="508"/>
    </row>
    <row r="229" spans="1:4" ht="14.45" customHeight="1" x14ac:dyDescent="0.2">
      <c r="A229" s="167"/>
      <c r="C229" s="508"/>
      <c r="D229" s="508"/>
    </row>
    <row r="230" spans="1:4" ht="14.45" customHeight="1" x14ac:dyDescent="0.2">
      <c r="A230" s="167"/>
      <c r="C230" s="508"/>
      <c r="D230" s="508"/>
    </row>
    <row r="231" spans="1:4" ht="14.45" customHeight="1" x14ac:dyDescent="0.2">
      <c r="A231" s="167"/>
      <c r="C231" s="508"/>
      <c r="D231" s="508"/>
    </row>
    <row r="232" spans="1:4" ht="14.45" customHeight="1" x14ac:dyDescent="0.2">
      <c r="A232" s="167"/>
      <c r="C232" s="508"/>
      <c r="D232" s="508"/>
    </row>
    <row r="233" spans="1:4" ht="14.45" customHeight="1" x14ac:dyDescent="0.2">
      <c r="A233" s="167"/>
      <c r="C233" s="508"/>
      <c r="D233" s="508"/>
    </row>
    <row r="234" spans="1:4" ht="14.45" customHeight="1" x14ac:dyDescent="0.2">
      <c r="A234" s="167"/>
      <c r="C234" s="508"/>
      <c r="D234" s="508"/>
    </row>
    <row r="235" spans="1:4" ht="14.45" customHeight="1" x14ac:dyDescent="0.2">
      <c r="A235" s="167"/>
      <c r="C235" s="508"/>
      <c r="D235" s="508"/>
    </row>
    <row r="236" spans="1:4" ht="14.45" customHeight="1" x14ac:dyDescent="0.2">
      <c r="A236" s="167"/>
      <c r="C236" s="508"/>
      <c r="D236" s="508"/>
    </row>
    <row r="237" spans="1:4" ht="14.45" customHeight="1" x14ac:dyDescent="0.2">
      <c r="A237" s="167"/>
      <c r="C237" s="508"/>
      <c r="D237" s="508"/>
    </row>
    <row r="238" spans="1:4" ht="14.45" customHeight="1" x14ac:dyDescent="0.2">
      <c r="A238" s="167"/>
      <c r="C238" s="508"/>
      <c r="D238" s="508"/>
    </row>
    <row r="239" spans="1:4" ht="14.45" customHeight="1" x14ac:dyDescent="0.2">
      <c r="A239" s="167"/>
      <c r="C239" s="508"/>
      <c r="D239" s="508"/>
    </row>
    <row r="240" spans="1:4" ht="14.45" customHeight="1" x14ac:dyDescent="0.2">
      <c r="A240" s="167"/>
      <c r="C240" s="508"/>
      <c r="D240" s="508"/>
    </row>
    <row r="241" spans="1:4" ht="14.45" customHeight="1" x14ac:dyDescent="0.2">
      <c r="A241" s="167"/>
      <c r="C241" s="508"/>
      <c r="D241" s="508"/>
    </row>
    <row r="242" spans="1:4" ht="14.45" customHeight="1" x14ac:dyDescent="0.2">
      <c r="C242" s="508"/>
      <c r="D242" s="508"/>
    </row>
    <row r="243" spans="1:4" ht="14.45" customHeight="1" x14ac:dyDescent="0.2">
      <c r="C243" s="508"/>
      <c r="D243" s="508"/>
    </row>
    <row r="244" spans="1:4" ht="14.45" customHeight="1" x14ac:dyDescent="0.2">
      <c r="C244" s="508"/>
      <c r="D244" s="508"/>
    </row>
    <row r="245" spans="1:4" ht="14.45" customHeight="1" x14ac:dyDescent="0.2">
      <c r="C245" s="508"/>
      <c r="D245" s="508"/>
    </row>
    <row r="246" spans="1:4" ht="14.45" customHeight="1" x14ac:dyDescent="0.2">
      <c r="C246" s="508"/>
      <c r="D246" s="508"/>
    </row>
    <row r="247" spans="1:4" ht="14.45" customHeight="1" x14ac:dyDescent="0.2">
      <c r="C247" s="508"/>
      <c r="D247" s="508"/>
    </row>
    <row r="248" spans="1:4" ht="14.45" customHeight="1" x14ac:dyDescent="0.2">
      <c r="C248" s="508"/>
      <c r="D248" s="508"/>
    </row>
    <row r="249" spans="1:4" ht="14.45" customHeight="1" x14ac:dyDescent="0.2">
      <c r="C249" s="508"/>
      <c r="D249" s="508"/>
    </row>
    <row r="250" spans="1:4" ht="14.45" customHeight="1" x14ac:dyDescent="0.2">
      <c r="C250" s="508"/>
      <c r="D250" s="508"/>
    </row>
    <row r="251" spans="1:4" ht="14.45" customHeight="1" x14ac:dyDescent="0.2">
      <c r="C251" s="508"/>
      <c r="D251" s="508"/>
    </row>
    <row r="252" spans="1:4" ht="14.45" customHeight="1" x14ac:dyDescent="0.2">
      <c r="C252" s="508"/>
      <c r="D252" s="508"/>
    </row>
    <row r="253" spans="1:4" ht="14.45" customHeight="1" x14ac:dyDescent="0.2">
      <c r="C253" s="508"/>
      <c r="D253" s="508"/>
    </row>
    <row r="254" spans="1:4" ht="14.45" customHeight="1" x14ac:dyDescent="0.2">
      <c r="C254" s="508"/>
      <c r="D254" s="508"/>
    </row>
    <row r="255" spans="1:4" ht="14.45" customHeight="1" x14ac:dyDescent="0.2">
      <c r="C255" s="508"/>
      <c r="D255" s="508"/>
    </row>
    <row r="256" spans="1:4" ht="14.45" customHeight="1" x14ac:dyDescent="0.2">
      <c r="C256" s="508"/>
      <c r="D256" s="508"/>
    </row>
    <row r="257" spans="3:4" ht="14.45" customHeight="1" x14ac:dyDescent="0.2">
      <c r="C257" s="508"/>
      <c r="D257" s="508"/>
    </row>
    <row r="258" spans="3:4" ht="14.45" customHeight="1" x14ac:dyDescent="0.2">
      <c r="C258" s="508"/>
      <c r="D258" s="508"/>
    </row>
    <row r="259" spans="3:4" ht="14.45" customHeight="1" x14ac:dyDescent="0.2">
      <c r="C259" s="508"/>
      <c r="D259" s="508"/>
    </row>
    <row r="260" spans="3:4" ht="14.45" customHeight="1" x14ac:dyDescent="0.2">
      <c r="C260" s="508"/>
      <c r="D260" s="508"/>
    </row>
    <row r="261" spans="3:4" ht="14.45" customHeight="1" x14ac:dyDescent="0.2">
      <c r="C261" s="508"/>
      <c r="D261" s="508"/>
    </row>
    <row r="262" spans="3:4" ht="14.45" customHeight="1" x14ac:dyDescent="0.2">
      <c r="C262" s="508"/>
      <c r="D262" s="508"/>
    </row>
    <row r="263" spans="3:4" ht="14.45" customHeight="1" x14ac:dyDescent="0.2">
      <c r="C263" s="508"/>
      <c r="D263" s="508"/>
    </row>
    <row r="264" spans="3:4" ht="14.45" customHeight="1" x14ac:dyDescent="0.2">
      <c r="C264" s="508"/>
      <c r="D264" s="508"/>
    </row>
    <row r="265" spans="3:4" ht="14.45" customHeight="1" x14ac:dyDescent="0.2">
      <c r="C265" s="508"/>
      <c r="D265" s="508"/>
    </row>
    <row r="266" spans="3:4" ht="14.45" customHeight="1" x14ac:dyDescent="0.2">
      <c r="C266" s="508"/>
      <c r="D266" s="508"/>
    </row>
    <row r="267" spans="3:4" ht="14.45" customHeight="1" x14ac:dyDescent="0.2">
      <c r="C267" s="508"/>
      <c r="D267" s="508"/>
    </row>
    <row r="268" spans="3:4" ht="14.45" customHeight="1" x14ac:dyDescent="0.2">
      <c r="C268" s="508"/>
      <c r="D268" s="508"/>
    </row>
    <row r="269" spans="3:4" ht="14.45" customHeight="1" x14ac:dyDescent="0.2">
      <c r="C269" s="508"/>
      <c r="D269" s="508"/>
    </row>
    <row r="270" spans="3:4" ht="14.45" customHeight="1" x14ac:dyDescent="0.2">
      <c r="C270" s="508"/>
      <c r="D270" s="508"/>
    </row>
    <row r="271" spans="3:4" ht="14.45" customHeight="1" x14ac:dyDescent="0.2">
      <c r="C271" s="508"/>
      <c r="D271" s="508"/>
    </row>
    <row r="272" spans="3:4" ht="14.45" customHeight="1" x14ac:dyDescent="0.2">
      <c r="C272" s="508"/>
      <c r="D272" s="508"/>
    </row>
    <row r="273" spans="3:4" ht="14.45" customHeight="1" x14ac:dyDescent="0.2">
      <c r="C273" s="508"/>
      <c r="D273" s="508"/>
    </row>
    <row r="274" spans="3:4" ht="14.45" customHeight="1" x14ac:dyDescent="0.2">
      <c r="C274" s="508"/>
      <c r="D274" s="508"/>
    </row>
    <row r="275" spans="3:4" ht="14.45" customHeight="1" x14ac:dyDescent="0.2">
      <c r="C275" s="508"/>
      <c r="D275" s="508"/>
    </row>
    <row r="276" spans="3:4" ht="14.45" customHeight="1" x14ac:dyDescent="0.2">
      <c r="C276" s="508"/>
      <c r="D276" s="508"/>
    </row>
    <row r="277" spans="3:4" ht="14.45" customHeight="1" x14ac:dyDescent="0.2">
      <c r="C277" s="508"/>
      <c r="D277" s="508"/>
    </row>
  </sheetData>
  <conditionalFormatting sqref="G13:BO32">
    <cfRule type="cellIs" dxfId="0" priority="2" operator="greaterThan">
      <formula>0</formula>
    </cfRule>
  </conditionalFormatting>
  <hyperlinks>
    <hyperlink ref="A2" location="Содержание!A1" display="&lt;&lt;"/>
  </hyperlinks>
  <pageMargins left="0.7" right="0.7" top="0.75" bottom="0.75" header="0.511811023622047" footer="0.511811023622047"/>
  <pageSetup paperSize="9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FBFBF"/>
  </sheetPr>
  <dimension ref="A1:IV1034"/>
  <sheetViews>
    <sheetView zoomScale="80" zoomScaleNormal="80" workbookViewId="0">
      <pane xSplit="4" ySplit="5" topLeftCell="E27" activePane="bottomRight" state="frozen"/>
      <selection pane="topRight"/>
      <selection pane="bottomLeft"/>
      <selection pane="bottomRight" activeCell="F5" sqref="F5"/>
    </sheetView>
  </sheetViews>
  <sheetFormatPr defaultColWidth="9" defaultRowHeight="15" outlineLevelRow="1" x14ac:dyDescent="0.2"/>
  <cols>
    <col min="1" max="1" width="3.5703125" style="25" customWidth="1"/>
    <col min="2" max="2" width="2.140625" style="25" customWidth="1"/>
    <col min="3" max="3" width="59.42578125" style="25" customWidth="1"/>
    <col min="4" max="4" width="18.42578125" style="37" customWidth="1"/>
    <col min="5" max="5" width="2.42578125" style="25" customWidth="1"/>
    <col min="6" max="65" width="15.42578125" style="25" customWidth="1"/>
    <col min="66" max="85" width="8.5703125" style="25" customWidth="1"/>
    <col min="86" max="256" width="14.42578125" style="25" customWidth="1"/>
  </cols>
  <sheetData>
    <row r="1" spans="1:85" ht="9" customHeight="1" x14ac:dyDescent="0.2">
      <c r="A1" s="26"/>
      <c r="B1" s="26"/>
      <c r="C1" s="26"/>
      <c r="D1" s="516"/>
      <c r="E1" s="45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6"/>
      <c r="BZ1" s="26"/>
      <c r="CA1" s="26"/>
      <c r="CB1" s="26"/>
      <c r="CC1" s="26"/>
      <c r="CD1" s="26"/>
      <c r="CE1" s="26"/>
      <c r="CF1" s="26"/>
      <c r="CG1" s="26"/>
    </row>
    <row r="2" spans="1:85" ht="14.25" customHeight="1" x14ac:dyDescent="0.2">
      <c r="A2" s="196" t="s">
        <v>25</v>
      </c>
      <c r="B2" s="47" t="s">
        <v>291</v>
      </c>
      <c r="C2" s="26"/>
      <c r="D2" s="516"/>
      <c r="E2" s="45"/>
      <c r="F2" s="197" t="s">
        <v>32</v>
      </c>
      <c r="G2" s="197" t="s">
        <v>32</v>
      </c>
      <c r="H2" s="197" t="s">
        <v>32</v>
      </c>
      <c r="I2" s="197" t="s">
        <v>32</v>
      </c>
      <c r="J2" s="197" t="s">
        <v>32</v>
      </c>
      <c r="K2" s="197" t="s">
        <v>32</v>
      </c>
      <c r="L2" s="197" t="s">
        <v>32</v>
      </c>
      <c r="M2" s="197" t="s">
        <v>32</v>
      </c>
      <c r="N2" s="198" t="s">
        <v>32</v>
      </c>
      <c r="O2" s="198" t="s">
        <v>32</v>
      </c>
      <c r="P2" s="198" t="s">
        <v>32</v>
      </c>
      <c r="Q2" s="198" t="s">
        <v>32</v>
      </c>
      <c r="R2" s="197" t="s">
        <v>33</v>
      </c>
      <c r="S2" s="197" t="s">
        <v>33</v>
      </c>
      <c r="T2" s="197" t="s">
        <v>33</v>
      </c>
      <c r="U2" s="197" t="s">
        <v>33</v>
      </c>
      <c r="V2" s="198" t="s">
        <v>33</v>
      </c>
      <c r="W2" s="198" t="s">
        <v>33</v>
      </c>
      <c r="X2" s="198" t="s">
        <v>33</v>
      </c>
      <c r="Y2" s="198" t="s">
        <v>33</v>
      </c>
      <c r="Z2" s="198" t="s">
        <v>33</v>
      </c>
      <c r="AA2" s="198" t="s">
        <v>33</v>
      </c>
      <c r="AB2" s="198" t="s">
        <v>33</v>
      </c>
      <c r="AC2" s="198" t="s">
        <v>33</v>
      </c>
      <c r="AD2" s="198" t="s">
        <v>34</v>
      </c>
      <c r="AE2" s="198" t="s">
        <v>34</v>
      </c>
      <c r="AF2" s="198" t="s">
        <v>34</v>
      </c>
      <c r="AG2" s="198" t="s">
        <v>34</v>
      </c>
      <c r="AH2" s="198" t="s">
        <v>34</v>
      </c>
      <c r="AI2" s="198" t="s">
        <v>34</v>
      </c>
      <c r="AJ2" s="198" t="s">
        <v>34</v>
      </c>
      <c r="AK2" s="198" t="s">
        <v>34</v>
      </c>
      <c r="AL2" s="198" t="s">
        <v>34</v>
      </c>
      <c r="AM2" s="198" t="s">
        <v>34</v>
      </c>
      <c r="AN2" s="198" t="s">
        <v>34</v>
      </c>
      <c r="AO2" s="198" t="s">
        <v>34</v>
      </c>
      <c r="AP2" s="197" t="s">
        <v>35</v>
      </c>
      <c r="AQ2" s="197" t="s">
        <v>35</v>
      </c>
      <c r="AR2" s="197" t="s">
        <v>35</v>
      </c>
      <c r="AS2" s="197" t="s">
        <v>35</v>
      </c>
      <c r="AT2" s="197" t="s">
        <v>35</v>
      </c>
      <c r="AU2" s="197" t="s">
        <v>35</v>
      </c>
      <c r="AV2" s="197" t="s">
        <v>35</v>
      </c>
      <c r="AW2" s="197" t="s">
        <v>35</v>
      </c>
      <c r="AX2" s="197" t="s">
        <v>35</v>
      </c>
      <c r="AY2" s="197" t="s">
        <v>35</v>
      </c>
      <c r="AZ2" s="197" t="s">
        <v>35</v>
      </c>
      <c r="BA2" s="197" t="s">
        <v>35</v>
      </c>
      <c r="BB2" s="197" t="s">
        <v>36</v>
      </c>
      <c r="BC2" s="197" t="s">
        <v>36</v>
      </c>
      <c r="BD2" s="197" t="s">
        <v>36</v>
      </c>
      <c r="BE2" s="197" t="s">
        <v>36</v>
      </c>
      <c r="BF2" s="197" t="s">
        <v>36</v>
      </c>
      <c r="BG2" s="197" t="s">
        <v>36</v>
      </c>
      <c r="BH2" s="197" t="s">
        <v>36</v>
      </c>
      <c r="BI2" s="197" t="s">
        <v>36</v>
      </c>
      <c r="BJ2" s="197" t="s">
        <v>36</v>
      </c>
      <c r="BK2" s="197" t="s">
        <v>36</v>
      </c>
      <c r="BL2" s="197" t="s">
        <v>36</v>
      </c>
      <c r="BM2" s="197" t="s">
        <v>36</v>
      </c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</row>
    <row r="3" spans="1:85" ht="14.25" customHeight="1" x14ac:dyDescent="0.2">
      <c r="A3" s="26"/>
      <c r="B3" s="26"/>
      <c r="C3" s="26"/>
      <c r="D3" s="516"/>
      <c r="E3" s="45"/>
      <c r="F3" s="199" t="s">
        <v>292</v>
      </c>
      <c r="G3" s="199" t="s">
        <v>293</v>
      </c>
      <c r="H3" s="199" t="s">
        <v>294</v>
      </c>
      <c r="I3" s="199" t="s">
        <v>295</v>
      </c>
      <c r="J3" s="200" t="s">
        <v>296</v>
      </c>
      <c r="K3" s="200" t="s">
        <v>297</v>
      </c>
      <c r="L3" s="200" t="s">
        <v>298</v>
      </c>
      <c r="M3" s="200" t="s">
        <v>299</v>
      </c>
      <c r="N3" s="201" t="s">
        <v>300</v>
      </c>
      <c r="O3" s="201" t="s">
        <v>301</v>
      </c>
      <c r="P3" s="201" t="s">
        <v>302</v>
      </c>
      <c r="Q3" s="201" t="s">
        <v>303</v>
      </c>
      <c r="R3" s="200" t="s">
        <v>304</v>
      </c>
      <c r="S3" s="200" t="s">
        <v>293</v>
      </c>
      <c r="T3" s="200" t="s">
        <v>294</v>
      </c>
      <c r="U3" s="200" t="s">
        <v>295</v>
      </c>
      <c r="V3" s="201" t="s">
        <v>296</v>
      </c>
      <c r="W3" s="201" t="s">
        <v>297</v>
      </c>
      <c r="X3" s="201" t="s">
        <v>298</v>
      </c>
      <c r="Y3" s="201" t="s">
        <v>299</v>
      </c>
      <c r="Z3" s="201" t="s">
        <v>300</v>
      </c>
      <c r="AA3" s="201" t="s">
        <v>301</v>
      </c>
      <c r="AB3" s="201" t="s">
        <v>302</v>
      </c>
      <c r="AC3" s="201" t="s">
        <v>303</v>
      </c>
      <c r="AD3" s="201" t="s">
        <v>304</v>
      </c>
      <c r="AE3" s="201" t="s">
        <v>293</v>
      </c>
      <c r="AF3" s="201" t="s">
        <v>294</v>
      </c>
      <c r="AG3" s="201" t="s">
        <v>295</v>
      </c>
      <c r="AH3" s="201" t="s">
        <v>296</v>
      </c>
      <c r="AI3" s="201" t="s">
        <v>297</v>
      </c>
      <c r="AJ3" s="201" t="s">
        <v>298</v>
      </c>
      <c r="AK3" s="201" t="s">
        <v>299</v>
      </c>
      <c r="AL3" s="201" t="s">
        <v>300</v>
      </c>
      <c r="AM3" s="201" t="s">
        <v>301</v>
      </c>
      <c r="AN3" s="201" t="s">
        <v>302</v>
      </c>
      <c r="AO3" s="201" t="s">
        <v>303</v>
      </c>
      <c r="AP3" s="199" t="s">
        <v>304</v>
      </c>
      <c r="AQ3" s="199" t="s">
        <v>293</v>
      </c>
      <c r="AR3" s="199" t="s">
        <v>294</v>
      </c>
      <c r="AS3" s="199" t="s">
        <v>295</v>
      </c>
      <c r="AT3" s="199" t="s">
        <v>296</v>
      </c>
      <c r="AU3" s="199" t="s">
        <v>297</v>
      </c>
      <c r="AV3" s="199" t="s">
        <v>298</v>
      </c>
      <c r="AW3" s="199" t="s">
        <v>299</v>
      </c>
      <c r="AX3" s="199" t="s">
        <v>300</v>
      </c>
      <c r="AY3" s="199" t="s">
        <v>301</v>
      </c>
      <c r="AZ3" s="199" t="s">
        <v>302</v>
      </c>
      <c r="BA3" s="199" t="s">
        <v>303</v>
      </c>
      <c r="BB3" s="199" t="s">
        <v>304</v>
      </c>
      <c r="BC3" s="199" t="s">
        <v>293</v>
      </c>
      <c r="BD3" s="199" t="s">
        <v>294</v>
      </c>
      <c r="BE3" s="199" t="s">
        <v>295</v>
      </c>
      <c r="BF3" s="199" t="s">
        <v>296</v>
      </c>
      <c r="BG3" s="199" t="s">
        <v>297</v>
      </c>
      <c r="BH3" s="199" t="s">
        <v>298</v>
      </c>
      <c r="BI3" s="199" t="s">
        <v>299</v>
      </c>
      <c r="BJ3" s="199" t="s">
        <v>300</v>
      </c>
      <c r="BK3" s="199" t="s">
        <v>301</v>
      </c>
      <c r="BL3" s="199" t="s">
        <v>302</v>
      </c>
      <c r="BM3" s="199" t="s">
        <v>303</v>
      </c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</row>
    <row r="4" spans="1:85" ht="14.25" customHeight="1" x14ac:dyDescent="0.2">
      <c r="A4" s="54"/>
      <c r="B4" s="54"/>
      <c r="C4" s="55" t="s">
        <v>28</v>
      </c>
      <c r="D4" s="517"/>
      <c r="E4" s="28"/>
      <c r="F4" s="54">
        <v>1</v>
      </c>
      <c r="G4" s="54">
        <f t="shared" ref="G4:AL4" si="0">F4+1</f>
        <v>2</v>
      </c>
      <c r="H4" s="54">
        <f t="shared" si="0"/>
        <v>3</v>
      </c>
      <c r="I4" s="54">
        <f t="shared" si="0"/>
        <v>4</v>
      </c>
      <c r="J4" s="54">
        <f t="shared" si="0"/>
        <v>5</v>
      </c>
      <c r="K4" s="54">
        <f t="shared" si="0"/>
        <v>6</v>
      </c>
      <c r="L4" s="54">
        <f t="shared" si="0"/>
        <v>7</v>
      </c>
      <c r="M4" s="54">
        <f t="shared" si="0"/>
        <v>8</v>
      </c>
      <c r="N4" s="54">
        <f t="shared" si="0"/>
        <v>9</v>
      </c>
      <c r="O4" s="54">
        <f t="shared" si="0"/>
        <v>10</v>
      </c>
      <c r="P4" s="54">
        <f t="shared" si="0"/>
        <v>11</v>
      </c>
      <c r="Q4" s="54">
        <f t="shared" si="0"/>
        <v>12</v>
      </c>
      <c r="R4" s="54">
        <f t="shared" si="0"/>
        <v>13</v>
      </c>
      <c r="S4" s="54">
        <f t="shared" si="0"/>
        <v>14</v>
      </c>
      <c r="T4" s="54">
        <f t="shared" si="0"/>
        <v>15</v>
      </c>
      <c r="U4" s="54">
        <f t="shared" si="0"/>
        <v>16</v>
      </c>
      <c r="V4" s="54">
        <f t="shared" si="0"/>
        <v>17</v>
      </c>
      <c r="W4" s="54">
        <f t="shared" si="0"/>
        <v>18</v>
      </c>
      <c r="X4" s="54">
        <f t="shared" si="0"/>
        <v>19</v>
      </c>
      <c r="Y4" s="54">
        <f t="shared" si="0"/>
        <v>20</v>
      </c>
      <c r="Z4" s="54">
        <f t="shared" si="0"/>
        <v>21</v>
      </c>
      <c r="AA4" s="54">
        <f t="shared" si="0"/>
        <v>22</v>
      </c>
      <c r="AB4" s="54">
        <f t="shared" si="0"/>
        <v>23</v>
      </c>
      <c r="AC4" s="54">
        <f t="shared" si="0"/>
        <v>24</v>
      </c>
      <c r="AD4" s="54">
        <f t="shared" si="0"/>
        <v>25</v>
      </c>
      <c r="AE4" s="54">
        <f t="shared" si="0"/>
        <v>26</v>
      </c>
      <c r="AF4" s="54">
        <f t="shared" si="0"/>
        <v>27</v>
      </c>
      <c r="AG4" s="54">
        <f t="shared" si="0"/>
        <v>28</v>
      </c>
      <c r="AH4" s="54">
        <f t="shared" si="0"/>
        <v>29</v>
      </c>
      <c r="AI4" s="54">
        <f t="shared" si="0"/>
        <v>30</v>
      </c>
      <c r="AJ4" s="54">
        <f t="shared" si="0"/>
        <v>31</v>
      </c>
      <c r="AK4" s="54">
        <f t="shared" si="0"/>
        <v>32</v>
      </c>
      <c r="AL4" s="54">
        <f t="shared" si="0"/>
        <v>33</v>
      </c>
      <c r="AM4" s="54">
        <f t="shared" ref="AM4:BM4" si="1">AL4+1</f>
        <v>34</v>
      </c>
      <c r="AN4" s="54">
        <f t="shared" si="1"/>
        <v>35</v>
      </c>
      <c r="AO4" s="54">
        <f t="shared" si="1"/>
        <v>36</v>
      </c>
      <c r="AP4" s="54">
        <f t="shared" si="1"/>
        <v>37</v>
      </c>
      <c r="AQ4" s="54">
        <f t="shared" si="1"/>
        <v>38</v>
      </c>
      <c r="AR4" s="54">
        <f t="shared" si="1"/>
        <v>39</v>
      </c>
      <c r="AS4" s="54">
        <f t="shared" si="1"/>
        <v>40</v>
      </c>
      <c r="AT4" s="54">
        <f t="shared" si="1"/>
        <v>41</v>
      </c>
      <c r="AU4" s="54">
        <f t="shared" si="1"/>
        <v>42</v>
      </c>
      <c r="AV4" s="54">
        <f t="shared" si="1"/>
        <v>43</v>
      </c>
      <c r="AW4" s="54">
        <f t="shared" si="1"/>
        <v>44</v>
      </c>
      <c r="AX4" s="54">
        <f t="shared" si="1"/>
        <v>45</v>
      </c>
      <c r="AY4" s="54">
        <f t="shared" si="1"/>
        <v>46</v>
      </c>
      <c r="AZ4" s="54">
        <f t="shared" si="1"/>
        <v>47</v>
      </c>
      <c r="BA4" s="54">
        <f t="shared" si="1"/>
        <v>48</v>
      </c>
      <c r="BB4" s="54">
        <f t="shared" si="1"/>
        <v>49</v>
      </c>
      <c r="BC4" s="54">
        <f t="shared" si="1"/>
        <v>50</v>
      </c>
      <c r="BD4" s="54">
        <f t="shared" si="1"/>
        <v>51</v>
      </c>
      <c r="BE4" s="54">
        <f t="shared" si="1"/>
        <v>52</v>
      </c>
      <c r="BF4" s="54">
        <f t="shared" si="1"/>
        <v>53</v>
      </c>
      <c r="BG4" s="54">
        <f t="shared" si="1"/>
        <v>54</v>
      </c>
      <c r="BH4" s="54">
        <f t="shared" si="1"/>
        <v>55</v>
      </c>
      <c r="BI4" s="54">
        <f t="shared" si="1"/>
        <v>56</v>
      </c>
      <c r="BJ4" s="54">
        <f t="shared" si="1"/>
        <v>57</v>
      </c>
      <c r="BK4" s="54">
        <f t="shared" si="1"/>
        <v>58</v>
      </c>
      <c r="BL4" s="54">
        <f t="shared" si="1"/>
        <v>59</v>
      </c>
      <c r="BM4" s="54">
        <f t="shared" si="1"/>
        <v>60</v>
      </c>
      <c r="BN4" s="54"/>
      <c r="BO4" s="54"/>
      <c r="BP4" s="54"/>
      <c r="BQ4" s="54"/>
      <c r="BR4" s="54"/>
      <c r="BS4" s="54"/>
      <c r="BT4" s="54"/>
      <c r="BU4" s="54"/>
      <c r="BV4" s="54"/>
      <c r="BW4" s="54"/>
      <c r="BX4" s="54"/>
      <c r="BY4" s="54"/>
      <c r="BZ4" s="54"/>
      <c r="CA4" s="54"/>
      <c r="CB4" s="54"/>
      <c r="CC4" s="54"/>
      <c r="CD4" s="54"/>
      <c r="CE4" s="54"/>
      <c r="CF4" s="54"/>
      <c r="CG4" s="54"/>
    </row>
    <row r="5" spans="1:85" ht="16.5" customHeight="1" x14ac:dyDescent="0.2">
      <c r="A5" s="203"/>
      <c r="B5" s="563"/>
      <c r="C5" s="563"/>
      <c r="D5" s="518" t="s">
        <v>29</v>
      </c>
      <c r="E5" s="59">
        <f>EDATE(F5,-1)</f>
        <v>45139</v>
      </c>
      <c r="F5" s="58">
        <f>Вводные!F12</f>
        <v>45170</v>
      </c>
      <c r="G5" s="58">
        <f t="shared" ref="G5:AL5" si="2">EDATE(F5,1)</f>
        <v>45200</v>
      </c>
      <c r="H5" s="58">
        <f t="shared" si="2"/>
        <v>45231</v>
      </c>
      <c r="I5" s="58">
        <f t="shared" si="2"/>
        <v>45261</v>
      </c>
      <c r="J5" s="58">
        <f t="shared" si="2"/>
        <v>45292</v>
      </c>
      <c r="K5" s="58">
        <f t="shared" si="2"/>
        <v>45323</v>
      </c>
      <c r="L5" s="58">
        <f t="shared" si="2"/>
        <v>45352</v>
      </c>
      <c r="M5" s="58">
        <f t="shared" si="2"/>
        <v>45383</v>
      </c>
      <c r="N5" s="58">
        <f t="shared" si="2"/>
        <v>45413</v>
      </c>
      <c r="O5" s="58">
        <f t="shared" si="2"/>
        <v>45444</v>
      </c>
      <c r="P5" s="58">
        <f t="shared" si="2"/>
        <v>45474</v>
      </c>
      <c r="Q5" s="58">
        <f t="shared" si="2"/>
        <v>45505</v>
      </c>
      <c r="R5" s="58">
        <f t="shared" si="2"/>
        <v>45536</v>
      </c>
      <c r="S5" s="58">
        <f t="shared" si="2"/>
        <v>45566</v>
      </c>
      <c r="T5" s="58">
        <f t="shared" si="2"/>
        <v>45597</v>
      </c>
      <c r="U5" s="58">
        <f t="shared" si="2"/>
        <v>45627</v>
      </c>
      <c r="V5" s="58">
        <f t="shared" si="2"/>
        <v>45658</v>
      </c>
      <c r="W5" s="58">
        <f t="shared" si="2"/>
        <v>45689</v>
      </c>
      <c r="X5" s="58">
        <f t="shared" si="2"/>
        <v>45717</v>
      </c>
      <c r="Y5" s="58">
        <f t="shared" si="2"/>
        <v>45748</v>
      </c>
      <c r="Z5" s="58">
        <f t="shared" si="2"/>
        <v>45778</v>
      </c>
      <c r="AA5" s="58">
        <f t="shared" si="2"/>
        <v>45809</v>
      </c>
      <c r="AB5" s="58">
        <f t="shared" si="2"/>
        <v>45839</v>
      </c>
      <c r="AC5" s="58">
        <f t="shared" si="2"/>
        <v>45870</v>
      </c>
      <c r="AD5" s="58">
        <f t="shared" si="2"/>
        <v>45901</v>
      </c>
      <c r="AE5" s="58">
        <f t="shared" si="2"/>
        <v>45931</v>
      </c>
      <c r="AF5" s="58">
        <f t="shared" si="2"/>
        <v>45962</v>
      </c>
      <c r="AG5" s="58">
        <f t="shared" si="2"/>
        <v>45992</v>
      </c>
      <c r="AH5" s="58">
        <f t="shared" si="2"/>
        <v>46023</v>
      </c>
      <c r="AI5" s="58">
        <f t="shared" si="2"/>
        <v>46054</v>
      </c>
      <c r="AJ5" s="58">
        <f t="shared" si="2"/>
        <v>46082</v>
      </c>
      <c r="AK5" s="58">
        <f t="shared" si="2"/>
        <v>46113</v>
      </c>
      <c r="AL5" s="58">
        <f t="shared" si="2"/>
        <v>46143</v>
      </c>
      <c r="AM5" s="58">
        <f t="shared" ref="AM5:BM5" si="3">EDATE(AL5,1)</f>
        <v>46174</v>
      </c>
      <c r="AN5" s="58">
        <f t="shared" si="3"/>
        <v>46204</v>
      </c>
      <c r="AO5" s="58">
        <f t="shared" si="3"/>
        <v>46235</v>
      </c>
      <c r="AP5" s="58">
        <f t="shared" si="3"/>
        <v>46266</v>
      </c>
      <c r="AQ5" s="58">
        <f t="shared" si="3"/>
        <v>46296</v>
      </c>
      <c r="AR5" s="58">
        <f t="shared" si="3"/>
        <v>46327</v>
      </c>
      <c r="AS5" s="58">
        <f t="shared" si="3"/>
        <v>46357</v>
      </c>
      <c r="AT5" s="58">
        <f t="shared" si="3"/>
        <v>46388</v>
      </c>
      <c r="AU5" s="58">
        <f t="shared" si="3"/>
        <v>46419</v>
      </c>
      <c r="AV5" s="58">
        <f t="shared" si="3"/>
        <v>46447</v>
      </c>
      <c r="AW5" s="58">
        <f t="shared" si="3"/>
        <v>46478</v>
      </c>
      <c r="AX5" s="58">
        <f t="shared" si="3"/>
        <v>46508</v>
      </c>
      <c r="AY5" s="58">
        <f t="shared" si="3"/>
        <v>46539</v>
      </c>
      <c r="AZ5" s="58">
        <f t="shared" si="3"/>
        <v>46569</v>
      </c>
      <c r="BA5" s="58">
        <f t="shared" si="3"/>
        <v>46600</v>
      </c>
      <c r="BB5" s="58">
        <f t="shared" si="3"/>
        <v>46631</v>
      </c>
      <c r="BC5" s="58">
        <f t="shared" si="3"/>
        <v>46661</v>
      </c>
      <c r="BD5" s="58">
        <f t="shared" si="3"/>
        <v>46692</v>
      </c>
      <c r="BE5" s="58">
        <f t="shared" si="3"/>
        <v>46722</v>
      </c>
      <c r="BF5" s="58">
        <f t="shared" si="3"/>
        <v>46753</v>
      </c>
      <c r="BG5" s="58">
        <f t="shared" si="3"/>
        <v>46784</v>
      </c>
      <c r="BH5" s="58">
        <f t="shared" si="3"/>
        <v>46813</v>
      </c>
      <c r="BI5" s="58">
        <f t="shared" si="3"/>
        <v>46844</v>
      </c>
      <c r="BJ5" s="58">
        <f t="shared" si="3"/>
        <v>46874</v>
      </c>
      <c r="BK5" s="58">
        <f t="shared" si="3"/>
        <v>46905</v>
      </c>
      <c r="BL5" s="58">
        <f t="shared" si="3"/>
        <v>46935</v>
      </c>
      <c r="BM5" s="58">
        <f t="shared" si="3"/>
        <v>46966</v>
      </c>
      <c r="BN5" s="204">
        <f>EDATE(BM5,1)</f>
        <v>46997</v>
      </c>
      <c r="BO5" s="204"/>
      <c r="BP5" s="204"/>
      <c r="BQ5" s="204"/>
      <c r="BR5" s="204"/>
      <c r="BS5" s="204"/>
      <c r="BT5" s="204"/>
      <c r="BU5" s="204"/>
      <c r="BV5" s="204"/>
      <c r="BW5" s="204"/>
      <c r="BX5" s="204"/>
      <c r="BY5" s="204"/>
      <c r="BZ5" s="204"/>
      <c r="CA5" s="204"/>
      <c r="CB5" s="204"/>
      <c r="CC5" s="204"/>
      <c r="CD5" s="204"/>
      <c r="CE5" s="204"/>
      <c r="CF5" s="204"/>
      <c r="CG5" s="204"/>
    </row>
    <row r="6" spans="1:85" ht="8.25" customHeight="1" x14ac:dyDescent="0.2">
      <c r="A6" s="98"/>
      <c r="B6" s="205"/>
      <c r="C6" s="206"/>
      <c r="D6" s="519"/>
      <c r="E6" s="207"/>
      <c r="F6" s="208">
        <v>1</v>
      </c>
      <c r="G6" s="208">
        <v>1</v>
      </c>
      <c r="H6" s="208">
        <v>1</v>
      </c>
      <c r="I6" s="208">
        <v>1</v>
      </c>
      <c r="J6" s="208">
        <v>1</v>
      </c>
      <c r="K6" s="208">
        <v>1</v>
      </c>
      <c r="L6" s="208">
        <v>1</v>
      </c>
      <c r="M6" s="208">
        <v>1</v>
      </c>
      <c r="N6" s="208">
        <v>1</v>
      </c>
      <c r="O6" s="208">
        <v>1</v>
      </c>
      <c r="P6" s="208">
        <v>1</v>
      </c>
      <c r="Q6" s="208">
        <v>1</v>
      </c>
      <c r="R6" s="208">
        <f t="shared" ref="R6:BM6" si="4">F6+1</f>
        <v>2</v>
      </c>
      <c r="S6" s="208">
        <f t="shared" si="4"/>
        <v>2</v>
      </c>
      <c r="T6" s="208">
        <f t="shared" si="4"/>
        <v>2</v>
      </c>
      <c r="U6" s="208">
        <f t="shared" si="4"/>
        <v>2</v>
      </c>
      <c r="V6" s="208">
        <f t="shared" si="4"/>
        <v>2</v>
      </c>
      <c r="W6" s="208">
        <f t="shared" si="4"/>
        <v>2</v>
      </c>
      <c r="X6" s="208">
        <f t="shared" si="4"/>
        <v>2</v>
      </c>
      <c r="Y6" s="208">
        <f t="shared" si="4"/>
        <v>2</v>
      </c>
      <c r="Z6" s="208">
        <f t="shared" si="4"/>
        <v>2</v>
      </c>
      <c r="AA6" s="208">
        <f t="shared" si="4"/>
        <v>2</v>
      </c>
      <c r="AB6" s="208">
        <f t="shared" si="4"/>
        <v>2</v>
      </c>
      <c r="AC6" s="208">
        <f t="shared" si="4"/>
        <v>2</v>
      </c>
      <c r="AD6" s="208">
        <f t="shared" si="4"/>
        <v>3</v>
      </c>
      <c r="AE6" s="208">
        <f t="shared" si="4"/>
        <v>3</v>
      </c>
      <c r="AF6" s="208">
        <f t="shared" si="4"/>
        <v>3</v>
      </c>
      <c r="AG6" s="208">
        <f t="shared" si="4"/>
        <v>3</v>
      </c>
      <c r="AH6" s="208">
        <f t="shared" si="4"/>
        <v>3</v>
      </c>
      <c r="AI6" s="208">
        <f t="shared" si="4"/>
        <v>3</v>
      </c>
      <c r="AJ6" s="208">
        <f t="shared" si="4"/>
        <v>3</v>
      </c>
      <c r="AK6" s="208">
        <f t="shared" si="4"/>
        <v>3</v>
      </c>
      <c r="AL6" s="208">
        <f t="shared" si="4"/>
        <v>3</v>
      </c>
      <c r="AM6" s="208">
        <f t="shared" si="4"/>
        <v>3</v>
      </c>
      <c r="AN6" s="208">
        <f t="shared" si="4"/>
        <v>3</v>
      </c>
      <c r="AO6" s="208">
        <f t="shared" si="4"/>
        <v>3</v>
      </c>
      <c r="AP6" s="208">
        <f t="shared" si="4"/>
        <v>4</v>
      </c>
      <c r="AQ6" s="208">
        <f t="shared" si="4"/>
        <v>4</v>
      </c>
      <c r="AR6" s="208">
        <f t="shared" si="4"/>
        <v>4</v>
      </c>
      <c r="AS6" s="208">
        <f t="shared" si="4"/>
        <v>4</v>
      </c>
      <c r="AT6" s="208">
        <f t="shared" si="4"/>
        <v>4</v>
      </c>
      <c r="AU6" s="208">
        <f t="shared" si="4"/>
        <v>4</v>
      </c>
      <c r="AV6" s="208">
        <f t="shared" si="4"/>
        <v>4</v>
      </c>
      <c r="AW6" s="208">
        <f t="shared" si="4"/>
        <v>4</v>
      </c>
      <c r="AX6" s="208">
        <f t="shared" si="4"/>
        <v>4</v>
      </c>
      <c r="AY6" s="208">
        <f t="shared" si="4"/>
        <v>4</v>
      </c>
      <c r="AZ6" s="208">
        <f t="shared" si="4"/>
        <v>4</v>
      </c>
      <c r="BA6" s="208">
        <f t="shared" si="4"/>
        <v>4</v>
      </c>
      <c r="BB6" s="208">
        <f t="shared" si="4"/>
        <v>5</v>
      </c>
      <c r="BC6" s="208">
        <f t="shared" si="4"/>
        <v>5</v>
      </c>
      <c r="BD6" s="208">
        <f t="shared" si="4"/>
        <v>5</v>
      </c>
      <c r="BE6" s="208">
        <f t="shared" si="4"/>
        <v>5</v>
      </c>
      <c r="BF6" s="208">
        <f t="shared" si="4"/>
        <v>5</v>
      </c>
      <c r="BG6" s="208">
        <f t="shared" si="4"/>
        <v>5</v>
      </c>
      <c r="BH6" s="208">
        <f t="shared" si="4"/>
        <v>5</v>
      </c>
      <c r="BI6" s="208">
        <f t="shared" si="4"/>
        <v>5</v>
      </c>
      <c r="BJ6" s="208">
        <f t="shared" si="4"/>
        <v>5</v>
      </c>
      <c r="BK6" s="208">
        <f t="shared" si="4"/>
        <v>5</v>
      </c>
      <c r="BL6" s="208">
        <f t="shared" si="4"/>
        <v>5</v>
      </c>
      <c r="BM6" s="208">
        <f t="shared" si="4"/>
        <v>5</v>
      </c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</row>
    <row r="7" spans="1:85" ht="13.5" customHeight="1" x14ac:dyDescent="0.2">
      <c r="A7" s="62"/>
      <c r="B7" s="63"/>
      <c r="C7" s="63" t="s">
        <v>276</v>
      </c>
      <c r="D7" s="517"/>
      <c r="E7" s="28"/>
      <c r="F7" s="209"/>
      <c r="G7" s="209"/>
      <c r="H7" s="209"/>
      <c r="I7" s="209"/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  <c r="AA7" s="209"/>
      <c r="AB7" s="209"/>
      <c r="AC7" s="209"/>
      <c r="AD7" s="209"/>
      <c r="AE7" s="209"/>
      <c r="AF7" s="209"/>
      <c r="AG7" s="209"/>
      <c r="AH7" s="209"/>
      <c r="AI7" s="209"/>
      <c r="AJ7" s="209"/>
      <c r="AK7" s="209"/>
      <c r="AL7" s="209"/>
      <c r="AM7" s="209"/>
      <c r="AN7" s="209"/>
      <c r="AO7" s="209"/>
      <c r="AP7" s="209"/>
      <c r="AQ7" s="209"/>
      <c r="AR7" s="209"/>
      <c r="AS7" s="209"/>
      <c r="AT7" s="209"/>
      <c r="AU7" s="209"/>
      <c r="AV7" s="209"/>
      <c r="AW7" s="209"/>
      <c r="AX7" s="209"/>
      <c r="AY7" s="209"/>
      <c r="AZ7" s="209"/>
      <c r="BA7" s="209"/>
      <c r="BB7" s="209"/>
      <c r="BC7" s="209"/>
      <c r="BD7" s="209"/>
      <c r="BE7" s="209"/>
      <c r="BF7" s="209"/>
      <c r="BG7" s="209"/>
      <c r="BH7" s="209"/>
      <c r="BI7" s="209"/>
      <c r="BJ7" s="209"/>
      <c r="BK7" s="209"/>
      <c r="BL7" s="209"/>
      <c r="BM7" s="209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</row>
    <row r="8" spans="1:85" ht="13.5" customHeight="1" x14ac:dyDescent="0.2">
      <c r="A8" s="210"/>
      <c r="B8" s="211"/>
      <c r="C8" s="64" t="s">
        <v>277</v>
      </c>
      <c r="D8" s="520"/>
      <c r="E8" s="213"/>
      <c r="F8" s="209">
        <v>1</v>
      </c>
      <c r="G8" s="209">
        <v>1</v>
      </c>
      <c r="H8" s="209">
        <v>1</v>
      </c>
      <c r="I8" s="209">
        <v>1</v>
      </c>
      <c r="J8" s="209">
        <v>1</v>
      </c>
      <c r="K8" s="209">
        <v>1</v>
      </c>
      <c r="L8" s="209">
        <v>1</v>
      </c>
      <c r="M8" s="209">
        <v>1</v>
      </c>
      <c r="N8" s="209">
        <v>1</v>
      </c>
      <c r="O8" s="209">
        <v>1</v>
      </c>
      <c r="P8" s="209">
        <v>1</v>
      </c>
      <c r="Q8" s="209">
        <v>1</v>
      </c>
      <c r="R8" s="209">
        <f t="shared" ref="R8:BM8" si="5">F8+1</f>
        <v>2</v>
      </c>
      <c r="S8" s="209">
        <f t="shared" si="5"/>
        <v>2</v>
      </c>
      <c r="T8" s="209">
        <f t="shared" si="5"/>
        <v>2</v>
      </c>
      <c r="U8" s="209">
        <f t="shared" si="5"/>
        <v>2</v>
      </c>
      <c r="V8" s="209">
        <f t="shared" si="5"/>
        <v>2</v>
      </c>
      <c r="W8" s="209">
        <f t="shared" si="5"/>
        <v>2</v>
      </c>
      <c r="X8" s="209">
        <f t="shared" si="5"/>
        <v>2</v>
      </c>
      <c r="Y8" s="209">
        <f t="shared" si="5"/>
        <v>2</v>
      </c>
      <c r="Z8" s="209">
        <f t="shared" si="5"/>
        <v>2</v>
      </c>
      <c r="AA8" s="209">
        <f t="shared" si="5"/>
        <v>2</v>
      </c>
      <c r="AB8" s="209">
        <f t="shared" si="5"/>
        <v>2</v>
      </c>
      <c r="AC8" s="209">
        <f t="shared" si="5"/>
        <v>2</v>
      </c>
      <c r="AD8" s="209">
        <f t="shared" si="5"/>
        <v>3</v>
      </c>
      <c r="AE8" s="209">
        <f t="shared" si="5"/>
        <v>3</v>
      </c>
      <c r="AF8" s="209">
        <f t="shared" si="5"/>
        <v>3</v>
      </c>
      <c r="AG8" s="209">
        <f t="shared" si="5"/>
        <v>3</v>
      </c>
      <c r="AH8" s="209">
        <f t="shared" si="5"/>
        <v>3</v>
      </c>
      <c r="AI8" s="209">
        <f t="shared" si="5"/>
        <v>3</v>
      </c>
      <c r="AJ8" s="209">
        <f t="shared" si="5"/>
        <v>3</v>
      </c>
      <c r="AK8" s="209">
        <f t="shared" si="5"/>
        <v>3</v>
      </c>
      <c r="AL8" s="209">
        <f t="shared" si="5"/>
        <v>3</v>
      </c>
      <c r="AM8" s="209">
        <f t="shared" si="5"/>
        <v>3</v>
      </c>
      <c r="AN8" s="209">
        <f t="shared" si="5"/>
        <v>3</v>
      </c>
      <c r="AO8" s="209">
        <f t="shared" si="5"/>
        <v>3</v>
      </c>
      <c r="AP8" s="209">
        <f t="shared" si="5"/>
        <v>4</v>
      </c>
      <c r="AQ8" s="209">
        <f t="shared" si="5"/>
        <v>4</v>
      </c>
      <c r="AR8" s="209">
        <f t="shared" si="5"/>
        <v>4</v>
      </c>
      <c r="AS8" s="209">
        <f t="shared" si="5"/>
        <v>4</v>
      </c>
      <c r="AT8" s="209">
        <f t="shared" si="5"/>
        <v>4</v>
      </c>
      <c r="AU8" s="209">
        <f t="shared" si="5"/>
        <v>4</v>
      </c>
      <c r="AV8" s="209">
        <f t="shared" si="5"/>
        <v>4</v>
      </c>
      <c r="AW8" s="209">
        <f t="shared" si="5"/>
        <v>4</v>
      </c>
      <c r="AX8" s="209">
        <f t="shared" si="5"/>
        <v>4</v>
      </c>
      <c r="AY8" s="209">
        <f t="shared" si="5"/>
        <v>4</v>
      </c>
      <c r="AZ8" s="209">
        <f t="shared" si="5"/>
        <v>4</v>
      </c>
      <c r="BA8" s="209">
        <f t="shared" si="5"/>
        <v>4</v>
      </c>
      <c r="BB8" s="209">
        <f t="shared" si="5"/>
        <v>5</v>
      </c>
      <c r="BC8" s="209">
        <f t="shared" si="5"/>
        <v>5</v>
      </c>
      <c r="BD8" s="209">
        <f t="shared" si="5"/>
        <v>5</v>
      </c>
      <c r="BE8" s="209">
        <f t="shared" si="5"/>
        <v>5</v>
      </c>
      <c r="BF8" s="209">
        <f t="shared" si="5"/>
        <v>5</v>
      </c>
      <c r="BG8" s="209">
        <f t="shared" si="5"/>
        <v>5</v>
      </c>
      <c r="BH8" s="209">
        <f t="shared" si="5"/>
        <v>5</v>
      </c>
      <c r="BI8" s="209">
        <f t="shared" si="5"/>
        <v>5</v>
      </c>
      <c r="BJ8" s="209">
        <f t="shared" si="5"/>
        <v>5</v>
      </c>
      <c r="BK8" s="209">
        <f t="shared" si="5"/>
        <v>5</v>
      </c>
      <c r="BL8" s="209">
        <f t="shared" si="5"/>
        <v>5</v>
      </c>
      <c r="BM8" s="209">
        <f t="shared" si="5"/>
        <v>5</v>
      </c>
      <c r="BN8" s="210"/>
      <c r="BO8" s="210"/>
      <c r="BP8" s="210"/>
      <c r="BQ8" s="210"/>
      <c r="BR8" s="210"/>
      <c r="BS8" s="210"/>
      <c r="BT8" s="210"/>
      <c r="BU8" s="210"/>
      <c r="BV8" s="210"/>
      <c r="BW8" s="210"/>
      <c r="BX8" s="210"/>
      <c r="BY8" s="210"/>
      <c r="BZ8" s="210"/>
      <c r="CA8" s="210"/>
      <c r="CB8" s="210"/>
      <c r="CC8" s="210"/>
      <c r="CD8" s="210"/>
      <c r="CE8" s="210"/>
      <c r="CF8" s="210"/>
      <c r="CG8" s="210"/>
    </row>
    <row r="9" spans="1:85" ht="13.5" customHeight="1" x14ac:dyDescent="0.2">
      <c r="A9" s="210"/>
      <c r="B9" s="211"/>
      <c r="C9" s="64" t="s">
        <v>279</v>
      </c>
      <c r="D9" s="520"/>
      <c r="E9" s="213"/>
      <c r="F9" s="209">
        <v>1</v>
      </c>
      <c r="G9" s="209">
        <v>2</v>
      </c>
      <c r="H9" s="209">
        <v>3</v>
      </c>
      <c r="I9" s="209">
        <v>4</v>
      </c>
      <c r="J9" s="209">
        <v>5</v>
      </c>
      <c r="K9" s="209">
        <v>6</v>
      </c>
      <c r="L9" s="209">
        <v>7</v>
      </c>
      <c r="M9" s="209">
        <v>8</v>
      </c>
      <c r="N9" s="209">
        <v>9</v>
      </c>
      <c r="O9" s="209">
        <v>10</v>
      </c>
      <c r="P9" s="209">
        <v>11</v>
      </c>
      <c r="Q9" s="209">
        <v>12</v>
      </c>
      <c r="R9" s="209">
        <f t="shared" ref="R9:BM9" si="6">F9</f>
        <v>1</v>
      </c>
      <c r="S9" s="209">
        <f t="shared" si="6"/>
        <v>2</v>
      </c>
      <c r="T9" s="209">
        <f t="shared" si="6"/>
        <v>3</v>
      </c>
      <c r="U9" s="209">
        <f t="shared" si="6"/>
        <v>4</v>
      </c>
      <c r="V9" s="209">
        <f t="shared" si="6"/>
        <v>5</v>
      </c>
      <c r="W9" s="209">
        <f t="shared" si="6"/>
        <v>6</v>
      </c>
      <c r="X9" s="209">
        <f t="shared" si="6"/>
        <v>7</v>
      </c>
      <c r="Y9" s="209">
        <f t="shared" si="6"/>
        <v>8</v>
      </c>
      <c r="Z9" s="209">
        <f t="shared" si="6"/>
        <v>9</v>
      </c>
      <c r="AA9" s="209">
        <f t="shared" si="6"/>
        <v>10</v>
      </c>
      <c r="AB9" s="209">
        <f t="shared" si="6"/>
        <v>11</v>
      </c>
      <c r="AC9" s="209">
        <f t="shared" si="6"/>
        <v>12</v>
      </c>
      <c r="AD9" s="209">
        <f t="shared" si="6"/>
        <v>1</v>
      </c>
      <c r="AE9" s="209">
        <f t="shared" si="6"/>
        <v>2</v>
      </c>
      <c r="AF9" s="209">
        <f t="shared" si="6"/>
        <v>3</v>
      </c>
      <c r="AG9" s="209">
        <f t="shared" si="6"/>
        <v>4</v>
      </c>
      <c r="AH9" s="209">
        <f t="shared" si="6"/>
        <v>5</v>
      </c>
      <c r="AI9" s="209">
        <f t="shared" si="6"/>
        <v>6</v>
      </c>
      <c r="AJ9" s="209">
        <f t="shared" si="6"/>
        <v>7</v>
      </c>
      <c r="AK9" s="209">
        <f t="shared" si="6"/>
        <v>8</v>
      </c>
      <c r="AL9" s="209">
        <f t="shared" si="6"/>
        <v>9</v>
      </c>
      <c r="AM9" s="209">
        <f t="shared" si="6"/>
        <v>10</v>
      </c>
      <c r="AN9" s="209">
        <f t="shared" si="6"/>
        <v>11</v>
      </c>
      <c r="AO9" s="209">
        <f t="shared" si="6"/>
        <v>12</v>
      </c>
      <c r="AP9" s="209">
        <f t="shared" si="6"/>
        <v>1</v>
      </c>
      <c r="AQ9" s="209">
        <f t="shared" si="6"/>
        <v>2</v>
      </c>
      <c r="AR9" s="209">
        <f t="shared" si="6"/>
        <v>3</v>
      </c>
      <c r="AS9" s="209">
        <f t="shared" si="6"/>
        <v>4</v>
      </c>
      <c r="AT9" s="209">
        <f t="shared" si="6"/>
        <v>5</v>
      </c>
      <c r="AU9" s="209">
        <f t="shared" si="6"/>
        <v>6</v>
      </c>
      <c r="AV9" s="209">
        <f t="shared" si="6"/>
        <v>7</v>
      </c>
      <c r="AW9" s="209">
        <f t="shared" si="6"/>
        <v>8</v>
      </c>
      <c r="AX9" s="209">
        <f t="shared" si="6"/>
        <v>9</v>
      </c>
      <c r="AY9" s="209">
        <f t="shared" si="6"/>
        <v>10</v>
      </c>
      <c r="AZ9" s="209">
        <f t="shared" si="6"/>
        <v>11</v>
      </c>
      <c r="BA9" s="209">
        <f t="shared" si="6"/>
        <v>12</v>
      </c>
      <c r="BB9" s="209">
        <f t="shared" si="6"/>
        <v>1</v>
      </c>
      <c r="BC9" s="209">
        <f t="shared" si="6"/>
        <v>2</v>
      </c>
      <c r="BD9" s="209">
        <f t="shared" si="6"/>
        <v>3</v>
      </c>
      <c r="BE9" s="209">
        <f t="shared" si="6"/>
        <v>4</v>
      </c>
      <c r="BF9" s="209">
        <f t="shared" si="6"/>
        <v>5</v>
      </c>
      <c r="BG9" s="209">
        <f t="shared" si="6"/>
        <v>6</v>
      </c>
      <c r="BH9" s="209">
        <f t="shared" si="6"/>
        <v>7</v>
      </c>
      <c r="BI9" s="209">
        <f t="shared" si="6"/>
        <v>8</v>
      </c>
      <c r="BJ9" s="209">
        <f t="shared" si="6"/>
        <v>9</v>
      </c>
      <c r="BK9" s="209">
        <f t="shared" si="6"/>
        <v>10</v>
      </c>
      <c r="BL9" s="209">
        <f t="shared" si="6"/>
        <v>11</v>
      </c>
      <c r="BM9" s="209">
        <f t="shared" si="6"/>
        <v>12</v>
      </c>
      <c r="BN9" s="210"/>
      <c r="BO9" s="210"/>
      <c r="BP9" s="210"/>
      <c r="BQ9" s="210"/>
      <c r="BR9" s="210"/>
      <c r="BS9" s="210"/>
      <c r="BT9" s="210"/>
      <c r="BU9" s="210"/>
      <c r="BV9" s="210"/>
      <c r="BW9" s="210"/>
      <c r="BX9" s="210"/>
      <c r="BY9" s="210"/>
      <c r="BZ9" s="210"/>
      <c r="CA9" s="210"/>
      <c r="CB9" s="210"/>
      <c r="CC9" s="210"/>
      <c r="CD9" s="210"/>
      <c r="CE9" s="210"/>
      <c r="CF9" s="210"/>
      <c r="CG9" s="210"/>
    </row>
    <row r="10" spans="1:85" ht="13.5" customHeight="1" x14ac:dyDescent="0.2">
      <c r="A10" s="210"/>
      <c r="B10" s="211"/>
      <c r="C10" s="64" t="str">
        <f>Вводные!C126</f>
        <v>Загрузка по услуге сдачи в аренду оборудования</v>
      </c>
      <c r="D10" s="520"/>
      <c r="E10" s="213"/>
      <c r="F10" s="214">
        <f>VLOOKUP(MONTH(F$5),Вводные!$B$127:$F$138,5,0)</f>
        <v>0.5</v>
      </c>
      <c r="G10" s="214">
        <f>VLOOKUP(MONTH(G5),Вводные!$B$127:$F$138,5,0)</f>
        <v>0.5</v>
      </c>
      <c r="H10" s="214">
        <f>VLOOKUP(MONTH(H5),Вводные!$B$127:$F$138,5,0)</f>
        <v>0.5</v>
      </c>
      <c r="I10" s="214">
        <f>VLOOKUP(MONTH(I5),Вводные!$B$127:$F$138,5,0)</f>
        <v>0.5</v>
      </c>
      <c r="J10" s="214">
        <f>VLOOKUP(MONTH(J5),Вводные!$B$127:$F$138,5,0)</f>
        <v>0.5</v>
      </c>
      <c r="K10" s="214">
        <f>VLOOKUP(MONTH(K5),Вводные!$B$127:$F$138,5,0)</f>
        <v>0.5</v>
      </c>
      <c r="L10" s="214">
        <f>VLOOKUP(MONTH(L5),Вводные!$B$127:$F$138,5,0)</f>
        <v>0.5</v>
      </c>
      <c r="M10" s="214">
        <f>VLOOKUP(MONTH(M5),Вводные!$B$127:$F$138,5,0)</f>
        <v>0.5</v>
      </c>
      <c r="N10" s="214">
        <f>VLOOKUP(MONTH(N5),Вводные!$B$127:$F$138,5,0)</f>
        <v>0.5</v>
      </c>
      <c r="O10" s="214">
        <f>VLOOKUP(MONTH(O5),Вводные!$B$127:$F$138,5,0)</f>
        <v>0.5</v>
      </c>
      <c r="P10" s="214">
        <f>VLOOKUP(MONTH(P5),Вводные!$B$127:$F$138,5,0)</f>
        <v>0.5</v>
      </c>
      <c r="Q10" s="214">
        <f>VLOOKUP(MONTH(Q5),Вводные!$B$127:$F$138,5,0)</f>
        <v>0.5</v>
      </c>
      <c r="R10" s="214">
        <f>VLOOKUP(MONTH(R5),Вводные!$B$127:$F$138,5,0)</f>
        <v>0.5</v>
      </c>
      <c r="S10" s="214">
        <f>VLOOKUP(MONTH(S5),Вводные!$B$127:$F$138,5,0)</f>
        <v>0.5</v>
      </c>
      <c r="T10" s="214">
        <f>VLOOKUP(MONTH(T5),Вводные!$B$127:$F$138,5,0)</f>
        <v>0.5</v>
      </c>
      <c r="U10" s="214">
        <f>VLOOKUP(MONTH(U5),Вводные!$B$127:$F$138,5,0)</f>
        <v>0.5</v>
      </c>
      <c r="V10" s="214">
        <f>VLOOKUP(MONTH(V5),Вводные!$B$127:$F$138,5,0)</f>
        <v>0.5</v>
      </c>
      <c r="W10" s="214">
        <f>VLOOKUP(MONTH(W5),Вводные!$B$127:$F$138,5,0)</f>
        <v>0.5</v>
      </c>
      <c r="X10" s="214">
        <f>VLOOKUP(MONTH(X5),Вводные!$B$127:$F$138,5,0)</f>
        <v>0.5</v>
      </c>
      <c r="Y10" s="214">
        <f>VLOOKUP(MONTH(Y5),Вводные!$B$127:$F$138,5,0)</f>
        <v>0.5</v>
      </c>
      <c r="Z10" s="214">
        <f>VLOOKUP(MONTH(Z5),Вводные!$B$127:$F$138,5,0)</f>
        <v>0.5</v>
      </c>
      <c r="AA10" s="214">
        <f>VLOOKUP(MONTH(AA5),Вводные!$B$127:$F$138,5,0)</f>
        <v>0.5</v>
      </c>
      <c r="AB10" s="214">
        <f>VLOOKUP(MONTH(AB5),Вводные!$B$127:$F$138,5,0)</f>
        <v>0.5</v>
      </c>
      <c r="AC10" s="214">
        <f>VLOOKUP(MONTH(AC5),Вводные!$B$127:$F$138,5,0)</f>
        <v>0.5</v>
      </c>
      <c r="AD10" s="214">
        <f>VLOOKUP(MONTH(AD5),Вводные!$B$127:$F$138,5,0)</f>
        <v>0.5</v>
      </c>
      <c r="AE10" s="214">
        <f>VLOOKUP(MONTH(AE5),Вводные!$B$127:$F$138,5,0)</f>
        <v>0.5</v>
      </c>
      <c r="AF10" s="214">
        <f>VLOOKUP(MONTH(AF5),Вводные!$B$127:$F$138,5,0)</f>
        <v>0.5</v>
      </c>
      <c r="AG10" s="214">
        <f>VLOOKUP(MONTH(AG5),Вводные!$B$127:$F$138,5,0)</f>
        <v>0.5</v>
      </c>
      <c r="AH10" s="214">
        <f>VLOOKUP(MONTH(AH5),Вводные!$B$127:$F$138,5,0)</f>
        <v>0.5</v>
      </c>
      <c r="AI10" s="214">
        <f>VLOOKUP(MONTH(AI5),Вводные!$B$127:$F$138,5,0)</f>
        <v>0.5</v>
      </c>
      <c r="AJ10" s="214">
        <f>VLOOKUP(MONTH(AJ5),Вводные!$B$127:$F$138,5,0)</f>
        <v>0.5</v>
      </c>
      <c r="AK10" s="214">
        <f>VLOOKUP(MONTH(AK5),Вводные!$B$127:$F$138,5,0)</f>
        <v>0.5</v>
      </c>
      <c r="AL10" s="214">
        <f>VLOOKUP(MONTH(AL5),Вводные!$B$127:$F$138,5,0)</f>
        <v>0.5</v>
      </c>
      <c r="AM10" s="214">
        <f>VLOOKUP(MONTH(AM5),Вводные!$B$127:$F$138,5,0)</f>
        <v>0.5</v>
      </c>
      <c r="AN10" s="214">
        <f>VLOOKUP(MONTH(AN5),Вводные!$B$127:$F$138,5,0)</f>
        <v>0.5</v>
      </c>
      <c r="AO10" s="214">
        <f>VLOOKUP(MONTH(AO5),Вводные!$B$127:$F$138,5,0)</f>
        <v>0.5</v>
      </c>
      <c r="AP10" s="214">
        <f>VLOOKUP(MONTH(AP5),Вводные!$B$127:$F$138,5,0)</f>
        <v>0.5</v>
      </c>
      <c r="AQ10" s="214">
        <f>VLOOKUP(MONTH(AQ5),Вводные!$B$127:$F$138,5,0)</f>
        <v>0.5</v>
      </c>
      <c r="AR10" s="214">
        <f>VLOOKUP(MONTH(AR5),Вводные!$B$127:$F$138,5,0)</f>
        <v>0.5</v>
      </c>
      <c r="AS10" s="214">
        <f>VLOOKUP(MONTH(AS5),Вводные!$B$127:$F$138,5,0)</f>
        <v>0.5</v>
      </c>
      <c r="AT10" s="214">
        <f>VLOOKUP(MONTH(AT5),Вводные!$B$127:$F$138,5,0)</f>
        <v>0.5</v>
      </c>
      <c r="AU10" s="214">
        <f>VLOOKUP(MONTH(AU5),Вводные!$B$127:$F$138,5,0)</f>
        <v>0.5</v>
      </c>
      <c r="AV10" s="214">
        <f>VLOOKUP(MONTH(AV5),Вводные!$B$127:$F$138,5,0)</f>
        <v>0.5</v>
      </c>
      <c r="AW10" s="214">
        <f>VLOOKUP(MONTH(AW5),Вводные!$B$127:$F$138,5,0)</f>
        <v>0.5</v>
      </c>
      <c r="AX10" s="214">
        <f>VLOOKUP(MONTH(AX5),Вводные!$B$127:$F$138,5,0)</f>
        <v>0.5</v>
      </c>
      <c r="AY10" s="214">
        <f>VLOOKUP(MONTH(AY5),Вводные!$B$127:$F$138,5,0)</f>
        <v>0.5</v>
      </c>
      <c r="AZ10" s="214">
        <f>VLOOKUP(MONTH(AZ5),Вводные!$B$127:$F$138,5,0)</f>
        <v>0.5</v>
      </c>
      <c r="BA10" s="214">
        <f>VLOOKUP(MONTH(BA5),Вводные!$B$127:$F$138,5,0)</f>
        <v>0.5</v>
      </c>
      <c r="BB10" s="214">
        <f>VLOOKUP(MONTH(BB5),Вводные!$B$127:$F$138,5,0)</f>
        <v>0.5</v>
      </c>
      <c r="BC10" s="214">
        <f>VLOOKUP(MONTH(BC5),Вводные!$B$127:$F$138,5,0)</f>
        <v>0.5</v>
      </c>
      <c r="BD10" s="214">
        <f>VLOOKUP(MONTH(BD5),Вводные!$B$127:$F$138,5,0)</f>
        <v>0.5</v>
      </c>
      <c r="BE10" s="214">
        <f>VLOOKUP(MONTH(BE5),Вводные!$B$127:$F$138,5,0)</f>
        <v>0.5</v>
      </c>
      <c r="BF10" s="214">
        <f>VLOOKUP(MONTH(BF5),Вводные!$B$127:$F$138,5,0)</f>
        <v>0.5</v>
      </c>
      <c r="BG10" s="214">
        <f>VLOOKUP(MONTH(BG5),Вводные!$B$127:$F$138,5,0)</f>
        <v>0.5</v>
      </c>
      <c r="BH10" s="214">
        <f>VLOOKUP(MONTH(BH5),Вводные!$B$127:$F$138,5,0)</f>
        <v>0.5</v>
      </c>
      <c r="BI10" s="214">
        <f>VLOOKUP(MONTH(BI5),Вводные!$B$127:$F$138,5,0)</f>
        <v>0.5</v>
      </c>
      <c r="BJ10" s="214">
        <f>VLOOKUP(MONTH(BJ5),Вводные!$B$127:$F$138,5,0)</f>
        <v>0.5</v>
      </c>
      <c r="BK10" s="214">
        <f>VLOOKUP(MONTH(BK5),Вводные!$B$127:$F$138,5,0)</f>
        <v>0.5</v>
      </c>
      <c r="BL10" s="214">
        <f>VLOOKUP(MONTH(BL5),Вводные!$B$127:$F$138,5,0)</f>
        <v>0.5</v>
      </c>
      <c r="BM10" s="214">
        <f>VLOOKUP(MONTH(BM5),Вводные!$B$127:$F$138,5,0)</f>
        <v>0.5</v>
      </c>
      <c r="BN10" s="210"/>
      <c r="BO10" s="210"/>
      <c r="BP10" s="210"/>
      <c r="BQ10" s="210"/>
      <c r="BR10" s="210"/>
      <c r="BS10" s="210"/>
      <c r="BT10" s="210"/>
      <c r="BU10" s="210"/>
      <c r="BV10" s="210"/>
      <c r="BW10" s="210"/>
      <c r="BX10" s="210"/>
      <c r="BY10" s="210"/>
      <c r="BZ10" s="210"/>
      <c r="CA10" s="210"/>
      <c r="CB10" s="210"/>
      <c r="CC10" s="210"/>
      <c r="CD10" s="210"/>
      <c r="CE10" s="210"/>
      <c r="CF10" s="210"/>
      <c r="CG10" s="210"/>
    </row>
    <row r="11" spans="1:85" ht="13.5" customHeight="1" x14ac:dyDescent="0.2">
      <c r="A11" s="210"/>
      <c r="B11" s="211"/>
      <c r="C11" s="64" t="str">
        <f>Вводные!C140</f>
        <v>Загрузка по оказанию услуг по отделке</v>
      </c>
      <c r="D11" s="520"/>
      <c r="E11" s="213"/>
      <c r="F11" s="214">
        <f>VLOOKUP(MONTH(F$5),Вводные!$B$141:$F$152,5,0)</f>
        <v>0.1</v>
      </c>
      <c r="G11" s="214">
        <f>VLOOKUP(MONTH(G$5),Вводные!$B$141:$F$152,5,0)</f>
        <v>0.1</v>
      </c>
      <c r="H11" s="214">
        <f>VLOOKUP(MONTH(H$5),Вводные!$B$141:$F$152,5,0)</f>
        <v>0.1</v>
      </c>
      <c r="I11" s="214">
        <f>VLOOKUP(MONTH(I$5),Вводные!$B$141:$F$152,5,0)</f>
        <v>0.1</v>
      </c>
      <c r="J11" s="214">
        <f>VLOOKUP(MONTH(J$5),Вводные!$B$141:$F$152,5,0)</f>
        <v>0.1</v>
      </c>
      <c r="K11" s="214">
        <f>VLOOKUP(MONTH(K$5),Вводные!$B$141:$F$152,5,0)</f>
        <v>0.1</v>
      </c>
      <c r="L11" s="214">
        <f>VLOOKUP(MONTH(L$5),Вводные!$B$141:$F$152,5,0)</f>
        <v>0.1</v>
      </c>
      <c r="M11" s="214">
        <f>VLOOKUP(MONTH(M$5),Вводные!$B$141:$F$152,5,0)</f>
        <v>0.1</v>
      </c>
      <c r="N11" s="214">
        <f>VLOOKUP(MONTH(N$5),Вводные!$B$141:$F$152,5,0)</f>
        <v>0.1</v>
      </c>
      <c r="O11" s="214">
        <f>VLOOKUP(MONTH(O$5),Вводные!$B$141:$F$152,5,0)</f>
        <v>0.1</v>
      </c>
      <c r="P11" s="214">
        <f>VLOOKUP(MONTH(P$5),Вводные!$B$141:$F$152,5,0)</f>
        <v>0.1</v>
      </c>
      <c r="Q11" s="214">
        <f>VLOOKUP(MONTH(Q$5),Вводные!$B$141:$F$152,5,0)</f>
        <v>0.1</v>
      </c>
      <c r="R11" s="214">
        <f>VLOOKUP(MONTH(R$5),Вводные!$B$141:$F$152,5,0)</f>
        <v>0.1</v>
      </c>
      <c r="S11" s="214">
        <f>VLOOKUP(MONTH(S$5),Вводные!$B$141:$F$152,5,0)</f>
        <v>0.1</v>
      </c>
      <c r="T11" s="214">
        <f>VLOOKUP(MONTH(T$5),Вводные!$B$141:$F$152,5,0)</f>
        <v>0.1</v>
      </c>
      <c r="U11" s="214">
        <f>VLOOKUP(MONTH(U$5),Вводные!$B$141:$F$152,5,0)</f>
        <v>0.1</v>
      </c>
      <c r="V11" s="214">
        <f>VLOOKUP(MONTH(V$5),Вводные!$B$141:$F$152,5,0)</f>
        <v>0.1</v>
      </c>
      <c r="W11" s="214">
        <f>VLOOKUP(MONTH(W$5),Вводные!$B$141:$F$152,5,0)</f>
        <v>0.1</v>
      </c>
      <c r="X11" s="214">
        <f>VLOOKUP(MONTH(X$5),Вводные!$B$141:$F$152,5,0)</f>
        <v>0.1</v>
      </c>
      <c r="Y11" s="214">
        <f>VLOOKUP(MONTH(Y$5),Вводные!$B$141:$F$152,5,0)</f>
        <v>0.1</v>
      </c>
      <c r="Z11" s="214">
        <f>VLOOKUP(MONTH(Z$5),Вводные!$B$141:$F$152,5,0)</f>
        <v>0.1</v>
      </c>
      <c r="AA11" s="214">
        <f>VLOOKUP(MONTH(AA$5),Вводные!$B$141:$F$152,5,0)</f>
        <v>0.1</v>
      </c>
      <c r="AB11" s="214">
        <f>VLOOKUP(MONTH(AB$5),Вводные!$B$141:$F$152,5,0)</f>
        <v>0.1</v>
      </c>
      <c r="AC11" s="214">
        <f>VLOOKUP(MONTH(AC$5),Вводные!$B$141:$F$152,5,0)</f>
        <v>0.1</v>
      </c>
      <c r="AD11" s="214">
        <f>VLOOKUP(MONTH(AD$5),Вводные!$B$141:$F$152,5,0)</f>
        <v>0.1</v>
      </c>
      <c r="AE11" s="214">
        <f>VLOOKUP(MONTH(AE$5),Вводные!$B$141:$F$152,5,0)</f>
        <v>0.1</v>
      </c>
      <c r="AF11" s="214">
        <f>VLOOKUP(MONTH(AF$5),Вводные!$B$141:$F$152,5,0)</f>
        <v>0.1</v>
      </c>
      <c r="AG11" s="214">
        <f>VLOOKUP(MONTH(AG$5),Вводные!$B$141:$F$152,5,0)</f>
        <v>0.1</v>
      </c>
      <c r="AH11" s="214">
        <f>VLOOKUP(MONTH(AH$5),Вводные!$B$141:$F$152,5,0)</f>
        <v>0.1</v>
      </c>
      <c r="AI11" s="214">
        <f>VLOOKUP(MONTH(AI$5),Вводные!$B$141:$F$152,5,0)</f>
        <v>0.1</v>
      </c>
      <c r="AJ11" s="214">
        <f>VLOOKUP(MONTH(AJ$5),Вводные!$B$141:$F$152,5,0)</f>
        <v>0.1</v>
      </c>
      <c r="AK11" s="214">
        <f>VLOOKUP(MONTH(AK$5),Вводные!$B$141:$F$152,5,0)</f>
        <v>0.1</v>
      </c>
      <c r="AL11" s="214">
        <f>VLOOKUP(MONTH(AL$5),Вводные!$B$141:$F$152,5,0)</f>
        <v>0.1</v>
      </c>
      <c r="AM11" s="214">
        <f>VLOOKUP(MONTH(AM$5),Вводные!$B$141:$F$152,5,0)</f>
        <v>0.1</v>
      </c>
      <c r="AN11" s="214">
        <f>VLOOKUP(MONTH(AN$5),Вводные!$B$141:$F$152,5,0)</f>
        <v>0.1</v>
      </c>
      <c r="AO11" s="214">
        <f>VLOOKUP(MONTH(AO$5),Вводные!$B$141:$F$152,5,0)</f>
        <v>0.1</v>
      </c>
      <c r="AP11" s="214">
        <f>VLOOKUP(MONTH(AP$5),Вводные!$B$141:$F$152,5,0)</f>
        <v>0.1</v>
      </c>
      <c r="AQ11" s="214">
        <f>VLOOKUP(MONTH(AQ$5),Вводные!$B$141:$F$152,5,0)</f>
        <v>0.1</v>
      </c>
      <c r="AR11" s="214">
        <f>VLOOKUP(MONTH(AR$5),Вводные!$B$141:$F$152,5,0)</f>
        <v>0.1</v>
      </c>
      <c r="AS11" s="214">
        <f>VLOOKUP(MONTH(AS$5),Вводные!$B$141:$F$152,5,0)</f>
        <v>0.1</v>
      </c>
      <c r="AT11" s="214">
        <f>VLOOKUP(MONTH(AT$5),Вводные!$B$141:$F$152,5,0)</f>
        <v>0.1</v>
      </c>
      <c r="AU11" s="214">
        <f>VLOOKUP(MONTH(AU$5),Вводные!$B$141:$F$152,5,0)</f>
        <v>0.1</v>
      </c>
      <c r="AV11" s="214">
        <f>VLOOKUP(MONTH(AV$5),Вводные!$B$141:$F$152,5,0)</f>
        <v>0.1</v>
      </c>
      <c r="AW11" s="214">
        <f>VLOOKUP(MONTH(AW$5),Вводные!$B$141:$F$152,5,0)</f>
        <v>0.1</v>
      </c>
      <c r="AX11" s="214">
        <f>VLOOKUP(MONTH(AX$5),Вводные!$B$141:$F$152,5,0)</f>
        <v>0.1</v>
      </c>
      <c r="AY11" s="214">
        <f>VLOOKUP(MONTH(AY$5),Вводные!$B$141:$F$152,5,0)</f>
        <v>0.1</v>
      </c>
      <c r="AZ11" s="214">
        <f>VLOOKUP(MONTH(AZ$5),Вводные!$B$141:$F$152,5,0)</f>
        <v>0.1</v>
      </c>
      <c r="BA11" s="214">
        <f>VLOOKUP(MONTH(BA$5),Вводные!$B$141:$F$152,5,0)</f>
        <v>0.1</v>
      </c>
      <c r="BB11" s="214">
        <f>VLOOKUP(MONTH(BB$5),Вводные!$B$141:$F$152,5,0)</f>
        <v>0.1</v>
      </c>
      <c r="BC11" s="214">
        <f>VLOOKUP(MONTH(BC$5),Вводные!$B$141:$F$152,5,0)</f>
        <v>0.1</v>
      </c>
      <c r="BD11" s="214">
        <f>VLOOKUP(MONTH(BD$5),Вводные!$B$141:$F$152,5,0)</f>
        <v>0.1</v>
      </c>
      <c r="BE11" s="214">
        <f>VLOOKUP(MONTH(BE$5),Вводные!$B$141:$F$152,5,0)</f>
        <v>0.1</v>
      </c>
      <c r="BF11" s="214">
        <f>VLOOKUP(MONTH(BF$5),Вводные!$B$141:$F$152,5,0)</f>
        <v>0.1</v>
      </c>
      <c r="BG11" s="214">
        <f>VLOOKUP(MONTH(BG$5),Вводные!$B$141:$F$152,5,0)</f>
        <v>0.1</v>
      </c>
      <c r="BH11" s="214">
        <f>VLOOKUP(MONTH(BH$5),Вводные!$B$141:$F$152,5,0)</f>
        <v>0.1</v>
      </c>
      <c r="BI11" s="214">
        <f>VLOOKUP(MONTH(BI$5),Вводные!$B$141:$F$152,5,0)</f>
        <v>0.1</v>
      </c>
      <c r="BJ11" s="214">
        <f>VLOOKUP(MONTH(BJ$5),Вводные!$B$141:$F$152,5,0)</f>
        <v>0.1</v>
      </c>
      <c r="BK11" s="214">
        <f>VLOOKUP(MONTH(BK$5),Вводные!$B$141:$F$152,5,0)</f>
        <v>0.1</v>
      </c>
      <c r="BL11" s="214">
        <f>VLOOKUP(MONTH(BL$5),Вводные!$B$141:$F$152,5,0)</f>
        <v>0.1</v>
      </c>
      <c r="BM11" s="214">
        <f>VLOOKUP(MONTH(BM$5),Вводные!$B$141:$F$152,5,0)</f>
        <v>0.1</v>
      </c>
      <c r="BN11" s="210"/>
      <c r="BO11" s="210"/>
      <c r="BP11" s="210"/>
      <c r="BQ11" s="210"/>
      <c r="BR11" s="210"/>
      <c r="BS11" s="210"/>
      <c r="BT11" s="210"/>
      <c r="BU11" s="210"/>
      <c r="BV11" s="210"/>
      <c r="BW11" s="210"/>
      <c r="BX11" s="210"/>
      <c r="BY11" s="210"/>
      <c r="BZ11" s="210"/>
      <c r="CA11" s="210"/>
      <c r="CB11" s="210"/>
      <c r="CC11" s="210"/>
      <c r="CD11" s="210"/>
      <c r="CE11" s="210"/>
      <c r="CF11" s="210"/>
      <c r="CG11" s="210"/>
    </row>
    <row r="12" spans="1:85" ht="13.5" customHeight="1" x14ac:dyDescent="0.2">
      <c r="A12" s="210"/>
      <c r="B12" s="211"/>
      <c r="C12" s="64" t="str">
        <f>Вводные!C154</f>
        <v>Сезонность: для услуги сдачи оборудования в аренду и оказания услуг по отделке</v>
      </c>
      <c r="D12" s="520"/>
      <c r="E12" s="213"/>
      <c r="F12" s="214">
        <f>VLOOKUP(MONTH(F$5),Вводные!$B$155:$F$166,5,0)</f>
        <v>0.9</v>
      </c>
      <c r="G12" s="214">
        <f>VLOOKUP(MONTH(G$5),Вводные!$B$155:$F$166,5,0)</f>
        <v>0.9</v>
      </c>
      <c r="H12" s="214">
        <f>VLOOKUP(MONTH(H$5),Вводные!$B$155:$F$166,5,0)</f>
        <v>0.9</v>
      </c>
      <c r="I12" s="214">
        <f>VLOOKUP(MONTH(I$5),Вводные!$B$155:$F$166,5,0)</f>
        <v>0.9</v>
      </c>
      <c r="J12" s="214">
        <f>VLOOKUP(MONTH(J$5),Вводные!$B$155:$F$166,5,0)</f>
        <v>0.9</v>
      </c>
      <c r="K12" s="214">
        <f>VLOOKUP(MONTH(K$5),Вводные!$B$155:$F$166,5,0)</f>
        <v>0.9</v>
      </c>
      <c r="L12" s="214">
        <f>VLOOKUP(MONTH(L$5),Вводные!$B$155:$F$166,5,0)</f>
        <v>0.9</v>
      </c>
      <c r="M12" s="214">
        <f>VLOOKUP(MONTH(M$5),Вводные!$B$155:$F$166,5,0)</f>
        <v>0.9</v>
      </c>
      <c r="N12" s="214">
        <f>VLOOKUP(MONTH(N$5),Вводные!$B$155:$F$166,5,0)</f>
        <v>0.9</v>
      </c>
      <c r="O12" s="214">
        <f>VLOOKUP(MONTH(O$5),Вводные!$B$155:$F$166,5,0)</f>
        <v>0.9</v>
      </c>
      <c r="P12" s="214">
        <f>VLOOKUP(MONTH(P$5),Вводные!$B$155:$F$166,5,0)</f>
        <v>0.9</v>
      </c>
      <c r="Q12" s="214">
        <f>VLOOKUP(MONTH(Q$5),Вводные!$B$155:$F$166,5,0)</f>
        <v>0.9</v>
      </c>
      <c r="R12" s="214">
        <f>VLOOKUP(MONTH(R$5),Вводные!$B$155:$F$166,5,0)</f>
        <v>0.9</v>
      </c>
      <c r="S12" s="214">
        <f>VLOOKUP(MONTH(S$5),Вводные!$B$155:$F$166,5,0)</f>
        <v>0.9</v>
      </c>
      <c r="T12" s="214">
        <f>VLOOKUP(MONTH(T$5),Вводные!$B$155:$F$166,5,0)</f>
        <v>0.9</v>
      </c>
      <c r="U12" s="214">
        <f>VLOOKUP(MONTH(U$5),Вводные!$B$155:$F$166,5,0)</f>
        <v>0.9</v>
      </c>
      <c r="V12" s="214">
        <f>VLOOKUP(MONTH(V$5),Вводные!$B$155:$F$166,5,0)</f>
        <v>0.9</v>
      </c>
      <c r="W12" s="214">
        <f>VLOOKUP(MONTH(W$5),Вводные!$B$155:$F$166,5,0)</f>
        <v>0.9</v>
      </c>
      <c r="X12" s="214">
        <f>VLOOKUP(MONTH(X$5),Вводные!$B$155:$F$166,5,0)</f>
        <v>0.9</v>
      </c>
      <c r="Y12" s="214">
        <f>VLOOKUP(MONTH(Y$5),Вводные!$B$155:$F$166,5,0)</f>
        <v>0.9</v>
      </c>
      <c r="Z12" s="214">
        <f>VLOOKUP(MONTH(Z$5),Вводные!$B$155:$F$166,5,0)</f>
        <v>0.9</v>
      </c>
      <c r="AA12" s="214">
        <f>VLOOKUP(MONTH(AA$5),Вводные!$B$155:$F$166,5,0)</f>
        <v>0.9</v>
      </c>
      <c r="AB12" s="214">
        <f>VLOOKUP(MONTH(AB$5),Вводные!$B$155:$F$166,5,0)</f>
        <v>0.9</v>
      </c>
      <c r="AC12" s="214">
        <f>VLOOKUP(MONTH(AC$5),Вводные!$B$155:$F$166,5,0)</f>
        <v>0.9</v>
      </c>
      <c r="AD12" s="214">
        <f>VLOOKUP(MONTH(AD$5),Вводные!$B$155:$F$166,5,0)</f>
        <v>0.9</v>
      </c>
      <c r="AE12" s="214">
        <f>VLOOKUP(MONTH(AE$5),Вводные!$B$155:$F$166,5,0)</f>
        <v>0.9</v>
      </c>
      <c r="AF12" s="214">
        <f>VLOOKUP(MONTH(AF$5),Вводные!$B$155:$F$166,5,0)</f>
        <v>0.9</v>
      </c>
      <c r="AG12" s="214">
        <f>VLOOKUP(MONTH(AG$5),Вводные!$B$155:$F$166,5,0)</f>
        <v>0.9</v>
      </c>
      <c r="AH12" s="214">
        <f>VLOOKUP(MONTH(AH$5),Вводные!$B$155:$F$166,5,0)</f>
        <v>0.9</v>
      </c>
      <c r="AI12" s="214">
        <f>VLOOKUP(MONTH(AI$5),Вводные!$B$155:$F$166,5,0)</f>
        <v>0.9</v>
      </c>
      <c r="AJ12" s="214">
        <f>VLOOKUP(MONTH(AJ$5),Вводные!$B$155:$F$166,5,0)</f>
        <v>0.9</v>
      </c>
      <c r="AK12" s="214">
        <f>VLOOKUP(MONTH(AK$5),Вводные!$B$155:$F$166,5,0)</f>
        <v>0.9</v>
      </c>
      <c r="AL12" s="214">
        <f>VLOOKUP(MONTH(AL$5),Вводные!$B$155:$F$166,5,0)</f>
        <v>0.9</v>
      </c>
      <c r="AM12" s="214">
        <f>VLOOKUP(MONTH(AM$5),Вводные!$B$155:$F$166,5,0)</f>
        <v>0.9</v>
      </c>
      <c r="AN12" s="214">
        <f>VLOOKUP(MONTH(AN$5),Вводные!$B$155:$F$166,5,0)</f>
        <v>0.9</v>
      </c>
      <c r="AO12" s="214">
        <f>VLOOKUP(MONTH(AO$5),Вводные!$B$155:$F$166,5,0)</f>
        <v>0.9</v>
      </c>
      <c r="AP12" s="214">
        <f>VLOOKUP(MONTH(AP$5),Вводные!$B$155:$F$166,5,0)</f>
        <v>0.9</v>
      </c>
      <c r="AQ12" s="214">
        <f>VLOOKUP(MONTH(AQ$5),Вводные!$B$155:$F$166,5,0)</f>
        <v>0.9</v>
      </c>
      <c r="AR12" s="214">
        <f>VLOOKUP(MONTH(AR$5),Вводные!$B$155:$F$166,5,0)</f>
        <v>0.9</v>
      </c>
      <c r="AS12" s="214">
        <f>VLOOKUP(MONTH(AS$5),Вводные!$B$155:$F$166,5,0)</f>
        <v>0.9</v>
      </c>
      <c r="AT12" s="214">
        <f>VLOOKUP(MONTH(AT$5),Вводные!$B$155:$F$166,5,0)</f>
        <v>0.9</v>
      </c>
      <c r="AU12" s="214">
        <f>VLOOKUP(MONTH(AU$5),Вводные!$B$155:$F$166,5,0)</f>
        <v>0.9</v>
      </c>
      <c r="AV12" s="214">
        <f>VLOOKUP(MONTH(AV$5),Вводные!$B$155:$F$166,5,0)</f>
        <v>0.9</v>
      </c>
      <c r="AW12" s="214">
        <f>VLOOKUP(MONTH(AW$5),Вводные!$B$155:$F$166,5,0)</f>
        <v>0.9</v>
      </c>
      <c r="AX12" s="214">
        <f>VLOOKUP(MONTH(AX$5),Вводные!$B$155:$F$166,5,0)</f>
        <v>0.9</v>
      </c>
      <c r="AY12" s="214">
        <f>VLOOKUP(MONTH(AY$5),Вводные!$B$155:$F$166,5,0)</f>
        <v>0.9</v>
      </c>
      <c r="AZ12" s="214">
        <f>VLOOKUP(MONTH(AZ$5),Вводные!$B$155:$F$166,5,0)</f>
        <v>0.9</v>
      </c>
      <c r="BA12" s="214">
        <f>VLOOKUP(MONTH(BA$5),Вводные!$B$155:$F$166,5,0)</f>
        <v>0.9</v>
      </c>
      <c r="BB12" s="214">
        <f>VLOOKUP(MONTH(BB$5),Вводные!$B$155:$F$166,5,0)</f>
        <v>0.9</v>
      </c>
      <c r="BC12" s="214">
        <f>VLOOKUP(MONTH(BC$5),Вводные!$B$155:$F$166,5,0)</f>
        <v>0.9</v>
      </c>
      <c r="BD12" s="214">
        <f>VLOOKUP(MONTH(BD$5),Вводные!$B$155:$F$166,5,0)</f>
        <v>0.9</v>
      </c>
      <c r="BE12" s="214">
        <f>VLOOKUP(MONTH(BE$5),Вводные!$B$155:$F$166,5,0)</f>
        <v>0.9</v>
      </c>
      <c r="BF12" s="214">
        <f>VLOOKUP(MONTH(BF$5),Вводные!$B$155:$F$166,5,0)</f>
        <v>0.9</v>
      </c>
      <c r="BG12" s="214">
        <f>VLOOKUP(MONTH(BG$5),Вводные!$B$155:$F$166,5,0)</f>
        <v>0.9</v>
      </c>
      <c r="BH12" s="214">
        <f>VLOOKUP(MONTH(BH$5),Вводные!$B$155:$F$166,5,0)</f>
        <v>0.9</v>
      </c>
      <c r="BI12" s="214">
        <f>VLOOKUP(MONTH(BI$5),Вводные!$B$155:$F$166,5,0)</f>
        <v>0.9</v>
      </c>
      <c r="BJ12" s="214">
        <f>VLOOKUP(MONTH(BJ$5),Вводные!$B$155:$F$166,5,0)</f>
        <v>0.9</v>
      </c>
      <c r="BK12" s="214">
        <f>VLOOKUP(MONTH(BK$5),Вводные!$B$155:$F$166,5,0)</f>
        <v>0.9</v>
      </c>
      <c r="BL12" s="214">
        <f>VLOOKUP(MONTH(BL$5),Вводные!$B$155:$F$166,5,0)</f>
        <v>0.9</v>
      </c>
      <c r="BM12" s="214">
        <f>VLOOKUP(MONTH(BM$5),Вводные!$B$155:$F$166,5,0)</f>
        <v>0.9</v>
      </c>
      <c r="BN12" s="210"/>
      <c r="BO12" s="210"/>
      <c r="BP12" s="210"/>
      <c r="BQ12" s="210"/>
      <c r="BR12" s="210"/>
      <c r="BS12" s="210"/>
      <c r="BT12" s="210"/>
      <c r="BU12" s="210"/>
      <c r="BV12" s="210"/>
      <c r="BW12" s="210"/>
      <c r="BX12" s="210"/>
      <c r="BY12" s="210"/>
      <c r="BZ12" s="210"/>
      <c r="CA12" s="210"/>
      <c r="CB12" s="210"/>
      <c r="CC12" s="210"/>
      <c r="CD12" s="210"/>
      <c r="CE12" s="210"/>
      <c r="CF12" s="210"/>
      <c r="CG12" s="210"/>
    </row>
    <row r="13" spans="1:85" ht="13.5" customHeight="1" x14ac:dyDescent="0.2">
      <c r="A13" s="210"/>
      <c r="B13" s="211"/>
      <c r="C13" s="64" t="s">
        <v>305</v>
      </c>
      <c r="D13" s="520"/>
      <c r="E13" s="213"/>
      <c r="F13" s="209">
        <f t="shared" ref="F13:BK13" si="7">G5-F5</f>
        <v>30</v>
      </c>
      <c r="G13" s="209">
        <f t="shared" si="7"/>
        <v>31</v>
      </c>
      <c r="H13" s="209">
        <f t="shared" si="7"/>
        <v>30</v>
      </c>
      <c r="I13" s="209">
        <f t="shared" si="7"/>
        <v>31</v>
      </c>
      <c r="J13" s="209">
        <f t="shared" si="7"/>
        <v>31</v>
      </c>
      <c r="K13" s="209">
        <f t="shared" si="7"/>
        <v>29</v>
      </c>
      <c r="L13" s="209">
        <f t="shared" si="7"/>
        <v>31</v>
      </c>
      <c r="M13" s="209">
        <f t="shared" si="7"/>
        <v>30</v>
      </c>
      <c r="N13" s="209">
        <f t="shared" si="7"/>
        <v>31</v>
      </c>
      <c r="O13" s="209">
        <f t="shared" si="7"/>
        <v>30</v>
      </c>
      <c r="P13" s="209">
        <f t="shared" si="7"/>
        <v>31</v>
      </c>
      <c r="Q13" s="209">
        <f t="shared" si="7"/>
        <v>31</v>
      </c>
      <c r="R13" s="209">
        <f t="shared" si="7"/>
        <v>30</v>
      </c>
      <c r="S13" s="209">
        <f t="shared" si="7"/>
        <v>31</v>
      </c>
      <c r="T13" s="209">
        <f t="shared" si="7"/>
        <v>30</v>
      </c>
      <c r="U13" s="209">
        <f t="shared" si="7"/>
        <v>31</v>
      </c>
      <c r="V13" s="209">
        <f t="shared" si="7"/>
        <v>31</v>
      </c>
      <c r="W13" s="209">
        <f t="shared" si="7"/>
        <v>28</v>
      </c>
      <c r="X13" s="209">
        <f t="shared" si="7"/>
        <v>31</v>
      </c>
      <c r="Y13" s="209">
        <f t="shared" si="7"/>
        <v>30</v>
      </c>
      <c r="Z13" s="209">
        <f t="shared" si="7"/>
        <v>31</v>
      </c>
      <c r="AA13" s="209">
        <f t="shared" si="7"/>
        <v>30</v>
      </c>
      <c r="AB13" s="209">
        <f t="shared" si="7"/>
        <v>31</v>
      </c>
      <c r="AC13" s="209">
        <f t="shared" si="7"/>
        <v>31</v>
      </c>
      <c r="AD13" s="209">
        <f t="shared" si="7"/>
        <v>30</v>
      </c>
      <c r="AE13" s="209">
        <f t="shared" si="7"/>
        <v>31</v>
      </c>
      <c r="AF13" s="209">
        <f t="shared" si="7"/>
        <v>30</v>
      </c>
      <c r="AG13" s="209">
        <f t="shared" si="7"/>
        <v>31</v>
      </c>
      <c r="AH13" s="209">
        <f t="shared" si="7"/>
        <v>31</v>
      </c>
      <c r="AI13" s="209">
        <f t="shared" si="7"/>
        <v>28</v>
      </c>
      <c r="AJ13" s="209">
        <f t="shared" si="7"/>
        <v>31</v>
      </c>
      <c r="AK13" s="209">
        <f t="shared" si="7"/>
        <v>30</v>
      </c>
      <c r="AL13" s="209">
        <f t="shared" si="7"/>
        <v>31</v>
      </c>
      <c r="AM13" s="209">
        <f t="shared" si="7"/>
        <v>30</v>
      </c>
      <c r="AN13" s="209">
        <f t="shared" si="7"/>
        <v>31</v>
      </c>
      <c r="AO13" s="209">
        <f t="shared" si="7"/>
        <v>31</v>
      </c>
      <c r="AP13" s="209">
        <f t="shared" si="7"/>
        <v>30</v>
      </c>
      <c r="AQ13" s="209">
        <f t="shared" si="7"/>
        <v>31</v>
      </c>
      <c r="AR13" s="209">
        <f t="shared" si="7"/>
        <v>30</v>
      </c>
      <c r="AS13" s="209">
        <f t="shared" si="7"/>
        <v>31</v>
      </c>
      <c r="AT13" s="209">
        <f t="shared" si="7"/>
        <v>31</v>
      </c>
      <c r="AU13" s="209">
        <f t="shared" si="7"/>
        <v>28</v>
      </c>
      <c r="AV13" s="209">
        <f t="shared" si="7"/>
        <v>31</v>
      </c>
      <c r="AW13" s="209">
        <f t="shared" si="7"/>
        <v>30</v>
      </c>
      <c r="AX13" s="209">
        <f t="shared" si="7"/>
        <v>31</v>
      </c>
      <c r="AY13" s="209">
        <f t="shared" si="7"/>
        <v>30</v>
      </c>
      <c r="AZ13" s="209">
        <f t="shared" si="7"/>
        <v>31</v>
      </c>
      <c r="BA13" s="209">
        <f t="shared" si="7"/>
        <v>31</v>
      </c>
      <c r="BB13" s="209">
        <f t="shared" si="7"/>
        <v>30</v>
      </c>
      <c r="BC13" s="209">
        <f t="shared" si="7"/>
        <v>31</v>
      </c>
      <c r="BD13" s="209">
        <f t="shared" si="7"/>
        <v>30</v>
      </c>
      <c r="BE13" s="209">
        <f t="shared" si="7"/>
        <v>31</v>
      </c>
      <c r="BF13" s="209">
        <f t="shared" si="7"/>
        <v>31</v>
      </c>
      <c r="BG13" s="209">
        <f t="shared" si="7"/>
        <v>29</v>
      </c>
      <c r="BH13" s="209">
        <f t="shared" si="7"/>
        <v>31</v>
      </c>
      <c r="BI13" s="209">
        <f t="shared" si="7"/>
        <v>30</v>
      </c>
      <c r="BJ13" s="209">
        <f t="shared" si="7"/>
        <v>31</v>
      </c>
      <c r="BK13" s="209">
        <f t="shared" si="7"/>
        <v>30</v>
      </c>
      <c r="BL13" s="209">
        <f>BM5-BL5</f>
        <v>31</v>
      </c>
      <c r="BM13" s="209">
        <f>BN5-BM5</f>
        <v>31</v>
      </c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</row>
    <row r="14" spans="1:85" ht="13.5" customHeight="1" x14ac:dyDescent="0.2">
      <c r="A14" s="210"/>
      <c r="B14" s="211"/>
      <c r="C14" s="64" t="str">
        <f>CONCATENATE("Начало монетизации '"&amp;C26&amp;"'")</f>
        <v>Начало монетизации 'Сдача оборудования в аренду'</v>
      </c>
      <c r="D14" s="520"/>
      <c r="E14" s="213"/>
      <c r="F14" s="209">
        <f t="shared" ref="F14:AK14" si="8">IF(SUM(F27:F29)&gt;0,1,0)</f>
        <v>0</v>
      </c>
      <c r="G14" s="209">
        <f t="shared" si="8"/>
        <v>0</v>
      </c>
      <c r="H14" s="209">
        <f t="shared" si="8"/>
        <v>0</v>
      </c>
      <c r="I14" s="209">
        <f t="shared" si="8"/>
        <v>0</v>
      </c>
      <c r="J14" s="209">
        <f t="shared" si="8"/>
        <v>0</v>
      </c>
      <c r="K14" s="209">
        <f t="shared" si="8"/>
        <v>0</v>
      </c>
      <c r="L14" s="209">
        <f t="shared" si="8"/>
        <v>0</v>
      </c>
      <c r="M14" s="209">
        <f t="shared" si="8"/>
        <v>0</v>
      </c>
      <c r="N14" s="209">
        <f t="shared" si="8"/>
        <v>0</v>
      </c>
      <c r="O14" s="209">
        <f t="shared" si="8"/>
        <v>0</v>
      </c>
      <c r="P14" s="209">
        <f t="shared" si="8"/>
        <v>0</v>
      </c>
      <c r="Q14" s="209">
        <f t="shared" si="8"/>
        <v>0</v>
      </c>
      <c r="R14" s="209">
        <f t="shared" si="8"/>
        <v>1</v>
      </c>
      <c r="S14" s="209">
        <f t="shared" si="8"/>
        <v>1</v>
      </c>
      <c r="T14" s="209">
        <f t="shared" si="8"/>
        <v>1</v>
      </c>
      <c r="U14" s="209">
        <f t="shared" si="8"/>
        <v>1</v>
      </c>
      <c r="V14" s="209">
        <f t="shared" si="8"/>
        <v>1</v>
      </c>
      <c r="W14" s="209">
        <f t="shared" si="8"/>
        <v>1</v>
      </c>
      <c r="X14" s="209">
        <f t="shared" si="8"/>
        <v>1</v>
      </c>
      <c r="Y14" s="209">
        <f t="shared" si="8"/>
        <v>1</v>
      </c>
      <c r="Z14" s="209">
        <f t="shared" si="8"/>
        <v>1</v>
      </c>
      <c r="AA14" s="209">
        <f t="shared" si="8"/>
        <v>1</v>
      </c>
      <c r="AB14" s="209">
        <f t="shared" si="8"/>
        <v>1</v>
      </c>
      <c r="AC14" s="209">
        <f t="shared" si="8"/>
        <v>1</v>
      </c>
      <c r="AD14" s="209">
        <f t="shared" si="8"/>
        <v>1</v>
      </c>
      <c r="AE14" s="209">
        <f t="shared" si="8"/>
        <v>1</v>
      </c>
      <c r="AF14" s="209">
        <f t="shared" si="8"/>
        <v>1</v>
      </c>
      <c r="AG14" s="209">
        <f t="shared" si="8"/>
        <v>1</v>
      </c>
      <c r="AH14" s="209">
        <f t="shared" si="8"/>
        <v>1</v>
      </c>
      <c r="AI14" s="209">
        <f t="shared" si="8"/>
        <v>1</v>
      </c>
      <c r="AJ14" s="209">
        <f t="shared" si="8"/>
        <v>1</v>
      </c>
      <c r="AK14" s="209">
        <f t="shared" si="8"/>
        <v>1</v>
      </c>
      <c r="AL14" s="209">
        <f t="shared" ref="AL14:BM14" si="9">IF(SUM(AL27:AL29)&gt;0,1,0)</f>
        <v>1</v>
      </c>
      <c r="AM14" s="209">
        <f t="shared" si="9"/>
        <v>1</v>
      </c>
      <c r="AN14" s="209">
        <f t="shared" si="9"/>
        <v>1</v>
      </c>
      <c r="AO14" s="209">
        <f t="shared" si="9"/>
        <v>1</v>
      </c>
      <c r="AP14" s="209">
        <f t="shared" si="9"/>
        <v>1</v>
      </c>
      <c r="AQ14" s="209">
        <f t="shared" si="9"/>
        <v>1</v>
      </c>
      <c r="AR14" s="209">
        <f t="shared" si="9"/>
        <v>1</v>
      </c>
      <c r="AS14" s="209">
        <f t="shared" si="9"/>
        <v>1</v>
      </c>
      <c r="AT14" s="209">
        <f t="shared" si="9"/>
        <v>1</v>
      </c>
      <c r="AU14" s="209">
        <f t="shared" si="9"/>
        <v>1</v>
      </c>
      <c r="AV14" s="209">
        <f t="shared" si="9"/>
        <v>1</v>
      </c>
      <c r="AW14" s="209">
        <f t="shared" si="9"/>
        <v>1</v>
      </c>
      <c r="AX14" s="209">
        <f t="shared" si="9"/>
        <v>1</v>
      </c>
      <c r="AY14" s="209">
        <f t="shared" si="9"/>
        <v>1</v>
      </c>
      <c r="AZ14" s="209">
        <f t="shared" si="9"/>
        <v>1</v>
      </c>
      <c r="BA14" s="209">
        <f t="shared" si="9"/>
        <v>1</v>
      </c>
      <c r="BB14" s="209">
        <f t="shared" si="9"/>
        <v>1</v>
      </c>
      <c r="BC14" s="209">
        <f t="shared" si="9"/>
        <v>1</v>
      </c>
      <c r="BD14" s="209">
        <f t="shared" si="9"/>
        <v>1</v>
      </c>
      <c r="BE14" s="209">
        <f t="shared" si="9"/>
        <v>1</v>
      </c>
      <c r="BF14" s="209">
        <f t="shared" si="9"/>
        <v>1</v>
      </c>
      <c r="BG14" s="209">
        <f t="shared" si="9"/>
        <v>1</v>
      </c>
      <c r="BH14" s="209">
        <f t="shared" si="9"/>
        <v>1</v>
      </c>
      <c r="BI14" s="209">
        <f t="shared" si="9"/>
        <v>1</v>
      </c>
      <c r="BJ14" s="209">
        <f t="shared" si="9"/>
        <v>1</v>
      </c>
      <c r="BK14" s="209">
        <f t="shared" si="9"/>
        <v>1</v>
      </c>
      <c r="BL14" s="209">
        <f t="shared" si="9"/>
        <v>1</v>
      </c>
      <c r="BM14" s="209">
        <f t="shared" si="9"/>
        <v>1</v>
      </c>
      <c r="BN14" s="210"/>
      <c r="BO14" s="210"/>
      <c r="BP14" s="210"/>
      <c r="BQ14" s="210"/>
      <c r="BR14" s="210"/>
      <c r="BS14" s="210"/>
      <c r="BT14" s="210"/>
      <c r="BU14" s="210"/>
      <c r="BV14" s="210"/>
      <c r="BW14" s="210"/>
      <c r="BX14" s="210"/>
      <c r="BY14" s="210"/>
      <c r="BZ14" s="210"/>
      <c r="CA14" s="210"/>
      <c r="CB14" s="210"/>
      <c r="CC14" s="210"/>
      <c r="CD14" s="210"/>
      <c r="CE14" s="210"/>
      <c r="CF14" s="210"/>
      <c r="CG14" s="210"/>
    </row>
    <row r="15" spans="1:85" ht="13.5" customHeight="1" x14ac:dyDescent="0.2">
      <c r="A15" s="210"/>
      <c r="B15" s="211"/>
      <c r="C15" s="64" t="str">
        <f>CONCATENATE("Начало монетизации '"&amp;C36&amp;"'")</f>
        <v>Начало монетизации 'Оказание услуг по отделке'</v>
      </c>
      <c r="D15" s="520"/>
      <c r="E15" s="213"/>
      <c r="F15" s="209">
        <f t="shared" ref="F15:AK15" si="10">IF(SUM(F37:F39)&gt;0,1,0)</f>
        <v>0</v>
      </c>
      <c r="G15" s="209">
        <f t="shared" si="10"/>
        <v>0</v>
      </c>
      <c r="H15" s="209">
        <f t="shared" si="10"/>
        <v>0</v>
      </c>
      <c r="I15" s="209">
        <f t="shared" si="10"/>
        <v>0</v>
      </c>
      <c r="J15" s="209">
        <f t="shared" si="10"/>
        <v>0</v>
      </c>
      <c r="K15" s="209">
        <f t="shared" si="10"/>
        <v>0</v>
      </c>
      <c r="L15" s="209">
        <f t="shared" si="10"/>
        <v>0</v>
      </c>
      <c r="M15" s="209">
        <f t="shared" si="10"/>
        <v>0</v>
      </c>
      <c r="N15" s="209">
        <f t="shared" si="10"/>
        <v>0</v>
      </c>
      <c r="O15" s="209">
        <f t="shared" si="10"/>
        <v>0</v>
      </c>
      <c r="P15" s="209">
        <f t="shared" si="10"/>
        <v>0</v>
      </c>
      <c r="Q15" s="209">
        <f t="shared" si="10"/>
        <v>0</v>
      </c>
      <c r="R15" s="209">
        <f t="shared" si="10"/>
        <v>1</v>
      </c>
      <c r="S15" s="209">
        <f t="shared" si="10"/>
        <v>1</v>
      </c>
      <c r="T15" s="209">
        <f t="shared" si="10"/>
        <v>1</v>
      </c>
      <c r="U15" s="209">
        <f t="shared" si="10"/>
        <v>1</v>
      </c>
      <c r="V15" s="209">
        <f t="shared" si="10"/>
        <v>1</v>
      </c>
      <c r="W15" s="209">
        <f t="shared" si="10"/>
        <v>1</v>
      </c>
      <c r="X15" s="209">
        <f t="shared" si="10"/>
        <v>1</v>
      </c>
      <c r="Y15" s="209">
        <f t="shared" si="10"/>
        <v>1</v>
      </c>
      <c r="Z15" s="209">
        <f t="shared" si="10"/>
        <v>1</v>
      </c>
      <c r="AA15" s="209">
        <f t="shared" si="10"/>
        <v>1</v>
      </c>
      <c r="AB15" s="209">
        <f t="shared" si="10"/>
        <v>1</v>
      </c>
      <c r="AC15" s="209">
        <f t="shared" si="10"/>
        <v>1</v>
      </c>
      <c r="AD15" s="209">
        <f t="shared" si="10"/>
        <v>1</v>
      </c>
      <c r="AE15" s="209">
        <f t="shared" si="10"/>
        <v>1</v>
      </c>
      <c r="AF15" s="209">
        <f t="shared" si="10"/>
        <v>1</v>
      </c>
      <c r="AG15" s="209">
        <f t="shared" si="10"/>
        <v>1</v>
      </c>
      <c r="AH15" s="209">
        <f t="shared" si="10"/>
        <v>1</v>
      </c>
      <c r="AI15" s="209">
        <f t="shared" si="10"/>
        <v>1</v>
      </c>
      <c r="AJ15" s="209">
        <f t="shared" si="10"/>
        <v>1</v>
      </c>
      <c r="AK15" s="209">
        <f t="shared" si="10"/>
        <v>1</v>
      </c>
      <c r="AL15" s="209">
        <f t="shared" ref="AL15:BM15" si="11">IF(SUM(AL37:AL39)&gt;0,1,0)</f>
        <v>1</v>
      </c>
      <c r="AM15" s="209">
        <f t="shared" si="11"/>
        <v>1</v>
      </c>
      <c r="AN15" s="209">
        <f t="shared" si="11"/>
        <v>1</v>
      </c>
      <c r="AO15" s="209">
        <f t="shared" si="11"/>
        <v>1</v>
      </c>
      <c r="AP15" s="209">
        <f t="shared" si="11"/>
        <v>1</v>
      </c>
      <c r="AQ15" s="209">
        <f t="shared" si="11"/>
        <v>1</v>
      </c>
      <c r="AR15" s="209">
        <f t="shared" si="11"/>
        <v>1</v>
      </c>
      <c r="AS15" s="209">
        <f t="shared" si="11"/>
        <v>1</v>
      </c>
      <c r="AT15" s="209">
        <f t="shared" si="11"/>
        <v>1</v>
      </c>
      <c r="AU15" s="209">
        <f t="shared" si="11"/>
        <v>1</v>
      </c>
      <c r="AV15" s="209">
        <f t="shared" si="11"/>
        <v>1</v>
      </c>
      <c r="AW15" s="209">
        <f t="shared" si="11"/>
        <v>1</v>
      </c>
      <c r="AX15" s="209">
        <f t="shared" si="11"/>
        <v>1</v>
      </c>
      <c r="AY15" s="209">
        <f t="shared" si="11"/>
        <v>1</v>
      </c>
      <c r="AZ15" s="209">
        <f t="shared" si="11"/>
        <v>1</v>
      </c>
      <c r="BA15" s="209">
        <f t="shared" si="11"/>
        <v>1</v>
      </c>
      <c r="BB15" s="209">
        <f t="shared" si="11"/>
        <v>1</v>
      </c>
      <c r="BC15" s="209">
        <f t="shared" si="11"/>
        <v>1</v>
      </c>
      <c r="BD15" s="209">
        <f t="shared" si="11"/>
        <v>1</v>
      </c>
      <c r="BE15" s="209">
        <f t="shared" si="11"/>
        <v>1</v>
      </c>
      <c r="BF15" s="209">
        <f t="shared" si="11"/>
        <v>1</v>
      </c>
      <c r="BG15" s="209">
        <f t="shared" si="11"/>
        <v>1</v>
      </c>
      <c r="BH15" s="209">
        <f t="shared" si="11"/>
        <v>1</v>
      </c>
      <c r="BI15" s="209">
        <f t="shared" si="11"/>
        <v>1</v>
      </c>
      <c r="BJ15" s="209">
        <f t="shared" si="11"/>
        <v>1</v>
      </c>
      <c r="BK15" s="209">
        <f t="shared" si="11"/>
        <v>1</v>
      </c>
      <c r="BL15" s="209">
        <f t="shared" si="11"/>
        <v>1</v>
      </c>
      <c r="BM15" s="209">
        <f t="shared" si="11"/>
        <v>1</v>
      </c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</row>
    <row r="16" spans="1:85" ht="13.5" customHeight="1" x14ac:dyDescent="0.2">
      <c r="A16" s="62"/>
      <c r="B16" s="63"/>
      <c r="C16" s="64"/>
      <c r="D16" s="517"/>
      <c r="E16" s="28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</row>
    <row r="17" spans="1:85" ht="12" customHeight="1" x14ac:dyDescent="0.2">
      <c r="A17" s="26"/>
      <c r="B17" s="65" t="s">
        <v>104</v>
      </c>
      <c r="C17" s="66"/>
      <c r="D17" s="521"/>
      <c r="E17" s="45"/>
      <c r="F17" s="66"/>
      <c r="G17" s="66"/>
      <c r="H17" s="66"/>
      <c r="I17" s="66"/>
      <c r="J17" s="66"/>
      <c r="K17" s="66"/>
      <c r="L17" s="66"/>
      <c r="M17" s="66"/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66"/>
      <c r="Y17" s="66"/>
      <c r="Z17" s="66"/>
      <c r="AA17" s="66"/>
      <c r="AB17" s="66"/>
      <c r="AC17" s="66"/>
      <c r="AD17" s="66"/>
      <c r="AE17" s="66"/>
      <c r="AF17" s="66"/>
      <c r="AG17" s="66"/>
      <c r="AH17" s="66"/>
      <c r="AI17" s="66"/>
      <c r="AJ17" s="66"/>
      <c r="AK17" s="66"/>
      <c r="AL17" s="66"/>
      <c r="AM17" s="66"/>
      <c r="AN17" s="66"/>
      <c r="AO17" s="66"/>
      <c r="AP17" s="66"/>
      <c r="AQ17" s="66"/>
      <c r="AR17" s="66"/>
      <c r="AS17" s="66"/>
      <c r="AT17" s="66"/>
      <c r="AU17" s="66"/>
      <c r="AV17" s="66"/>
      <c r="AW17" s="66"/>
      <c r="AX17" s="66"/>
      <c r="AY17" s="66"/>
      <c r="AZ17" s="66"/>
      <c r="BA17" s="66"/>
      <c r="BB17" s="66"/>
      <c r="BC17" s="66"/>
      <c r="BD17" s="66"/>
      <c r="BE17" s="66"/>
      <c r="BF17" s="66"/>
      <c r="BG17" s="66"/>
      <c r="BH17" s="66"/>
      <c r="BI17" s="66"/>
      <c r="BJ17" s="66"/>
      <c r="BK17" s="66"/>
      <c r="BL17" s="66"/>
      <c r="BM17" s="6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</row>
    <row r="18" spans="1:85" ht="14.25" customHeight="1" x14ac:dyDescent="0.2">
      <c r="A18" s="26"/>
      <c r="B18" s="26"/>
      <c r="C18" s="78"/>
      <c r="D18" s="38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</row>
    <row r="19" spans="1:85" ht="14.25" customHeight="1" x14ac:dyDescent="0.2">
      <c r="A19" s="26"/>
      <c r="B19" s="26"/>
      <c r="C19" s="78" t="s">
        <v>306</v>
      </c>
      <c r="D19" s="38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</row>
    <row r="20" spans="1:85" ht="3.75" customHeight="1" x14ac:dyDescent="0.2">
      <c r="A20" s="26"/>
      <c r="B20" s="26"/>
      <c r="C20" s="78"/>
      <c r="D20" s="38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</row>
    <row r="21" spans="1:85" ht="14.25" customHeight="1" x14ac:dyDescent="0.2">
      <c r="A21" s="86"/>
      <c r="B21" s="86" t="s">
        <v>105</v>
      </c>
      <c r="C21" s="28" t="str">
        <f>Вводные!C71</f>
        <v>Продажа оборудования</v>
      </c>
      <c r="D21" s="522"/>
      <c r="E21" s="86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Y21" s="215"/>
      <c r="Z21" s="215"/>
      <c r="AA21" s="215"/>
      <c r="AB21" s="215"/>
      <c r="AC21" s="215"/>
      <c r="AD21" s="215"/>
      <c r="AE21" s="215"/>
      <c r="AF21" s="215"/>
      <c r="AG21" s="215"/>
      <c r="AH21" s="215"/>
      <c r="AI21" s="215"/>
      <c r="AJ21" s="215"/>
      <c r="AK21" s="215"/>
      <c r="AL21" s="215"/>
      <c r="AM21" s="215"/>
      <c r="AN21" s="215"/>
      <c r="AO21" s="215"/>
      <c r="AP21" s="215"/>
      <c r="AQ21" s="215"/>
      <c r="AR21" s="215"/>
      <c r="AS21" s="215"/>
      <c r="AT21" s="215"/>
      <c r="AU21" s="215"/>
      <c r="AV21" s="215"/>
      <c r="AW21" s="215"/>
      <c r="AX21" s="215"/>
      <c r="AY21" s="215"/>
      <c r="AZ21" s="215"/>
      <c r="BA21" s="215"/>
      <c r="BB21" s="215"/>
      <c r="BC21" s="215"/>
      <c r="BD21" s="215"/>
      <c r="BE21" s="215"/>
      <c r="BF21" s="215"/>
      <c r="BG21" s="215"/>
      <c r="BH21" s="215"/>
      <c r="BI21" s="215"/>
      <c r="BJ21" s="215"/>
      <c r="BK21" s="215"/>
      <c r="BL21" s="215"/>
      <c r="BM21" s="215"/>
      <c r="BN21" s="86"/>
      <c r="BO21" s="86"/>
      <c r="BP21" s="86"/>
      <c r="BQ21" s="86"/>
      <c r="BR21" s="86"/>
      <c r="BS21" s="86"/>
      <c r="BT21" s="86"/>
      <c r="BU21" s="86"/>
      <c r="BV21" s="86"/>
      <c r="BW21" s="86"/>
      <c r="BX21" s="86"/>
      <c r="BY21" s="86"/>
      <c r="BZ21" s="86"/>
      <c r="CA21" s="86"/>
      <c r="CB21" s="86"/>
      <c r="CC21" s="86"/>
      <c r="CD21" s="86"/>
      <c r="CE21" s="86"/>
      <c r="CF21" s="86"/>
      <c r="CG21" s="86"/>
    </row>
    <row r="22" spans="1:85" ht="14.25" customHeight="1" x14ac:dyDescent="0.2">
      <c r="A22" s="216"/>
      <c r="B22" s="216"/>
      <c r="C22" s="217" t="str">
        <f>Вводные!C72</f>
        <v>Модель Штурн 1</v>
      </c>
      <c r="D22" s="523" t="s">
        <v>307</v>
      </c>
      <c r="E22" s="216"/>
      <c r="F22" s="112">
        <f>VLOOKUP(F$9,Вводные!$B$113:$L$124,6+F$8,0)*SUMIF(Вводные!$H$5:$L$5,Выручка!F$2,Вводные!$H72:$L72)*Резюме!$D$49</f>
        <v>0</v>
      </c>
      <c r="G22" s="112">
        <f>VLOOKUP(G$9,Вводные!$B$113:$L$124,6+G$8,0)*SUMIF(Вводные!$H$5:$L$5,Выручка!G$2,Вводные!$H72:$L72)*Резюме!$D$49</f>
        <v>0</v>
      </c>
      <c r="H22" s="112">
        <f>VLOOKUP(H$9,Вводные!$B$113:$L$124,6+H$8,0)*SUMIF(Вводные!$H$5:$L$5,Выручка!H$2,Вводные!$H72:$L72)*Резюме!$D$49</f>
        <v>0</v>
      </c>
      <c r="I22" s="112">
        <f>VLOOKUP(I$9,Вводные!$B$113:$L$124,6+I$8,0)*SUMIF(Вводные!$H$5:$L$5,Выручка!I$2,Вводные!$H72:$L72)*Резюме!$D$49</f>
        <v>0</v>
      </c>
      <c r="J22" s="112">
        <f>VLOOKUP(J$9,Вводные!$B$113:$L$124,6+J$8,0)*SUMIF(Вводные!$H$5:$L$5,Выручка!J$2,Вводные!$H72:$L72)*Резюме!$D$49</f>
        <v>0</v>
      </c>
      <c r="K22" s="112">
        <f>VLOOKUP(K$9,Вводные!$B$113:$L$124,6+K$8,0)*SUMIF(Вводные!$H$5:$L$5,Выручка!K$2,Вводные!$H72:$L72)*Резюме!$D$49</f>
        <v>0</v>
      </c>
      <c r="L22" s="112">
        <f>VLOOKUP(L$9,Вводные!$B$113:$L$124,6+L$8,0)*SUMIF(Вводные!$H$5:$L$5,Выручка!L$2,Вводные!$H72:$L72)*Резюме!$D$49</f>
        <v>0</v>
      </c>
      <c r="M22" s="112">
        <f>VLOOKUP(M$9,Вводные!$B$113:$L$124,6+M$8,0)*SUMIF(Вводные!$H$5:$L$5,Выручка!M$2,Вводные!$H72:$L72)*Резюме!$D$49</f>
        <v>0</v>
      </c>
      <c r="N22" s="112">
        <f>VLOOKUP(N$9,Вводные!$B$113:$L$124,6+N$8,0)*SUMIF(Вводные!$H$5:$L$5,Выручка!N$2,Вводные!$H72:$L72)*Резюме!$D$49</f>
        <v>0</v>
      </c>
      <c r="O22" s="112">
        <f>VLOOKUP(O$9,Вводные!$B$113:$L$124,6+O$8,0)*SUMIF(Вводные!$H$5:$L$5,Выручка!O$2,Вводные!$H72:$L72)*Резюме!$D$49</f>
        <v>0</v>
      </c>
      <c r="P22" s="112">
        <f>VLOOKUP(P$9,Вводные!$B$113:$L$124,6+P$8,0)*SUMIF(Вводные!$H$5:$L$5,Выручка!P$2,Вводные!$H72:$L72)*Резюме!$D$49</f>
        <v>0</v>
      </c>
      <c r="Q22" s="112">
        <f>VLOOKUP(Q$9,Вводные!$B$113:$L$124,6+Q$8,0)*SUMIF(Вводные!$H$5:$L$5,Выручка!Q$2,Вводные!$H72:$L72)*Резюме!$D$49</f>
        <v>0</v>
      </c>
      <c r="R22" s="112">
        <f>VLOOKUP(R$9,Вводные!$B$113:$L$124,6+R$8,0)*SUMIF(Вводные!$H$5:$L$5,Выручка!R$2,Вводные!$H72:$L72)*Резюме!$D$49</f>
        <v>2.5</v>
      </c>
      <c r="S22" s="112">
        <f>VLOOKUP(S$9,Вводные!$B$113:$L$124,6+S$8,0)*SUMIF(Вводные!$H$5:$L$5,Выручка!S$2,Вводные!$H72:$L72)*Резюме!$D$49</f>
        <v>2.5</v>
      </c>
      <c r="T22" s="112">
        <f>VLOOKUP(T$9,Вводные!$B$113:$L$124,6+T$8,0)*SUMIF(Вводные!$H$5:$L$5,Выручка!T$2,Вводные!$H72:$L72)*Резюме!$D$49</f>
        <v>2.5</v>
      </c>
      <c r="U22" s="112">
        <f>VLOOKUP(U$9,Вводные!$B$113:$L$124,6+U$8,0)*SUMIF(Вводные!$H$5:$L$5,Выручка!U$2,Вводные!$H72:$L72)*Резюме!$D$49</f>
        <v>2.5</v>
      </c>
      <c r="V22" s="112">
        <f>VLOOKUP(V$9,Вводные!$B$113:$L$124,6+V$8,0)*SUMIF(Вводные!$H$5:$L$5,Выручка!V$2,Вводные!$H72:$L72)*Резюме!$D$49</f>
        <v>2.5</v>
      </c>
      <c r="W22" s="112">
        <f>VLOOKUP(W$9,Вводные!$B$113:$L$124,6+W$8,0)*SUMIF(Вводные!$H$5:$L$5,Выручка!W$2,Вводные!$H72:$L72)*Резюме!$D$49</f>
        <v>2.5</v>
      </c>
      <c r="X22" s="112">
        <f>VLOOKUP(X$9,Вводные!$B$113:$L$124,6+X$8,0)*SUMIF(Вводные!$H$5:$L$5,Выручка!X$2,Вводные!$H72:$L72)*Резюме!$D$49</f>
        <v>2.5</v>
      </c>
      <c r="Y22" s="112">
        <f>VLOOKUP(Y$9,Вводные!$B$113:$L$124,6+Y$8,0)*SUMIF(Вводные!$H$5:$L$5,Выручка!Y$2,Вводные!$H72:$L72)*Резюме!$D$49</f>
        <v>2.5</v>
      </c>
      <c r="Z22" s="112">
        <f>VLOOKUP(Z$9,Вводные!$B$113:$L$124,6+Z$8,0)*SUMIF(Вводные!$H$5:$L$5,Выручка!Z$2,Вводные!$H72:$L72)*Резюме!$D$49</f>
        <v>2.5</v>
      </c>
      <c r="AA22" s="112">
        <f>VLOOKUP(AA$9,Вводные!$B$113:$L$124,6+AA$8,0)*SUMIF(Вводные!$H$5:$L$5,Выручка!AA$2,Вводные!$H72:$L72)*Резюме!$D$49</f>
        <v>2.5</v>
      </c>
      <c r="AB22" s="112">
        <f>VLOOKUP(AB$9,Вводные!$B$113:$L$124,6+AB$8,0)*SUMIF(Вводные!$H$5:$L$5,Выручка!AB$2,Вводные!$H72:$L72)*Резюме!$D$49</f>
        <v>2.5</v>
      </c>
      <c r="AC22" s="112">
        <f>VLOOKUP(AC$9,Вводные!$B$113:$L$124,6+AC$8,0)*SUMIF(Вводные!$H$5:$L$5,Выручка!AC$2,Вводные!$H72:$L72)*Резюме!$D$49</f>
        <v>2.5</v>
      </c>
      <c r="AD22" s="112">
        <f>VLOOKUP(AD$9,Вводные!$B$113:$L$124,6+AD$8,0)*SUMIF(Вводные!$H$5:$L$5,Выручка!AD$2,Вводные!$H72:$L72)*Резюме!$D$49</f>
        <v>8.3333333333333321</v>
      </c>
      <c r="AE22" s="112">
        <f>VLOOKUP(AE$9,Вводные!$B$113:$L$124,6+AE$8,0)*SUMIF(Вводные!$H$5:$L$5,Выручка!AE$2,Вводные!$H72:$L72)*Резюме!$D$49</f>
        <v>8.3333333333333321</v>
      </c>
      <c r="AF22" s="112">
        <f>VLOOKUP(AF$9,Вводные!$B$113:$L$124,6+AF$8,0)*SUMIF(Вводные!$H$5:$L$5,Выручка!AF$2,Вводные!$H72:$L72)*Резюме!$D$49</f>
        <v>8.3333333333333321</v>
      </c>
      <c r="AG22" s="112">
        <f>VLOOKUP(AG$9,Вводные!$B$113:$L$124,6+AG$8,0)*SUMIF(Вводные!$H$5:$L$5,Выручка!AG$2,Вводные!$H72:$L72)*Резюме!$D$49</f>
        <v>8.3333333333333321</v>
      </c>
      <c r="AH22" s="112">
        <f>VLOOKUP(AH$9,Вводные!$B$113:$L$124,6+AH$8,0)*SUMIF(Вводные!$H$5:$L$5,Выручка!AH$2,Вводные!$H72:$L72)*Резюме!$D$49</f>
        <v>8.3333333333333321</v>
      </c>
      <c r="AI22" s="112">
        <f>VLOOKUP(AI$9,Вводные!$B$113:$L$124,6+AI$8,0)*SUMIF(Вводные!$H$5:$L$5,Выручка!AI$2,Вводные!$H72:$L72)*Резюме!$D$49</f>
        <v>8.3333333333333321</v>
      </c>
      <c r="AJ22" s="112">
        <f>VLOOKUP(AJ$9,Вводные!$B$113:$L$124,6+AJ$8,0)*SUMIF(Вводные!$H$5:$L$5,Выручка!AJ$2,Вводные!$H72:$L72)*Резюме!$D$49</f>
        <v>8.3333333333333321</v>
      </c>
      <c r="AK22" s="112">
        <f>VLOOKUP(AK$9,Вводные!$B$113:$L$124,6+AK$8,0)*SUMIF(Вводные!$H$5:$L$5,Выручка!AK$2,Вводные!$H72:$L72)*Резюме!$D$49</f>
        <v>8.3333333333333321</v>
      </c>
      <c r="AL22" s="112">
        <f>VLOOKUP(AL$9,Вводные!$B$113:$L$124,6+AL$8,0)*SUMIF(Вводные!$H$5:$L$5,Выручка!AL$2,Вводные!$H72:$L72)*Резюме!$D$49</f>
        <v>8.3333333333333321</v>
      </c>
      <c r="AM22" s="112">
        <f>VLOOKUP(AM$9,Вводные!$B$113:$L$124,6+AM$8,0)*SUMIF(Вводные!$H$5:$L$5,Выручка!AM$2,Вводные!$H72:$L72)*Резюме!$D$49</f>
        <v>8.3333333333333321</v>
      </c>
      <c r="AN22" s="112">
        <f>VLOOKUP(AN$9,Вводные!$B$113:$L$124,6+AN$8,0)*SUMIF(Вводные!$H$5:$L$5,Выручка!AN$2,Вводные!$H72:$L72)*Резюме!$D$49</f>
        <v>8.3333333333333321</v>
      </c>
      <c r="AO22" s="112">
        <f>VLOOKUP(AO$9,Вводные!$B$113:$L$124,6+AO$8,0)*SUMIF(Вводные!$H$5:$L$5,Выручка!AO$2,Вводные!$H72:$L72)*Резюме!$D$49</f>
        <v>8.3333333333333321</v>
      </c>
      <c r="AP22" s="112">
        <f>VLOOKUP(AP$9,Вводные!$B$113:$L$124,6+AP$8,0)*SUMIF(Вводные!$H$5:$L$5,Выручка!AP$2,Вводные!$H72:$L72)*Резюме!$D$49</f>
        <v>16.666666666666664</v>
      </c>
      <c r="AQ22" s="112">
        <f>VLOOKUP(AQ$9,Вводные!$B$113:$L$124,6+AQ$8,0)*SUMIF(Вводные!$H$5:$L$5,Выручка!AQ$2,Вводные!$H72:$L72)*Резюме!$D$49</f>
        <v>16.666666666666664</v>
      </c>
      <c r="AR22" s="112">
        <f>VLOOKUP(AR$9,Вводные!$B$113:$L$124,6+AR$8,0)*SUMIF(Вводные!$H$5:$L$5,Выручка!AR$2,Вводные!$H72:$L72)*Резюме!$D$49</f>
        <v>16.666666666666664</v>
      </c>
      <c r="AS22" s="112">
        <f>VLOOKUP(AS$9,Вводные!$B$113:$L$124,6+AS$8,0)*SUMIF(Вводные!$H$5:$L$5,Выручка!AS$2,Вводные!$H72:$L72)*Резюме!$D$49</f>
        <v>16.666666666666664</v>
      </c>
      <c r="AT22" s="112">
        <f>VLOOKUP(AT$9,Вводные!$B$113:$L$124,6+AT$8,0)*SUMIF(Вводные!$H$5:$L$5,Выручка!AT$2,Вводные!$H72:$L72)*Резюме!$D$49</f>
        <v>16.666666666666664</v>
      </c>
      <c r="AU22" s="112">
        <f>VLOOKUP(AU$9,Вводные!$B$113:$L$124,6+AU$8,0)*SUMIF(Вводные!$H$5:$L$5,Выручка!AU$2,Вводные!$H72:$L72)*Резюме!$D$49</f>
        <v>16.666666666666664</v>
      </c>
      <c r="AV22" s="112">
        <f>VLOOKUP(AV$9,Вводные!$B$113:$L$124,6+AV$8,0)*SUMIF(Вводные!$H$5:$L$5,Выручка!AV$2,Вводные!$H72:$L72)*Резюме!$D$49</f>
        <v>16.666666666666664</v>
      </c>
      <c r="AW22" s="112">
        <f>VLOOKUP(AW$9,Вводные!$B$113:$L$124,6+AW$8,0)*SUMIF(Вводные!$H$5:$L$5,Выручка!AW$2,Вводные!$H72:$L72)*Резюме!$D$49</f>
        <v>16.666666666666664</v>
      </c>
      <c r="AX22" s="112">
        <f>VLOOKUP(AX$9,Вводные!$B$113:$L$124,6+AX$8,0)*SUMIF(Вводные!$H$5:$L$5,Выручка!AX$2,Вводные!$H72:$L72)*Резюме!$D$49</f>
        <v>16.666666666666664</v>
      </c>
      <c r="AY22" s="112">
        <f>VLOOKUP(AY$9,Вводные!$B$113:$L$124,6+AY$8,0)*SUMIF(Вводные!$H$5:$L$5,Выручка!AY$2,Вводные!$H72:$L72)*Резюме!$D$49</f>
        <v>16.666666666666664</v>
      </c>
      <c r="AZ22" s="112">
        <f>VLOOKUP(AZ$9,Вводные!$B$113:$L$124,6+AZ$8,0)*SUMIF(Вводные!$H$5:$L$5,Выручка!AZ$2,Вводные!$H72:$L72)*Резюме!$D$49</f>
        <v>16.666666666666664</v>
      </c>
      <c r="BA22" s="112">
        <f>VLOOKUP(BA$9,Вводные!$B$113:$L$124,6+BA$8,0)*SUMIF(Вводные!$H$5:$L$5,Выручка!BA$2,Вводные!$H72:$L72)*Резюме!$D$49</f>
        <v>16.666666666666664</v>
      </c>
      <c r="BB22" s="112">
        <f>VLOOKUP(BB$9,Вводные!$B$113:$L$124,6+BB$8,0)*SUMIF(Вводные!$H$5:$L$5,Выручка!BB$2,Вводные!$H72:$L72)*Резюме!$D$49</f>
        <v>25</v>
      </c>
      <c r="BC22" s="112">
        <f>VLOOKUP(BC$9,Вводные!$B$113:$L$124,6+BC$8,0)*SUMIF(Вводные!$H$5:$L$5,Выручка!BC$2,Вводные!$H72:$L72)*Резюме!$D$49</f>
        <v>25</v>
      </c>
      <c r="BD22" s="112">
        <f>VLOOKUP(BD$9,Вводные!$B$113:$L$124,6+BD$8,0)*SUMIF(Вводные!$H$5:$L$5,Выручка!BD$2,Вводные!$H72:$L72)*Резюме!$D$49</f>
        <v>25</v>
      </c>
      <c r="BE22" s="112">
        <f>VLOOKUP(BE$9,Вводные!$B$113:$L$124,6+BE$8,0)*SUMIF(Вводные!$H$5:$L$5,Выручка!BE$2,Вводные!$H72:$L72)*Резюме!$D$49</f>
        <v>25</v>
      </c>
      <c r="BF22" s="112">
        <f>VLOOKUP(BF$9,Вводные!$B$113:$L$124,6+BF$8,0)*SUMIF(Вводные!$H$5:$L$5,Выручка!BF$2,Вводные!$H72:$L72)*Резюме!$D$49</f>
        <v>25</v>
      </c>
      <c r="BG22" s="112">
        <f>VLOOKUP(BG$9,Вводные!$B$113:$L$124,6+BG$8,0)*SUMIF(Вводные!$H$5:$L$5,Выручка!BG$2,Вводные!$H72:$L72)*Резюме!$D$49</f>
        <v>25</v>
      </c>
      <c r="BH22" s="112">
        <f>VLOOKUP(BH$9,Вводные!$B$113:$L$124,6+BH$8,0)*SUMIF(Вводные!$H$5:$L$5,Выручка!BH$2,Вводные!$H72:$L72)*Резюме!$D$49</f>
        <v>25</v>
      </c>
      <c r="BI22" s="112">
        <f>VLOOKUP(BI$9,Вводные!$B$113:$L$124,6+BI$8,0)*SUMIF(Вводные!$H$5:$L$5,Выручка!BI$2,Вводные!$H72:$L72)*Резюме!$D$49</f>
        <v>25</v>
      </c>
      <c r="BJ22" s="112">
        <f>VLOOKUP(BJ$9,Вводные!$B$113:$L$124,6+BJ$8,0)*SUMIF(Вводные!$H$5:$L$5,Выручка!BJ$2,Вводные!$H72:$L72)*Резюме!$D$49</f>
        <v>25</v>
      </c>
      <c r="BK22" s="112">
        <f>VLOOKUP(BK$9,Вводные!$B$113:$L$124,6+BK$8,0)*SUMIF(Вводные!$H$5:$L$5,Выручка!BK$2,Вводные!$H72:$L72)*Резюме!$D$49</f>
        <v>25</v>
      </c>
      <c r="BL22" s="112">
        <f>VLOOKUP(BL$9,Вводные!$B$113:$L$124,6+BL$8,0)*SUMIF(Вводные!$H$5:$L$5,Выручка!BL$2,Вводные!$H72:$L72)*Резюме!$D$49</f>
        <v>25</v>
      </c>
      <c r="BM22" s="112">
        <f>VLOOKUP(BM$9,Вводные!$B$113:$L$124,6+BM$8,0)*SUMIF(Вводные!$H$5:$L$5,Выручка!BM$2,Вводные!$H72:$L72)*Резюме!$D$49</f>
        <v>25</v>
      </c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6"/>
      <c r="CF22" s="216"/>
      <c r="CG22" s="216"/>
    </row>
    <row r="23" spans="1:85" ht="14.25" customHeight="1" x14ac:dyDescent="0.2">
      <c r="A23" s="216"/>
      <c r="B23" s="216"/>
      <c r="C23" s="217" t="str">
        <f>Вводные!C73</f>
        <v>Модель Штурн 2</v>
      </c>
      <c r="D23" s="523" t="s">
        <v>307</v>
      </c>
      <c r="E23" s="216"/>
      <c r="F23" s="112">
        <f>VLOOKUP(F$9,Вводные!$B$113:$L$124,6+F$8,0)*SUMIF(Вводные!$H$5:$L$5,Выручка!F$2,Вводные!$H73:$L73)*Резюме!$D$49</f>
        <v>0</v>
      </c>
      <c r="G23" s="112">
        <f>VLOOKUP(G$9,Вводные!$B$113:$L$124,6+G$8,0)*SUMIF(Вводные!$H$5:$L$5,Выручка!G$2,Вводные!$H73:$L73)*Резюме!$D$49</f>
        <v>0</v>
      </c>
      <c r="H23" s="112">
        <f>VLOOKUP(H$9,Вводные!$B$113:$L$124,6+H$8,0)*SUMIF(Вводные!$H$5:$L$5,Выручка!H$2,Вводные!$H73:$L73)*Резюме!$D$49</f>
        <v>0</v>
      </c>
      <c r="I23" s="112">
        <f>VLOOKUP(I$9,Вводные!$B$113:$L$124,6+I$8,0)*SUMIF(Вводные!$H$5:$L$5,Выручка!I$2,Вводные!$H73:$L73)*Резюме!$D$49</f>
        <v>0</v>
      </c>
      <c r="J23" s="112">
        <f>VLOOKUP(J$9,Вводные!$B$113:$L$124,6+J$8,0)*SUMIF(Вводные!$H$5:$L$5,Выручка!J$2,Вводные!$H73:$L73)*Резюме!$D$49</f>
        <v>0</v>
      </c>
      <c r="K23" s="112">
        <f>VLOOKUP(K$9,Вводные!$B$113:$L$124,6+K$8,0)*SUMIF(Вводные!$H$5:$L$5,Выручка!K$2,Вводные!$H73:$L73)*Резюме!$D$49</f>
        <v>0</v>
      </c>
      <c r="L23" s="112">
        <f>VLOOKUP(L$9,Вводные!$B$113:$L$124,6+L$8,0)*SUMIF(Вводные!$H$5:$L$5,Выручка!L$2,Вводные!$H73:$L73)*Резюме!$D$49</f>
        <v>0</v>
      </c>
      <c r="M23" s="112">
        <f>VLOOKUP(M$9,Вводные!$B$113:$L$124,6+M$8,0)*SUMIF(Вводные!$H$5:$L$5,Выручка!M$2,Вводные!$H73:$L73)*Резюме!$D$49</f>
        <v>0</v>
      </c>
      <c r="N23" s="112">
        <f>VLOOKUP(N$9,Вводные!$B$113:$L$124,6+N$8,0)*SUMIF(Вводные!$H$5:$L$5,Выручка!N$2,Вводные!$H73:$L73)*Резюме!$D$49</f>
        <v>0</v>
      </c>
      <c r="O23" s="112">
        <f>VLOOKUP(O$9,Вводные!$B$113:$L$124,6+O$8,0)*SUMIF(Вводные!$H$5:$L$5,Выручка!O$2,Вводные!$H73:$L73)*Резюме!$D$49</f>
        <v>0</v>
      </c>
      <c r="P23" s="112">
        <f>VLOOKUP(P$9,Вводные!$B$113:$L$124,6+P$8,0)*SUMIF(Вводные!$H$5:$L$5,Выручка!P$2,Вводные!$H73:$L73)*Резюме!$D$49</f>
        <v>0</v>
      </c>
      <c r="Q23" s="112">
        <f>VLOOKUP(Q$9,Вводные!$B$113:$L$124,6+Q$8,0)*SUMIF(Вводные!$H$5:$L$5,Выручка!Q$2,Вводные!$H73:$L73)*Резюме!$D$49</f>
        <v>0</v>
      </c>
      <c r="R23" s="112">
        <f>VLOOKUP(R$9,Вводные!$B$113:$L$124,6+R$8,0)*SUMIF(Вводные!$H$5:$L$5,Выручка!R$2,Вводные!$H73:$L73)*Резюме!$D$49</f>
        <v>0.83333333333333326</v>
      </c>
      <c r="S23" s="112">
        <f>VLOOKUP(S$9,Вводные!$B$113:$L$124,6+S$8,0)*SUMIF(Вводные!$H$5:$L$5,Выручка!S$2,Вводные!$H73:$L73)*Резюме!$D$49</f>
        <v>0.83333333333333326</v>
      </c>
      <c r="T23" s="112">
        <f>VLOOKUP(T$9,Вводные!$B$113:$L$124,6+T$8,0)*SUMIF(Вводные!$H$5:$L$5,Выручка!T$2,Вводные!$H73:$L73)*Резюме!$D$49</f>
        <v>0.83333333333333326</v>
      </c>
      <c r="U23" s="112">
        <f>VLOOKUP(U$9,Вводные!$B$113:$L$124,6+U$8,0)*SUMIF(Вводные!$H$5:$L$5,Выручка!U$2,Вводные!$H73:$L73)*Резюме!$D$49</f>
        <v>0.83333333333333326</v>
      </c>
      <c r="V23" s="112">
        <f>VLOOKUP(V$9,Вводные!$B$113:$L$124,6+V$8,0)*SUMIF(Вводные!$H$5:$L$5,Выручка!V$2,Вводные!$H73:$L73)*Резюме!$D$49</f>
        <v>0.83333333333333326</v>
      </c>
      <c r="W23" s="112">
        <f>VLOOKUP(W$9,Вводные!$B$113:$L$124,6+W$8,0)*SUMIF(Вводные!$H$5:$L$5,Выручка!W$2,Вводные!$H73:$L73)*Резюме!$D$49</f>
        <v>0.83333333333333326</v>
      </c>
      <c r="X23" s="112">
        <f>VLOOKUP(X$9,Вводные!$B$113:$L$124,6+X$8,0)*SUMIF(Вводные!$H$5:$L$5,Выручка!X$2,Вводные!$H73:$L73)*Резюме!$D$49</f>
        <v>0.83333333333333326</v>
      </c>
      <c r="Y23" s="112">
        <f>VLOOKUP(Y$9,Вводные!$B$113:$L$124,6+Y$8,0)*SUMIF(Вводные!$H$5:$L$5,Выручка!Y$2,Вводные!$H73:$L73)*Резюме!$D$49</f>
        <v>0.83333333333333326</v>
      </c>
      <c r="Z23" s="112">
        <f>VLOOKUP(Z$9,Вводные!$B$113:$L$124,6+Z$8,0)*SUMIF(Вводные!$H$5:$L$5,Выручка!Z$2,Вводные!$H73:$L73)*Резюме!$D$49</f>
        <v>0.83333333333333326</v>
      </c>
      <c r="AA23" s="112">
        <f>VLOOKUP(AA$9,Вводные!$B$113:$L$124,6+AA$8,0)*SUMIF(Вводные!$H$5:$L$5,Выручка!AA$2,Вводные!$H73:$L73)*Резюме!$D$49</f>
        <v>0.83333333333333326</v>
      </c>
      <c r="AB23" s="112">
        <f>VLOOKUP(AB$9,Вводные!$B$113:$L$124,6+AB$8,0)*SUMIF(Вводные!$H$5:$L$5,Выручка!AB$2,Вводные!$H73:$L73)*Резюме!$D$49</f>
        <v>0.83333333333333326</v>
      </c>
      <c r="AC23" s="112">
        <f>VLOOKUP(AC$9,Вводные!$B$113:$L$124,6+AC$8,0)*SUMIF(Вводные!$H$5:$L$5,Выручка!AC$2,Вводные!$H73:$L73)*Резюме!$D$49</f>
        <v>0.83333333333333326</v>
      </c>
      <c r="AD23" s="112">
        <f>VLOOKUP(AD$9,Вводные!$B$113:$L$124,6+AD$8,0)*SUMIF(Вводные!$H$5:$L$5,Выручка!AD$2,Вводные!$H73:$L73)*Резюме!$D$49</f>
        <v>4.1666666666666661</v>
      </c>
      <c r="AE23" s="112">
        <f>VLOOKUP(AE$9,Вводные!$B$113:$L$124,6+AE$8,0)*SUMIF(Вводные!$H$5:$L$5,Выручка!AE$2,Вводные!$H73:$L73)*Резюме!$D$49</f>
        <v>4.1666666666666661</v>
      </c>
      <c r="AF23" s="112">
        <f>VLOOKUP(AF$9,Вводные!$B$113:$L$124,6+AF$8,0)*SUMIF(Вводные!$H$5:$L$5,Выручка!AF$2,Вводные!$H73:$L73)*Резюме!$D$49</f>
        <v>4.1666666666666661</v>
      </c>
      <c r="AG23" s="112">
        <f>VLOOKUP(AG$9,Вводные!$B$113:$L$124,6+AG$8,0)*SUMIF(Вводные!$H$5:$L$5,Выручка!AG$2,Вводные!$H73:$L73)*Резюме!$D$49</f>
        <v>4.1666666666666661</v>
      </c>
      <c r="AH23" s="112">
        <f>VLOOKUP(AH$9,Вводные!$B$113:$L$124,6+AH$8,0)*SUMIF(Вводные!$H$5:$L$5,Выручка!AH$2,Вводные!$H73:$L73)*Резюме!$D$49</f>
        <v>4.1666666666666661</v>
      </c>
      <c r="AI23" s="112">
        <f>VLOOKUP(AI$9,Вводные!$B$113:$L$124,6+AI$8,0)*SUMIF(Вводные!$H$5:$L$5,Выручка!AI$2,Вводные!$H73:$L73)*Резюме!$D$49</f>
        <v>4.1666666666666661</v>
      </c>
      <c r="AJ23" s="112">
        <f>VLOOKUP(AJ$9,Вводные!$B$113:$L$124,6+AJ$8,0)*SUMIF(Вводные!$H$5:$L$5,Выручка!AJ$2,Вводные!$H73:$L73)*Резюме!$D$49</f>
        <v>4.1666666666666661</v>
      </c>
      <c r="AK23" s="112">
        <f>VLOOKUP(AK$9,Вводные!$B$113:$L$124,6+AK$8,0)*SUMIF(Вводные!$H$5:$L$5,Выручка!AK$2,Вводные!$H73:$L73)*Резюме!$D$49</f>
        <v>4.1666666666666661</v>
      </c>
      <c r="AL23" s="112">
        <f>VLOOKUP(AL$9,Вводные!$B$113:$L$124,6+AL$8,0)*SUMIF(Вводные!$H$5:$L$5,Выручка!AL$2,Вводные!$H73:$L73)*Резюме!$D$49</f>
        <v>4.1666666666666661</v>
      </c>
      <c r="AM23" s="112">
        <f>VLOOKUP(AM$9,Вводные!$B$113:$L$124,6+AM$8,0)*SUMIF(Вводные!$H$5:$L$5,Выручка!AM$2,Вводные!$H73:$L73)*Резюме!$D$49</f>
        <v>4.1666666666666661</v>
      </c>
      <c r="AN23" s="112">
        <f>VLOOKUP(AN$9,Вводные!$B$113:$L$124,6+AN$8,0)*SUMIF(Вводные!$H$5:$L$5,Выручка!AN$2,Вводные!$H73:$L73)*Резюме!$D$49</f>
        <v>4.1666666666666661</v>
      </c>
      <c r="AO23" s="112">
        <f>VLOOKUP(AO$9,Вводные!$B$113:$L$124,6+AO$8,0)*SUMIF(Вводные!$H$5:$L$5,Выручка!AO$2,Вводные!$H73:$L73)*Резюме!$D$49</f>
        <v>4.1666666666666661</v>
      </c>
      <c r="AP23" s="112">
        <f>VLOOKUP(AP$9,Вводные!$B$113:$L$124,6+AP$8,0)*SUMIF(Вводные!$H$5:$L$5,Выручка!AP$2,Вводные!$H73:$L73)*Резюме!$D$49</f>
        <v>4.1666666666666661</v>
      </c>
      <c r="AQ23" s="112">
        <f>VLOOKUP(AQ$9,Вводные!$B$113:$L$124,6+AQ$8,0)*SUMIF(Вводные!$H$5:$L$5,Выручка!AQ$2,Вводные!$H73:$L73)*Резюме!$D$49</f>
        <v>4.1666666666666661</v>
      </c>
      <c r="AR23" s="112">
        <f>VLOOKUP(AR$9,Вводные!$B$113:$L$124,6+AR$8,0)*SUMIF(Вводные!$H$5:$L$5,Выручка!AR$2,Вводные!$H73:$L73)*Резюме!$D$49</f>
        <v>4.1666666666666661</v>
      </c>
      <c r="AS23" s="112">
        <f>VLOOKUP(AS$9,Вводные!$B$113:$L$124,6+AS$8,0)*SUMIF(Вводные!$H$5:$L$5,Выручка!AS$2,Вводные!$H73:$L73)*Резюме!$D$49</f>
        <v>4.1666666666666661</v>
      </c>
      <c r="AT23" s="112">
        <f>VLOOKUP(AT$9,Вводные!$B$113:$L$124,6+AT$8,0)*SUMIF(Вводные!$H$5:$L$5,Выручка!AT$2,Вводные!$H73:$L73)*Резюме!$D$49</f>
        <v>4.1666666666666661</v>
      </c>
      <c r="AU23" s="112">
        <f>VLOOKUP(AU$9,Вводные!$B$113:$L$124,6+AU$8,0)*SUMIF(Вводные!$H$5:$L$5,Выручка!AU$2,Вводные!$H73:$L73)*Резюме!$D$49</f>
        <v>4.1666666666666661</v>
      </c>
      <c r="AV23" s="112">
        <f>VLOOKUP(AV$9,Вводные!$B$113:$L$124,6+AV$8,0)*SUMIF(Вводные!$H$5:$L$5,Выручка!AV$2,Вводные!$H73:$L73)*Резюме!$D$49</f>
        <v>4.1666666666666661</v>
      </c>
      <c r="AW23" s="112">
        <f>VLOOKUP(AW$9,Вводные!$B$113:$L$124,6+AW$8,0)*SUMIF(Вводные!$H$5:$L$5,Выручка!AW$2,Вводные!$H73:$L73)*Резюме!$D$49</f>
        <v>4.1666666666666661</v>
      </c>
      <c r="AX23" s="112">
        <f>VLOOKUP(AX$9,Вводные!$B$113:$L$124,6+AX$8,0)*SUMIF(Вводные!$H$5:$L$5,Выручка!AX$2,Вводные!$H73:$L73)*Резюме!$D$49</f>
        <v>4.1666666666666661</v>
      </c>
      <c r="AY23" s="112">
        <f>VLOOKUP(AY$9,Вводные!$B$113:$L$124,6+AY$8,0)*SUMIF(Вводные!$H$5:$L$5,Выручка!AY$2,Вводные!$H73:$L73)*Резюме!$D$49</f>
        <v>4.1666666666666661</v>
      </c>
      <c r="AZ23" s="112">
        <f>VLOOKUP(AZ$9,Вводные!$B$113:$L$124,6+AZ$8,0)*SUMIF(Вводные!$H$5:$L$5,Выручка!AZ$2,Вводные!$H73:$L73)*Резюме!$D$49</f>
        <v>4.1666666666666661</v>
      </c>
      <c r="BA23" s="112">
        <f>VLOOKUP(BA$9,Вводные!$B$113:$L$124,6+BA$8,0)*SUMIF(Вводные!$H$5:$L$5,Выручка!BA$2,Вводные!$H73:$L73)*Резюме!$D$49</f>
        <v>4.1666666666666661</v>
      </c>
      <c r="BB23" s="112">
        <f>VLOOKUP(BB$9,Вводные!$B$113:$L$124,6+BB$8,0)*SUMIF(Вводные!$H$5:$L$5,Выручка!BB$2,Вводные!$H73:$L73)*Резюме!$D$49</f>
        <v>8.3333333333333321</v>
      </c>
      <c r="BC23" s="112">
        <f>VLOOKUP(BC$9,Вводные!$B$113:$L$124,6+BC$8,0)*SUMIF(Вводные!$H$5:$L$5,Выручка!BC$2,Вводные!$H73:$L73)*Резюме!$D$49</f>
        <v>8.3333333333333321</v>
      </c>
      <c r="BD23" s="112">
        <f>VLOOKUP(BD$9,Вводные!$B$113:$L$124,6+BD$8,0)*SUMIF(Вводные!$H$5:$L$5,Выручка!BD$2,Вводные!$H73:$L73)*Резюме!$D$49</f>
        <v>8.3333333333333321</v>
      </c>
      <c r="BE23" s="112">
        <f>VLOOKUP(BE$9,Вводные!$B$113:$L$124,6+BE$8,0)*SUMIF(Вводные!$H$5:$L$5,Выручка!BE$2,Вводные!$H73:$L73)*Резюме!$D$49</f>
        <v>8.3333333333333321</v>
      </c>
      <c r="BF23" s="112">
        <f>VLOOKUP(BF$9,Вводные!$B$113:$L$124,6+BF$8,0)*SUMIF(Вводные!$H$5:$L$5,Выручка!BF$2,Вводные!$H73:$L73)*Резюме!$D$49</f>
        <v>8.3333333333333321</v>
      </c>
      <c r="BG23" s="112">
        <f>VLOOKUP(BG$9,Вводные!$B$113:$L$124,6+BG$8,0)*SUMIF(Вводные!$H$5:$L$5,Выручка!BG$2,Вводные!$H73:$L73)*Резюме!$D$49</f>
        <v>8.3333333333333321</v>
      </c>
      <c r="BH23" s="112">
        <f>VLOOKUP(BH$9,Вводные!$B$113:$L$124,6+BH$8,0)*SUMIF(Вводные!$H$5:$L$5,Выручка!BH$2,Вводные!$H73:$L73)*Резюме!$D$49</f>
        <v>8.3333333333333321</v>
      </c>
      <c r="BI23" s="112">
        <f>VLOOKUP(BI$9,Вводные!$B$113:$L$124,6+BI$8,0)*SUMIF(Вводные!$H$5:$L$5,Выручка!BI$2,Вводные!$H73:$L73)*Резюме!$D$49</f>
        <v>8.3333333333333321</v>
      </c>
      <c r="BJ23" s="112">
        <f>VLOOKUP(BJ$9,Вводные!$B$113:$L$124,6+BJ$8,0)*SUMIF(Вводные!$H$5:$L$5,Выручка!BJ$2,Вводные!$H73:$L73)*Резюме!$D$49</f>
        <v>8.3333333333333321</v>
      </c>
      <c r="BK23" s="112">
        <f>VLOOKUP(BK$9,Вводные!$B$113:$L$124,6+BK$8,0)*SUMIF(Вводные!$H$5:$L$5,Выручка!BK$2,Вводные!$H73:$L73)*Резюме!$D$49</f>
        <v>8.3333333333333321</v>
      </c>
      <c r="BL23" s="112">
        <f>VLOOKUP(BL$9,Вводные!$B$113:$L$124,6+BL$8,0)*SUMIF(Вводные!$H$5:$L$5,Выручка!BL$2,Вводные!$H73:$L73)*Резюме!$D$49</f>
        <v>8.3333333333333321</v>
      </c>
      <c r="BM23" s="112">
        <f>VLOOKUP(BM$9,Вводные!$B$113:$L$124,6+BM$8,0)*SUMIF(Вводные!$H$5:$L$5,Выручка!BM$2,Вводные!$H73:$L73)*Резюме!$D$49</f>
        <v>8.3333333333333321</v>
      </c>
      <c r="BN23" s="216"/>
      <c r="BO23" s="216"/>
      <c r="BP23" s="216"/>
      <c r="BQ23" s="216"/>
      <c r="BR23" s="216"/>
      <c r="BS23" s="216"/>
      <c r="BT23" s="216"/>
      <c r="BU23" s="216"/>
      <c r="BV23" s="216"/>
      <c r="BW23" s="216"/>
      <c r="BX23" s="216"/>
      <c r="BY23" s="216"/>
      <c r="BZ23" s="216"/>
      <c r="CA23" s="216"/>
      <c r="CB23" s="216"/>
      <c r="CC23" s="216"/>
      <c r="CD23" s="216"/>
      <c r="CE23" s="216"/>
      <c r="CF23" s="216"/>
      <c r="CG23" s="216"/>
    </row>
    <row r="24" spans="1:85" ht="14.25" customHeight="1" x14ac:dyDescent="0.2">
      <c r="A24" s="216"/>
      <c r="B24" s="216"/>
      <c r="C24" s="217" t="str">
        <f>Вводные!C74</f>
        <v>Модель Штурн 3</v>
      </c>
      <c r="D24" s="523" t="s">
        <v>307</v>
      </c>
      <c r="E24" s="216"/>
      <c r="F24" s="112">
        <f>VLOOKUP(F$9,Вводные!$B$113:$L$124,6+F$8,0)*SUMIF(Вводные!$H$5:$L$5,Выручка!F$2,Вводные!$H74:$L74)*Резюме!$D$49</f>
        <v>0</v>
      </c>
      <c r="G24" s="112">
        <f>VLOOKUP(G$9,Вводные!$B$113:$L$124,6+G$8,0)*SUMIF(Вводные!$H$5:$L$5,Выручка!G$2,Вводные!$H74:$L74)*Резюме!$D$49</f>
        <v>0</v>
      </c>
      <c r="H24" s="112">
        <f>VLOOKUP(H$9,Вводные!$B$113:$L$124,6+H$8,0)*SUMIF(Вводные!$H$5:$L$5,Выручка!H$2,Вводные!$H74:$L74)*Резюме!$D$49</f>
        <v>0</v>
      </c>
      <c r="I24" s="112">
        <f>VLOOKUP(I$9,Вводные!$B$113:$L$124,6+I$8,0)*SUMIF(Вводные!$H$5:$L$5,Выручка!I$2,Вводные!$H74:$L74)*Резюме!$D$49</f>
        <v>0</v>
      </c>
      <c r="J24" s="112">
        <f>VLOOKUP(J$9,Вводные!$B$113:$L$124,6+J$8,0)*SUMIF(Вводные!$H$5:$L$5,Выручка!J$2,Вводные!$H74:$L74)*Резюме!$D$49</f>
        <v>0</v>
      </c>
      <c r="K24" s="112">
        <f>VLOOKUP(K$9,Вводные!$B$113:$L$124,6+K$8,0)*SUMIF(Вводные!$H$5:$L$5,Выручка!K$2,Вводные!$H74:$L74)*Резюме!$D$49</f>
        <v>0</v>
      </c>
      <c r="L24" s="112">
        <f>VLOOKUP(L$9,Вводные!$B$113:$L$124,6+L$8,0)*SUMIF(Вводные!$H$5:$L$5,Выручка!L$2,Вводные!$H74:$L74)*Резюме!$D$49</f>
        <v>0</v>
      </c>
      <c r="M24" s="112">
        <f>VLOOKUP(M$9,Вводные!$B$113:$L$124,6+M$8,0)*SUMIF(Вводные!$H$5:$L$5,Выручка!M$2,Вводные!$H74:$L74)*Резюме!$D$49</f>
        <v>0</v>
      </c>
      <c r="N24" s="112">
        <f>VLOOKUP(N$9,Вводные!$B$113:$L$124,6+N$8,0)*SUMIF(Вводные!$H$5:$L$5,Выручка!N$2,Вводные!$H74:$L74)*Резюме!$D$49</f>
        <v>0</v>
      </c>
      <c r="O24" s="112">
        <f>VLOOKUP(O$9,Вводные!$B$113:$L$124,6+O$8,0)*SUMIF(Вводные!$H$5:$L$5,Выручка!O$2,Вводные!$H74:$L74)*Резюме!$D$49</f>
        <v>0</v>
      </c>
      <c r="P24" s="112">
        <f>VLOOKUP(P$9,Вводные!$B$113:$L$124,6+P$8,0)*SUMIF(Вводные!$H$5:$L$5,Выручка!P$2,Вводные!$H74:$L74)*Резюме!$D$49</f>
        <v>0</v>
      </c>
      <c r="Q24" s="112">
        <f>VLOOKUP(Q$9,Вводные!$B$113:$L$124,6+Q$8,0)*SUMIF(Вводные!$H$5:$L$5,Выручка!Q$2,Вводные!$H74:$L74)*Резюме!$D$49</f>
        <v>0</v>
      </c>
      <c r="R24" s="112">
        <f>VLOOKUP(R$9,Вводные!$B$113:$L$124,6+R$8,0)*SUMIF(Вводные!$H$5:$L$5,Выручка!R$2,Вводные!$H74:$L74)*Резюме!$D$49</f>
        <v>0.83333333333333326</v>
      </c>
      <c r="S24" s="112">
        <f>VLOOKUP(S$9,Вводные!$B$113:$L$124,6+S$8,0)*SUMIF(Вводные!$H$5:$L$5,Выручка!S$2,Вводные!$H74:$L74)*Резюме!$D$49</f>
        <v>0.83333333333333326</v>
      </c>
      <c r="T24" s="112">
        <f>VLOOKUP(T$9,Вводные!$B$113:$L$124,6+T$8,0)*SUMIF(Вводные!$H$5:$L$5,Выручка!T$2,Вводные!$H74:$L74)*Резюме!$D$49</f>
        <v>0.83333333333333326</v>
      </c>
      <c r="U24" s="112">
        <f>VLOOKUP(U$9,Вводные!$B$113:$L$124,6+U$8,0)*SUMIF(Вводные!$H$5:$L$5,Выручка!U$2,Вводные!$H74:$L74)*Резюме!$D$49</f>
        <v>0.83333333333333326</v>
      </c>
      <c r="V24" s="112">
        <f>VLOOKUP(V$9,Вводные!$B$113:$L$124,6+V$8,0)*SUMIF(Вводные!$H$5:$L$5,Выручка!V$2,Вводные!$H74:$L74)*Резюме!$D$49</f>
        <v>0.83333333333333326</v>
      </c>
      <c r="W24" s="112">
        <f>VLOOKUP(W$9,Вводные!$B$113:$L$124,6+W$8,0)*SUMIF(Вводные!$H$5:$L$5,Выручка!W$2,Вводные!$H74:$L74)*Резюме!$D$49</f>
        <v>0.83333333333333326</v>
      </c>
      <c r="X24" s="112">
        <f>VLOOKUP(X$9,Вводные!$B$113:$L$124,6+X$8,0)*SUMIF(Вводные!$H$5:$L$5,Выручка!X$2,Вводные!$H74:$L74)*Резюме!$D$49</f>
        <v>0.83333333333333326</v>
      </c>
      <c r="Y24" s="112">
        <f>VLOOKUP(Y$9,Вводные!$B$113:$L$124,6+Y$8,0)*SUMIF(Вводные!$H$5:$L$5,Выручка!Y$2,Вводные!$H74:$L74)*Резюме!$D$49</f>
        <v>0.83333333333333326</v>
      </c>
      <c r="Z24" s="112">
        <f>VLOOKUP(Z$9,Вводные!$B$113:$L$124,6+Z$8,0)*SUMIF(Вводные!$H$5:$L$5,Выручка!Z$2,Вводные!$H74:$L74)*Резюме!$D$49</f>
        <v>0.83333333333333326</v>
      </c>
      <c r="AA24" s="112">
        <f>VLOOKUP(AA$9,Вводные!$B$113:$L$124,6+AA$8,0)*SUMIF(Вводные!$H$5:$L$5,Выручка!AA$2,Вводные!$H74:$L74)*Резюме!$D$49</f>
        <v>0.83333333333333326</v>
      </c>
      <c r="AB24" s="112">
        <f>VLOOKUP(AB$9,Вводные!$B$113:$L$124,6+AB$8,0)*SUMIF(Вводные!$H$5:$L$5,Выручка!AB$2,Вводные!$H74:$L74)*Резюме!$D$49</f>
        <v>0.83333333333333326</v>
      </c>
      <c r="AC24" s="112">
        <f>VLOOKUP(AC$9,Вводные!$B$113:$L$124,6+AC$8,0)*SUMIF(Вводные!$H$5:$L$5,Выручка!AC$2,Вводные!$H74:$L74)*Резюме!$D$49</f>
        <v>0.83333333333333326</v>
      </c>
      <c r="AD24" s="112">
        <f>VLOOKUP(AD$9,Вводные!$B$113:$L$124,6+AD$8,0)*SUMIF(Вводные!$H$5:$L$5,Выручка!AD$2,Вводные!$H74:$L74)*Резюме!$D$49</f>
        <v>4.1666666666666661</v>
      </c>
      <c r="AE24" s="112">
        <f>VLOOKUP(AE$9,Вводные!$B$113:$L$124,6+AE$8,0)*SUMIF(Вводные!$H$5:$L$5,Выручка!AE$2,Вводные!$H74:$L74)*Резюме!$D$49</f>
        <v>4.1666666666666661</v>
      </c>
      <c r="AF24" s="112">
        <f>VLOOKUP(AF$9,Вводные!$B$113:$L$124,6+AF$8,0)*SUMIF(Вводные!$H$5:$L$5,Выручка!AF$2,Вводные!$H74:$L74)*Резюме!$D$49</f>
        <v>4.1666666666666661</v>
      </c>
      <c r="AG24" s="112">
        <f>VLOOKUP(AG$9,Вводные!$B$113:$L$124,6+AG$8,0)*SUMIF(Вводные!$H$5:$L$5,Выручка!AG$2,Вводные!$H74:$L74)*Резюме!$D$49</f>
        <v>4.1666666666666661</v>
      </c>
      <c r="AH24" s="112">
        <f>VLOOKUP(AH$9,Вводные!$B$113:$L$124,6+AH$8,0)*SUMIF(Вводные!$H$5:$L$5,Выручка!AH$2,Вводные!$H74:$L74)*Резюме!$D$49</f>
        <v>4.1666666666666661</v>
      </c>
      <c r="AI24" s="112">
        <f>VLOOKUP(AI$9,Вводные!$B$113:$L$124,6+AI$8,0)*SUMIF(Вводные!$H$5:$L$5,Выручка!AI$2,Вводные!$H74:$L74)*Резюме!$D$49</f>
        <v>4.1666666666666661</v>
      </c>
      <c r="AJ24" s="112">
        <f>VLOOKUP(AJ$9,Вводные!$B$113:$L$124,6+AJ$8,0)*SUMIF(Вводные!$H$5:$L$5,Выручка!AJ$2,Вводные!$H74:$L74)*Резюме!$D$49</f>
        <v>4.1666666666666661</v>
      </c>
      <c r="AK24" s="112">
        <f>VLOOKUP(AK$9,Вводные!$B$113:$L$124,6+AK$8,0)*SUMIF(Вводные!$H$5:$L$5,Выручка!AK$2,Вводные!$H74:$L74)*Резюме!$D$49</f>
        <v>4.1666666666666661</v>
      </c>
      <c r="AL24" s="112">
        <f>VLOOKUP(AL$9,Вводные!$B$113:$L$124,6+AL$8,0)*SUMIF(Вводные!$H$5:$L$5,Выручка!AL$2,Вводные!$H74:$L74)*Резюме!$D$49</f>
        <v>4.1666666666666661</v>
      </c>
      <c r="AM24" s="112">
        <f>VLOOKUP(AM$9,Вводные!$B$113:$L$124,6+AM$8,0)*SUMIF(Вводные!$H$5:$L$5,Выручка!AM$2,Вводные!$H74:$L74)*Резюме!$D$49</f>
        <v>4.1666666666666661</v>
      </c>
      <c r="AN24" s="112">
        <f>VLOOKUP(AN$9,Вводные!$B$113:$L$124,6+AN$8,0)*SUMIF(Вводные!$H$5:$L$5,Выручка!AN$2,Вводные!$H74:$L74)*Резюме!$D$49</f>
        <v>4.1666666666666661</v>
      </c>
      <c r="AO24" s="112">
        <f>VLOOKUP(AO$9,Вводные!$B$113:$L$124,6+AO$8,0)*SUMIF(Вводные!$H$5:$L$5,Выручка!AO$2,Вводные!$H74:$L74)*Резюме!$D$49</f>
        <v>4.1666666666666661</v>
      </c>
      <c r="AP24" s="112">
        <f>VLOOKUP(AP$9,Вводные!$B$113:$L$124,6+AP$8,0)*SUMIF(Вводные!$H$5:$L$5,Выручка!AP$2,Вводные!$H74:$L74)*Резюме!$D$49</f>
        <v>4.1666666666666661</v>
      </c>
      <c r="AQ24" s="112">
        <f>VLOOKUP(AQ$9,Вводные!$B$113:$L$124,6+AQ$8,0)*SUMIF(Вводные!$H$5:$L$5,Выручка!AQ$2,Вводные!$H74:$L74)*Резюме!$D$49</f>
        <v>4.1666666666666661</v>
      </c>
      <c r="AR24" s="112">
        <f>VLOOKUP(AR$9,Вводные!$B$113:$L$124,6+AR$8,0)*SUMIF(Вводные!$H$5:$L$5,Выручка!AR$2,Вводные!$H74:$L74)*Резюме!$D$49</f>
        <v>4.1666666666666661</v>
      </c>
      <c r="AS24" s="112">
        <f>VLOOKUP(AS$9,Вводные!$B$113:$L$124,6+AS$8,0)*SUMIF(Вводные!$H$5:$L$5,Выручка!AS$2,Вводные!$H74:$L74)*Резюме!$D$49</f>
        <v>4.1666666666666661</v>
      </c>
      <c r="AT24" s="112">
        <f>VLOOKUP(AT$9,Вводные!$B$113:$L$124,6+AT$8,0)*SUMIF(Вводные!$H$5:$L$5,Выручка!AT$2,Вводные!$H74:$L74)*Резюме!$D$49</f>
        <v>4.1666666666666661</v>
      </c>
      <c r="AU24" s="112">
        <f>VLOOKUP(AU$9,Вводные!$B$113:$L$124,6+AU$8,0)*SUMIF(Вводные!$H$5:$L$5,Выручка!AU$2,Вводные!$H74:$L74)*Резюме!$D$49</f>
        <v>4.1666666666666661</v>
      </c>
      <c r="AV24" s="112">
        <f>VLOOKUP(AV$9,Вводные!$B$113:$L$124,6+AV$8,0)*SUMIF(Вводные!$H$5:$L$5,Выручка!AV$2,Вводные!$H74:$L74)*Резюме!$D$49</f>
        <v>4.1666666666666661</v>
      </c>
      <c r="AW24" s="112">
        <f>VLOOKUP(AW$9,Вводные!$B$113:$L$124,6+AW$8,0)*SUMIF(Вводные!$H$5:$L$5,Выручка!AW$2,Вводные!$H74:$L74)*Резюме!$D$49</f>
        <v>4.1666666666666661</v>
      </c>
      <c r="AX24" s="112">
        <f>VLOOKUP(AX$9,Вводные!$B$113:$L$124,6+AX$8,0)*SUMIF(Вводные!$H$5:$L$5,Выручка!AX$2,Вводные!$H74:$L74)*Резюме!$D$49</f>
        <v>4.1666666666666661</v>
      </c>
      <c r="AY24" s="112">
        <f>VLOOKUP(AY$9,Вводные!$B$113:$L$124,6+AY$8,0)*SUMIF(Вводные!$H$5:$L$5,Выручка!AY$2,Вводные!$H74:$L74)*Резюме!$D$49</f>
        <v>4.1666666666666661</v>
      </c>
      <c r="AZ24" s="112">
        <f>VLOOKUP(AZ$9,Вводные!$B$113:$L$124,6+AZ$8,0)*SUMIF(Вводные!$H$5:$L$5,Выручка!AZ$2,Вводные!$H74:$L74)*Резюме!$D$49</f>
        <v>4.1666666666666661</v>
      </c>
      <c r="BA24" s="112">
        <f>VLOOKUP(BA$9,Вводные!$B$113:$L$124,6+BA$8,0)*SUMIF(Вводные!$H$5:$L$5,Выручка!BA$2,Вводные!$H74:$L74)*Резюме!$D$49</f>
        <v>4.1666666666666661</v>
      </c>
      <c r="BB24" s="112">
        <f>VLOOKUP(BB$9,Вводные!$B$113:$L$124,6+BB$8,0)*SUMIF(Вводные!$H$5:$L$5,Выручка!BB$2,Вводные!$H74:$L74)*Резюме!$D$49</f>
        <v>8.3333333333333321</v>
      </c>
      <c r="BC24" s="112">
        <f>VLOOKUP(BC$9,Вводные!$B$113:$L$124,6+BC$8,0)*SUMIF(Вводные!$H$5:$L$5,Выручка!BC$2,Вводные!$H74:$L74)*Резюме!$D$49</f>
        <v>8.3333333333333321</v>
      </c>
      <c r="BD24" s="112">
        <f>VLOOKUP(BD$9,Вводные!$B$113:$L$124,6+BD$8,0)*SUMIF(Вводные!$H$5:$L$5,Выручка!BD$2,Вводные!$H74:$L74)*Резюме!$D$49</f>
        <v>8.3333333333333321</v>
      </c>
      <c r="BE24" s="112">
        <f>VLOOKUP(BE$9,Вводные!$B$113:$L$124,6+BE$8,0)*SUMIF(Вводные!$H$5:$L$5,Выручка!BE$2,Вводные!$H74:$L74)*Резюме!$D$49</f>
        <v>8.3333333333333321</v>
      </c>
      <c r="BF24" s="112">
        <f>VLOOKUP(BF$9,Вводные!$B$113:$L$124,6+BF$8,0)*SUMIF(Вводные!$H$5:$L$5,Выручка!BF$2,Вводные!$H74:$L74)*Резюме!$D$49</f>
        <v>8.3333333333333321</v>
      </c>
      <c r="BG24" s="112">
        <f>VLOOKUP(BG$9,Вводные!$B$113:$L$124,6+BG$8,0)*SUMIF(Вводные!$H$5:$L$5,Выручка!BG$2,Вводные!$H74:$L74)*Резюме!$D$49</f>
        <v>8.3333333333333321</v>
      </c>
      <c r="BH24" s="112">
        <f>VLOOKUP(BH$9,Вводные!$B$113:$L$124,6+BH$8,0)*SUMIF(Вводные!$H$5:$L$5,Выручка!BH$2,Вводные!$H74:$L74)*Резюме!$D$49</f>
        <v>8.3333333333333321</v>
      </c>
      <c r="BI24" s="112">
        <f>VLOOKUP(BI$9,Вводные!$B$113:$L$124,6+BI$8,0)*SUMIF(Вводные!$H$5:$L$5,Выручка!BI$2,Вводные!$H74:$L74)*Резюме!$D$49</f>
        <v>8.3333333333333321</v>
      </c>
      <c r="BJ24" s="112">
        <f>VLOOKUP(BJ$9,Вводные!$B$113:$L$124,6+BJ$8,0)*SUMIF(Вводные!$H$5:$L$5,Выручка!BJ$2,Вводные!$H74:$L74)*Резюме!$D$49</f>
        <v>8.3333333333333321</v>
      </c>
      <c r="BK24" s="112">
        <f>VLOOKUP(BK$9,Вводные!$B$113:$L$124,6+BK$8,0)*SUMIF(Вводные!$H$5:$L$5,Выручка!BK$2,Вводные!$H74:$L74)*Резюме!$D$49</f>
        <v>8.3333333333333321</v>
      </c>
      <c r="BL24" s="112">
        <f>VLOOKUP(BL$9,Вводные!$B$113:$L$124,6+BL$8,0)*SUMIF(Вводные!$H$5:$L$5,Выручка!BL$2,Вводные!$H74:$L74)*Резюме!$D$49</f>
        <v>8.3333333333333321</v>
      </c>
      <c r="BM24" s="112">
        <f>VLOOKUP(BM$9,Вводные!$B$113:$L$124,6+BM$8,0)*SUMIF(Вводные!$H$5:$L$5,Выручка!BM$2,Вводные!$H74:$L74)*Резюме!$D$49</f>
        <v>8.3333333333333321</v>
      </c>
      <c r="BN24" s="216"/>
      <c r="BO24" s="216"/>
      <c r="BP24" s="216"/>
      <c r="BQ24" s="216"/>
      <c r="BR24" s="216"/>
      <c r="BS24" s="216"/>
      <c r="BT24" s="216"/>
      <c r="BU24" s="216"/>
      <c r="BV24" s="216"/>
      <c r="BW24" s="216"/>
      <c r="BX24" s="216"/>
      <c r="BY24" s="216"/>
      <c r="BZ24" s="216"/>
      <c r="CA24" s="216"/>
      <c r="CB24" s="216"/>
      <c r="CC24" s="216"/>
      <c r="CD24" s="216"/>
      <c r="CE24" s="216"/>
      <c r="CF24" s="216"/>
      <c r="CG24" s="216"/>
    </row>
    <row r="25" spans="1:85" ht="14.25" customHeight="1" x14ac:dyDescent="0.2">
      <c r="A25" s="86"/>
      <c r="B25" s="86"/>
      <c r="C25" s="28"/>
      <c r="D25" s="522"/>
      <c r="E25" s="86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  <c r="BA25" s="112"/>
      <c r="BB25" s="112"/>
      <c r="BC25" s="112"/>
      <c r="BD25" s="112"/>
      <c r="BE25" s="112"/>
      <c r="BF25" s="112"/>
      <c r="BG25" s="112"/>
      <c r="BH25" s="112"/>
      <c r="BI25" s="112"/>
      <c r="BJ25" s="112"/>
      <c r="BK25" s="112"/>
      <c r="BL25" s="112"/>
      <c r="BM25" s="112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</row>
    <row r="26" spans="1:85" ht="14.25" customHeight="1" x14ac:dyDescent="0.2">
      <c r="A26" s="86"/>
      <c r="B26" s="86" t="s">
        <v>111</v>
      </c>
      <c r="C26" s="28" t="str">
        <f>Вводные!C76</f>
        <v>Сдача оборудования в аренду</v>
      </c>
      <c r="D26" s="522"/>
      <c r="E26" s="86"/>
      <c r="F26" s="112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2"/>
      <c r="AJ26" s="112"/>
      <c r="AK26" s="112"/>
      <c r="AL26" s="112"/>
      <c r="AM26" s="112"/>
      <c r="AN26" s="112"/>
      <c r="AO26" s="112"/>
      <c r="AP26" s="112"/>
      <c r="AQ26" s="112"/>
      <c r="AR26" s="112"/>
      <c r="AS26" s="112"/>
      <c r="AT26" s="112"/>
      <c r="AU26" s="112"/>
      <c r="AV26" s="112"/>
      <c r="AW26" s="112"/>
      <c r="AX26" s="112"/>
      <c r="AY26" s="112"/>
      <c r="AZ26" s="112"/>
      <c r="BA26" s="112"/>
      <c r="BB26" s="112"/>
      <c r="BC26" s="112"/>
      <c r="BD26" s="112"/>
      <c r="BE26" s="112"/>
      <c r="BF26" s="112"/>
      <c r="BG26" s="112"/>
      <c r="BH26" s="112"/>
      <c r="BI26" s="112"/>
      <c r="BJ26" s="112"/>
      <c r="BK26" s="112"/>
      <c r="BL26" s="112"/>
      <c r="BM26" s="112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</row>
    <row r="27" spans="1:85" ht="14.25" customHeight="1" x14ac:dyDescent="0.2">
      <c r="A27" s="86"/>
      <c r="B27" s="86"/>
      <c r="C27" s="217" t="str">
        <f>Вводные!C77</f>
        <v>Модель Штурн 1</v>
      </c>
      <c r="D27" s="523" t="s">
        <v>458</v>
      </c>
      <c r="E27" s="86"/>
      <c r="F27" s="112">
        <f>SUMIF(Вводные!$H$5:$L$5,Выручка!F$2,Вводные!$H99:$L99)*Резюме!$D$49*F$10*F$12</f>
        <v>0</v>
      </c>
      <c r="G27" s="112">
        <f>SUMIF(Вводные!$H$5:$L$5,Выручка!G$2,Вводные!$H99:$L99)*Резюме!$D$49*G$10*G$12</f>
        <v>0</v>
      </c>
      <c r="H27" s="112">
        <f>SUMIF(Вводные!$H$5:$L$5,Выручка!H$2,Вводные!$H99:$L99)*Резюме!$D$49*H$10*H$12</f>
        <v>0</v>
      </c>
      <c r="I27" s="112">
        <f>SUMIF(Вводные!$H$5:$L$5,Выручка!I$2,Вводные!$H99:$L99)*Резюме!$D$49*I$10*I$12</f>
        <v>0</v>
      </c>
      <c r="J27" s="112">
        <f>SUMIF(Вводные!$H$5:$L$5,Выручка!J$2,Вводные!$H99:$L99)*Резюме!$D$49*J$10*J$12</f>
        <v>0</v>
      </c>
      <c r="K27" s="112">
        <f>SUMIF(Вводные!$H$5:$L$5,Выручка!K$2,Вводные!$H99:$L99)*Резюме!$D$49*K$10*K$12</f>
        <v>0</v>
      </c>
      <c r="L27" s="112">
        <f>SUMIF(Вводные!$H$5:$L$5,Выручка!L$2,Вводные!$H99:$L99)*Резюме!$D$49*L$10*L$12</f>
        <v>0</v>
      </c>
      <c r="M27" s="112">
        <f>SUMIF(Вводные!$H$5:$L$5,Выручка!M$2,Вводные!$H99:$L99)*Резюме!$D$49*M$10*M$12</f>
        <v>0</v>
      </c>
      <c r="N27" s="112">
        <f>SUMIF(Вводные!$H$5:$L$5,Выручка!N$2,Вводные!$H99:$L99)*Резюме!$D$49*N$10*N$12</f>
        <v>0</v>
      </c>
      <c r="O27" s="112">
        <f>SUMIF(Вводные!$H$5:$L$5,Выручка!O$2,Вводные!$H99:$L99)*Резюме!$D$49*O$10*O$12</f>
        <v>0</v>
      </c>
      <c r="P27" s="112">
        <f>SUMIF(Вводные!$H$5:$L$5,Выручка!P$2,Вводные!$H99:$L99)*Резюме!$D$49*P$10*P$12</f>
        <v>0</v>
      </c>
      <c r="Q27" s="112">
        <f>SUMIF(Вводные!$H$5:$L$5,Выручка!Q$2,Вводные!$H99:$L99)*Резюме!$D$49*Q$10*Q$12</f>
        <v>0</v>
      </c>
      <c r="R27" s="112">
        <f>SUMIF(Вводные!$H$5:$L$5,Выручка!R$2,Вводные!$H99:$L99)*Резюме!$D$49*R$10*R$12</f>
        <v>9</v>
      </c>
      <c r="S27" s="112">
        <f>SUMIF(Вводные!$H$5:$L$5,Выручка!S$2,Вводные!$H99:$L99)*Резюме!$D$49*S$10*S$12</f>
        <v>9</v>
      </c>
      <c r="T27" s="112">
        <f>SUMIF(Вводные!$H$5:$L$5,Выручка!T$2,Вводные!$H99:$L99)*Резюме!$D$49*T$10*T$12</f>
        <v>9</v>
      </c>
      <c r="U27" s="112">
        <f>SUMIF(Вводные!$H$5:$L$5,Выручка!U$2,Вводные!$H99:$L99)*Резюме!$D$49*U$10*U$12</f>
        <v>9</v>
      </c>
      <c r="V27" s="112">
        <f>SUMIF(Вводные!$H$5:$L$5,Выручка!V$2,Вводные!$H99:$L99)*Резюме!$D$49*V$10*V$12</f>
        <v>9</v>
      </c>
      <c r="W27" s="112">
        <f>SUMIF(Вводные!$H$5:$L$5,Выручка!W$2,Вводные!$H99:$L99)*Резюме!$D$49*W$10*W$12</f>
        <v>9</v>
      </c>
      <c r="X27" s="112">
        <f>SUMIF(Вводные!$H$5:$L$5,Выручка!X$2,Вводные!$H99:$L99)*Резюме!$D$49*X$10*X$12</f>
        <v>9</v>
      </c>
      <c r="Y27" s="112">
        <f>SUMIF(Вводные!$H$5:$L$5,Выручка!Y$2,Вводные!$H99:$L99)*Резюме!$D$49*Y$10*Y$12</f>
        <v>9</v>
      </c>
      <c r="Z27" s="112">
        <f>SUMIF(Вводные!$H$5:$L$5,Выручка!Z$2,Вводные!$H99:$L99)*Резюме!$D$49*Z$10*Z$12</f>
        <v>9</v>
      </c>
      <c r="AA27" s="112">
        <f>SUMIF(Вводные!$H$5:$L$5,Выручка!AA$2,Вводные!$H99:$L99)*Резюме!$D$49*AA$10*AA$12</f>
        <v>9</v>
      </c>
      <c r="AB27" s="112">
        <f>SUMIF(Вводные!$H$5:$L$5,Выручка!AB$2,Вводные!$H99:$L99)*Резюме!$D$49*AB$10*AB$12</f>
        <v>9</v>
      </c>
      <c r="AC27" s="112">
        <f>SUMIF(Вводные!$H$5:$L$5,Выручка!AC$2,Вводные!$H99:$L99)*Резюме!$D$49*AC$10*AC$12</f>
        <v>9</v>
      </c>
      <c r="AD27" s="112">
        <f>SUMIF(Вводные!$H$5:$L$5,Выручка!AD$2,Вводные!$H99:$L99)*Резюме!$D$49*AD$10*AD$12</f>
        <v>36</v>
      </c>
      <c r="AE27" s="112">
        <f>SUMIF(Вводные!$H$5:$L$5,Выручка!AE$2,Вводные!$H99:$L99)*Резюме!$D$49*AE$10*AE$12</f>
        <v>36</v>
      </c>
      <c r="AF27" s="112">
        <f>SUMIF(Вводные!$H$5:$L$5,Выручка!AF$2,Вводные!$H99:$L99)*Резюме!$D$49*AF$10*AF$12</f>
        <v>36</v>
      </c>
      <c r="AG27" s="112">
        <f>SUMIF(Вводные!$H$5:$L$5,Выручка!AG$2,Вводные!$H99:$L99)*Резюме!$D$49*AG$10*AG$12</f>
        <v>36</v>
      </c>
      <c r="AH27" s="112">
        <f>SUMIF(Вводные!$H$5:$L$5,Выручка!AH$2,Вводные!$H99:$L99)*Резюме!$D$49*AH$10*AH$12</f>
        <v>36</v>
      </c>
      <c r="AI27" s="112">
        <f>SUMIF(Вводные!$H$5:$L$5,Выручка!AI$2,Вводные!$H99:$L99)*Резюме!$D$49*AI$10*AI$12</f>
        <v>36</v>
      </c>
      <c r="AJ27" s="112">
        <f>SUMIF(Вводные!$H$5:$L$5,Выручка!AJ$2,Вводные!$H99:$L99)*Резюме!$D$49*AJ$10*AJ$12</f>
        <v>36</v>
      </c>
      <c r="AK27" s="112">
        <f>SUMIF(Вводные!$H$5:$L$5,Выручка!AK$2,Вводные!$H99:$L99)*Резюме!$D$49*AK$10*AK$12</f>
        <v>36</v>
      </c>
      <c r="AL27" s="112">
        <f>SUMIF(Вводные!$H$5:$L$5,Выручка!AL$2,Вводные!$H99:$L99)*Резюме!$D$49*AL$10*AL$12</f>
        <v>36</v>
      </c>
      <c r="AM27" s="112">
        <f>SUMIF(Вводные!$H$5:$L$5,Выручка!AM$2,Вводные!$H99:$L99)*Резюме!$D$49*AM$10*AM$12</f>
        <v>36</v>
      </c>
      <c r="AN27" s="112">
        <f>SUMIF(Вводные!$H$5:$L$5,Выручка!AN$2,Вводные!$H99:$L99)*Резюме!$D$49*AN$10*AN$12</f>
        <v>36</v>
      </c>
      <c r="AO27" s="112">
        <f>SUMIF(Вводные!$H$5:$L$5,Выручка!AO$2,Вводные!$H99:$L99)*Резюме!$D$49*AO$10*AO$12</f>
        <v>36</v>
      </c>
      <c r="AP27" s="112">
        <f>SUMIF(Вводные!$H$5:$L$5,Выручка!AP$2,Вводные!$H99:$L99)*Резюме!$D$49*AP$10*AP$12</f>
        <v>81</v>
      </c>
      <c r="AQ27" s="112">
        <f>SUMIF(Вводные!$H$5:$L$5,Выручка!AQ$2,Вводные!$H99:$L99)*Резюме!$D$49*AQ$10*AQ$12</f>
        <v>81</v>
      </c>
      <c r="AR27" s="112">
        <f>SUMIF(Вводные!$H$5:$L$5,Выручка!AR$2,Вводные!$H99:$L99)*Резюме!$D$49*AR$10*AR$12</f>
        <v>81</v>
      </c>
      <c r="AS27" s="112">
        <f>SUMIF(Вводные!$H$5:$L$5,Выручка!AS$2,Вводные!$H99:$L99)*Резюме!$D$49*AS$10*AS$12</f>
        <v>81</v>
      </c>
      <c r="AT27" s="112">
        <f>SUMIF(Вводные!$H$5:$L$5,Выручка!AT$2,Вводные!$H99:$L99)*Резюме!$D$49*AT$10*AT$12</f>
        <v>81</v>
      </c>
      <c r="AU27" s="112">
        <f>SUMIF(Вводные!$H$5:$L$5,Выручка!AU$2,Вводные!$H99:$L99)*Резюме!$D$49*AU$10*AU$12</f>
        <v>81</v>
      </c>
      <c r="AV27" s="112">
        <f>SUMIF(Вводные!$H$5:$L$5,Выручка!AV$2,Вводные!$H99:$L99)*Резюме!$D$49*AV$10*AV$12</f>
        <v>81</v>
      </c>
      <c r="AW27" s="112">
        <f>SUMIF(Вводные!$H$5:$L$5,Выручка!AW$2,Вводные!$H99:$L99)*Резюме!$D$49*AW$10*AW$12</f>
        <v>81</v>
      </c>
      <c r="AX27" s="112">
        <f>SUMIF(Вводные!$H$5:$L$5,Выручка!AX$2,Вводные!$H99:$L99)*Резюме!$D$49*AX$10*AX$12</f>
        <v>81</v>
      </c>
      <c r="AY27" s="112">
        <f>SUMIF(Вводные!$H$5:$L$5,Выручка!AY$2,Вводные!$H99:$L99)*Резюме!$D$49*AY$10*AY$12</f>
        <v>81</v>
      </c>
      <c r="AZ27" s="112">
        <f>SUMIF(Вводные!$H$5:$L$5,Выручка!AZ$2,Вводные!$H99:$L99)*Резюме!$D$49*AZ$10*AZ$12</f>
        <v>81</v>
      </c>
      <c r="BA27" s="112">
        <f>SUMIF(Вводные!$H$5:$L$5,Выручка!BA$2,Вводные!$H99:$L99)*Резюме!$D$49*BA$10*BA$12</f>
        <v>81</v>
      </c>
      <c r="BB27" s="112">
        <f>SUMIF(Вводные!$H$5:$L$5,Выручка!BB$2,Вводные!$H99:$L99)*Резюме!$D$49*BB$10*BB$12</f>
        <v>171</v>
      </c>
      <c r="BC27" s="112">
        <f>SUMIF(Вводные!$H$5:$L$5,Выручка!BC$2,Вводные!$H99:$L99)*Резюме!$D$49*BC$10*BC$12</f>
        <v>171</v>
      </c>
      <c r="BD27" s="112">
        <f>SUMIF(Вводные!$H$5:$L$5,Выручка!BD$2,Вводные!$H99:$L99)*Резюме!$D$49*BD$10*BD$12</f>
        <v>171</v>
      </c>
      <c r="BE27" s="112">
        <f>SUMIF(Вводные!$H$5:$L$5,Выручка!BE$2,Вводные!$H99:$L99)*Резюме!$D$49*BE$10*BE$12</f>
        <v>171</v>
      </c>
      <c r="BF27" s="112">
        <f>SUMIF(Вводные!$H$5:$L$5,Выручка!BF$2,Вводные!$H99:$L99)*Резюме!$D$49*BF$10*BF$12</f>
        <v>171</v>
      </c>
      <c r="BG27" s="112">
        <f>SUMIF(Вводные!$H$5:$L$5,Выручка!BG$2,Вводные!$H99:$L99)*Резюме!$D$49*BG$10*BG$12</f>
        <v>171</v>
      </c>
      <c r="BH27" s="112">
        <f>SUMIF(Вводные!$H$5:$L$5,Выручка!BH$2,Вводные!$H99:$L99)*Резюме!$D$49*BH$10*BH$12</f>
        <v>171</v>
      </c>
      <c r="BI27" s="112">
        <f>SUMIF(Вводные!$H$5:$L$5,Выручка!BI$2,Вводные!$H99:$L99)*Резюме!$D$49*BI$10*BI$12</f>
        <v>171</v>
      </c>
      <c r="BJ27" s="112">
        <f>SUMIF(Вводные!$H$5:$L$5,Выручка!BJ$2,Вводные!$H99:$L99)*Резюме!$D$49*BJ$10*BJ$12</f>
        <v>171</v>
      </c>
      <c r="BK27" s="112">
        <f>SUMIF(Вводные!$H$5:$L$5,Выручка!BK$2,Вводные!$H99:$L99)*Резюме!$D$49*BK$10*BK$12</f>
        <v>171</v>
      </c>
      <c r="BL27" s="112">
        <f>SUMIF(Вводные!$H$5:$L$5,Выручка!BL$2,Вводные!$H99:$L99)*Резюме!$D$49*BL$10*BL$12</f>
        <v>171</v>
      </c>
      <c r="BM27" s="112">
        <f>SUMIF(Вводные!$H$5:$L$5,Выручка!BM$2,Вводные!$H99:$L99)*Резюме!$D$49*BM$10*BM$12</f>
        <v>171</v>
      </c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</row>
    <row r="28" spans="1:85" ht="14.25" customHeight="1" x14ac:dyDescent="0.2">
      <c r="A28" s="86"/>
      <c r="B28" s="86"/>
      <c r="C28" s="217" t="str">
        <f>Вводные!C78</f>
        <v>Модель Штурн 2</v>
      </c>
      <c r="D28" s="523" t="s">
        <v>458</v>
      </c>
      <c r="E28" s="86"/>
      <c r="F28" s="112">
        <f>SUMIF(Вводные!$H$5:$L$5,Выручка!F$2,Вводные!$H100:$L100)*Резюме!$D$49*F$10*F$12</f>
        <v>0</v>
      </c>
      <c r="G28" s="112">
        <f>SUMIF(Вводные!$H$5:$L$5,Выручка!G$2,Вводные!$H100:$L100)*Резюме!$D$49*G$10*G$12</f>
        <v>0</v>
      </c>
      <c r="H28" s="112">
        <f>SUMIF(Вводные!$H$5:$L$5,Выручка!H$2,Вводные!$H100:$L100)*Резюме!$D$49*H$10*H$12</f>
        <v>0</v>
      </c>
      <c r="I28" s="112">
        <f>SUMIF(Вводные!$H$5:$L$5,Выручка!I$2,Вводные!$H100:$L100)*Резюме!$D$49*I$10*I$12</f>
        <v>0</v>
      </c>
      <c r="J28" s="112">
        <f>SUMIF(Вводные!$H$5:$L$5,Выручка!J$2,Вводные!$H100:$L100)*Резюме!$D$49*J$10*J$12</f>
        <v>0</v>
      </c>
      <c r="K28" s="112">
        <f>SUMIF(Вводные!$H$5:$L$5,Выручка!K$2,Вводные!$H100:$L100)*Резюме!$D$49*K$10*K$12</f>
        <v>0</v>
      </c>
      <c r="L28" s="112">
        <f>SUMIF(Вводные!$H$5:$L$5,Выручка!L$2,Вводные!$H100:$L100)*Резюме!$D$49*L$10*L$12</f>
        <v>0</v>
      </c>
      <c r="M28" s="112">
        <f>SUMIF(Вводные!$H$5:$L$5,Выручка!M$2,Вводные!$H100:$L100)*Резюме!$D$49*M$10*M$12</f>
        <v>0</v>
      </c>
      <c r="N28" s="112">
        <f>SUMIF(Вводные!$H$5:$L$5,Выручка!N$2,Вводные!$H100:$L100)*Резюме!$D$49*N$10*N$12</f>
        <v>0</v>
      </c>
      <c r="O28" s="112">
        <f>SUMIF(Вводные!$H$5:$L$5,Выручка!O$2,Вводные!$H100:$L100)*Резюме!$D$49*O$10*O$12</f>
        <v>0</v>
      </c>
      <c r="P28" s="112">
        <f>SUMIF(Вводные!$H$5:$L$5,Выручка!P$2,Вводные!$H100:$L100)*Резюме!$D$49*P$10*P$12</f>
        <v>0</v>
      </c>
      <c r="Q28" s="112">
        <f>SUMIF(Вводные!$H$5:$L$5,Выручка!Q$2,Вводные!$H100:$L100)*Резюме!$D$49*Q$10*Q$12</f>
        <v>0</v>
      </c>
      <c r="R28" s="112">
        <f>SUMIF(Вводные!$H$5:$L$5,Выручка!R$2,Вводные!$H100:$L100)*Резюме!$D$49*R$10*R$12</f>
        <v>4.5</v>
      </c>
      <c r="S28" s="112">
        <f>SUMIF(Вводные!$H$5:$L$5,Выручка!S$2,Вводные!$H100:$L100)*Резюме!$D$49*S$10*S$12</f>
        <v>4.5</v>
      </c>
      <c r="T28" s="112">
        <f>SUMIF(Вводные!$H$5:$L$5,Выручка!T$2,Вводные!$H100:$L100)*Резюме!$D$49*T$10*T$12</f>
        <v>4.5</v>
      </c>
      <c r="U28" s="112">
        <f>SUMIF(Вводные!$H$5:$L$5,Выручка!U$2,Вводные!$H100:$L100)*Резюме!$D$49*U$10*U$12</f>
        <v>4.5</v>
      </c>
      <c r="V28" s="112">
        <f>SUMIF(Вводные!$H$5:$L$5,Выручка!V$2,Вводные!$H100:$L100)*Резюме!$D$49*V$10*V$12</f>
        <v>4.5</v>
      </c>
      <c r="W28" s="112">
        <f>SUMIF(Вводные!$H$5:$L$5,Выручка!W$2,Вводные!$H100:$L100)*Резюме!$D$49*W$10*W$12</f>
        <v>4.5</v>
      </c>
      <c r="X28" s="112">
        <f>SUMIF(Вводные!$H$5:$L$5,Выручка!X$2,Вводные!$H100:$L100)*Резюме!$D$49*X$10*X$12</f>
        <v>4.5</v>
      </c>
      <c r="Y28" s="112">
        <f>SUMIF(Вводные!$H$5:$L$5,Выручка!Y$2,Вводные!$H100:$L100)*Резюме!$D$49*Y$10*Y$12</f>
        <v>4.5</v>
      </c>
      <c r="Z28" s="112">
        <f>SUMIF(Вводные!$H$5:$L$5,Выручка!Z$2,Вводные!$H100:$L100)*Резюме!$D$49*Z$10*Z$12</f>
        <v>4.5</v>
      </c>
      <c r="AA28" s="112">
        <f>SUMIF(Вводные!$H$5:$L$5,Выручка!AA$2,Вводные!$H100:$L100)*Резюме!$D$49*AA$10*AA$12</f>
        <v>4.5</v>
      </c>
      <c r="AB28" s="112">
        <f>SUMIF(Вводные!$H$5:$L$5,Выручка!AB$2,Вводные!$H100:$L100)*Резюме!$D$49*AB$10*AB$12</f>
        <v>4.5</v>
      </c>
      <c r="AC28" s="112">
        <f>SUMIF(Вводные!$H$5:$L$5,Выручка!AC$2,Вводные!$H100:$L100)*Резюме!$D$49*AC$10*AC$12</f>
        <v>4.5</v>
      </c>
      <c r="AD28" s="112">
        <f>SUMIF(Вводные!$H$5:$L$5,Выручка!AD$2,Вводные!$H100:$L100)*Резюме!$D$49*AD$10*AD$12</f>
        <v>9</v>
      </c>
      <c r="AE28" s="112">
        <f>SUMIF(Вводные!$H$5:$L$5,Выручка!AE$2,Вводные!$H100:$L100)*Резюме!$D$49*AE$10*AE$12</f>
        <v>9</v>
      </c>
      <c r="AF28" s="112">
        <f>SUMIF(Вводные!$H$5:$L$5,Выручка!AF$2,Вводные!$H100:$L100)*Резюме!$D$49*AF$10*AF$12</f>
        <v>9</v>
      </c>
      <c r="AG28" s="112">
        <f>SUMIF(Вводные!$H$5:$L$5,Выручка!AG$2,Вводные!$H100:$L100)*Резюме!$D$49*AG$10*AG$12</f>
        <v>9</v>
      </c>
      <c r="AH28" s="112">
        <f>SUMIF(Вводные!$H$5:$L$5,Выручка!AH$2,Вводные!$H100:$L100)*Резюме!$D$49*AH$10*AH$12</f>
        <v>9</v>
      </c>
      <c r="AI28" s="112">
        <f>SUMIF(Вводные!$H$5:$L$5,Выручка!AI$2,Вводные!$H100:$L100)*Резюме!$D$49*AI$10*AI$12</f>
        <v>9</v>
      </c>
      <c r="AJ28" s="112">
        <f>SUMIF(Вводные!$H$5:$L$5,Выручка!AJ$2,Вводные!$H100:$L100)*Резюме!$D$49*AJ$10*AJ$12</f>
        <v>9</v>
      </c>
      <c r="AK28" s="112">
        <f>SUMIF(Вводные!$H$5:$L$5,Выручка!AK$2,Вводные!$H100:$L100)*Резюме!$D$49*AK$10*AK$12</f>
        <v>9</v>
      </c>
      <c r="AL28" s="112">
        <f>SUMIF(Вводные!$H$5:$L$5,Выручка!AL$2,Вводные!$H100:$L100)*Резюме!$D$49*AL$10*AL$12</f>
        <v>9</v>
      </c>
      <c r="AM28" s="112">
        <f>SUMIF(Вводные!$H$5:$L$5,Выручка!AM$2,Вводные!$H100:$L100)*Резюме!$D$49*AM$10*AM$12</f>
        <v>9</v>
      </c>
      <c r="AN28" s="112">
        <f>SUMIF(Вводные!$H$5:$L$5,Выручка!AN$2,Вводные!$H100:$L100)*Резюме!$D$49*AN$10*AN$12</f>
        <v>9</v>
      </c>
      <c r="AO28" s="112">
        <f>SUMIF(Вводные!$H$5:$L$5,Выручка!AO$2,Вводные!$H100:$L100)*Резюме!$D$49*AO$10*AO$12</f>
        <v>9</v>
      </c>
      <c r="AP28" s="112">
        <f>SUMIF(Вводные!$H$5:$L$5,Выручка!AP$2,Вводные!$H100:$L100)*Резюме!$D$49*AP$10*AP$12</f>
        <v>27</v>
      </c>
      <c r="AQ28" s="112">
        <f>SUMIF(Вводные!$H$5:$L$5,Выручка!AQ$2,Вводные!$H100:$L100)*Резюме!$D$49*AQ$10*AQ$12</f>
        <v>27</v>
      </c>
      <c r="AR28" s="112">
        <f>SUMIF(Вводные!$H$5:$L$5,Выручка!AR$2,Вводные!$H100:$L100)*Резюме!$D$49*AR$10*AR$12</f>
        <v>27</v>
      </c>
      <c r="AS28" s="112">
        <f>SUMIF(Вводные!$H$5:$L$5,Выручка!AS$2,Вводные!$H100:$L100)*Резюме!$D$49*AS$10*AS$12</f>
        <v>27</v>
      </c>
      <c r="AT28" s="112">
        <f>SUMIF(Вводные!$H$5:$L$5,Выручка!AT$2,Вводные!$H100:$L100)*Резюме!$D$49*AT$10*AT$12</f>
        <v>27</v>
      </c>
      <c r="AU28" s="112">
        <f>SUMIF(Вводные!$H$5:$L$5,Выручка!AU$2,Вводные!$H100:$L100)*Резюме!$D$49*AU$10*AU$12</f>
        <v>27</v>
      </c>
      <c r="AV28" s="112">
        <f>SUMIF(Вводные!$H$5:$L$5,Выручка!AV$2,Вводные!$H100:$L100)*Резюме!$D$49*AV$10*AV$12</f>
        <v>27</v>
      </c>
      <c r="AW28" s="112">
        <f>SUMIF(Вводные!$H$5:$L$5,Выручка!AW$2,Вводные!$H100:$L100)*Резюме!$D$49*AW$10*AW$12</f>
        <v>27</v>
      </c>
      <c r="AX28" s="112">
        <f>SUMIF(Вводные!$H$5:$L$5,Выручка!AX$2,Вводные!$H100:$L100)*Резюме!$D$49*AX$10*AX$12</f>
        <v>27</v>
      </c>
      <c r="AY28" s="112">
        <f>SUMIF(Вводные!$H$5:$L$5,Выручка!AY$2,Вводные!$H100:$L100)*Резюме!$D$49*AY$10*AY$12</f>
        <v>27</v>
      </c>
      <c r="AZ28" s="112">
        <f>SUMIF(Вводные!$H$5:$L$5,Выручка!AZ$2,Вводные!$H100:$L100)*Резюме!$D$49*AZ$10*AZ$12</f>
        <v>27</v>
      </c>
      <c r="BA28" s="112">
        <f>SUMIF(Вводные!$H$5:$L$5,Выручка!BA$2,Вводные!$H100:$L100)*Резюме!$D$49*BA$10*BA$12</f>
        <v>27</v>
      </c>
      <c r="BB28" s="112">
        <f>SUMIF(Вводные!$H$5:$L$5,Выручка!BB$2,Вводные!$H100:$L100)*Резюме!$D$49*BB$10*BB$12</f>
        <v>49.5</v>
      </c>
      <c r="BC28" s="112">
        <f>SUMIF(Вводные!$H$5:$L$5,Выручка!BC$2,Вводные!$H100:$L100)*Резюме!$D$49*BC$10*BC$12</f>
        <v>49.5</v>
      </c>
      <c r="BD28" s="112">
        <f>SUMIF(Вводные!$H$5:$L$5,Выручка!BD$2,Вводные!$H100:$L100)*Резюме!$D$49*BD$10*BD$12</f>
        <v>49.5</v>
      </c>
      <c r="BE28" s="112">
        <f>SUMIF(Вводные!$H$5:$L$5,Выручка!BE$2,Вводные!$H100:$L100)*Резюме!$D$49*BE$10*BE$12</f>
        <v>49.5</v>
      </c>
      <c r="BF28" s="112">
        <f>SUMIF(Вводные!$H$5:$L$5,Выручка!BF$2,Вводные!$H100:$L100)*Резюме!$D$49*BF$10*BF$12</f>
        <v>49.5</v>
      </c>
      <c r="BG28" s="112">
        <f>SUMIF(Вводные!$H$5:$L$5,Выручка!BG$2,Вводные!$H100:$L100)*Резюме!$D$49*BG$10*BG$12</f>
        <v>49.5</v>
      </c>
      <c r="BH28" s="112">
        <f>SUMIF(Вводные!$H$5:$L$5,Выручка!BH$2,Вводные!$H100:$L100)*Резюме!$D$49*BH$10*BH$12</f>
        <v>49.5</v>
      </c>
      <c r="BI28" s="112">
        <f>SUMIF(Вводные!$H$5:$L$5,Выручка!BI$2,Вводные!$H100:$L100)*Резюме!$D$49*BI$10*BI$12</f>
        <v>49.5</v>
      </c>
      <c r="BJ28" s="112">
        <f>SUMIF(Вводные!$H$5:$L$5,Выручка!BJ$2,Вводные!$H100:$L100)*Резюме!$D$49*BJ$10*BJ$12</f>
        <v>49.5</v>
      </c>
      <c r="BK28" s="112">
        <f>SUMIF(Вводные!$H$5:$L$5,Выручка!BK$2,Вводные!$H100:$L100)*Резюме!$D$49*BK$10*BK$12</f>
        <v>49.5</v>
      </c>
      <c r="BL28" s="112">
        <f>SUMIF(Вводные!$H$5:$L$5,Выручка!BL$2,Вводные!$H100:$L100)*Резюме!$D$49*BL$10*BL$12</f>
        <v>49.5</v>
      </c>
      <c r="BM28" s="112">
        <f>SUMIF(Вводные!$H$5:$L$5,Выручка!BM$2,Вводные!$H100:$L100)*Резюме!$D$49*BM$10*BM$12</f>
        <v>49.5</v>
      </c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</row>
    <row r="29" spans="1:85" ht="14.25" customHeight="1" x14ac:dyDescent="0.2">
      <c r="A29" s="86"/>
      <c r="B29" s="86"/>
      <c r="C29" s="217" t="str">
        <f>Вводные!C79</f>
        <v>Модель Штурн 3</v>
      </c>
      <c r="D29" s="523" t="s">
        <v>458</v>
      </c>
      <c r="E29" s="86"/>
      <c r="F29" s="112">
        <f>SUMIF(Вводные!$H$5:$L$5,Выручка!F$2,Вводные!$H101:$L101)*Резюме!$D$49*F$10*F$12</f>
        <v>0</v>
      </c>
      <c r="G29" s="112">
        <f>SUMIF(Вводные!$H$5:$L$5,Выручка!G$2,Вводные!$H101:$L101)*Резюме!$D$49*G$10*G$12</f>
        <v>0</v>
      </c>
      <c r="H29" s="112">
        <f>SUMIF(Вводные!$H$5:$L$5,Выручка!H$2,Вводные!$H101:$L101)*Резюме!$D$49*H$10*H$12</f>
        <v>0</v>
      </c>
      <c r="I29" s="112">
        <f>SUMIF(Вводные!$H$5:$L$5,Выручка!I$2,Вводные!$H101:$L101)*Резюме!$D$49*I$10*I$12</f>
        <v>0</v>
      </c>
      <c r="J29" s="112">
        <f>SUMIF(Вводные!$H$5:$L$5,Выручка!J$2,Вводные!$H101:$L101)*Резюме!$D$49*J$10*J$12</f>
        <v>0</v>
      </c>
      <c r="K29" s="112">
        <f>SUMIF(Вводные!$H$5:$L$5,Выручка!K$2,Вводные!$H101:$L101)*Резюме!$D$49*K$10*K$12</f>
        <v>0</v>
      </c>
      <c r="L29" s="112">
        <f>SUMIF(Вводные!$H$5:$L$5,Выручка!L$2,Вводные!$H101:$L101)*Резюме!$D$49*L$10*L$12</f>
        <v>0</v>
      </c>
      <c r="M29" s="112">
        <f>SUMIF(Вводные!$H$5:$L$5,Выручка!M$2,Вводные!$H101:$L101)*Резюме!$D$49*M$10*M$12</f>
        <v>0</v>
      </c>
      <c r="N29" s="112">
        <f>SUMIF(Вводные!$H$5:$L$5,Выручка!N$2,Вводные!$H101:$L101)*Резюме!$D$49*N$10*N$12</f>
        <v>0</v>
      </c>
      <c r="O29" s="112">
        <f>SUMIF(Вводные!$H$5:$L$5,Выручка!O$2,Вводные!$H101:$L101)*Резюме!$D$49*O$10*O$12</f>
        <v>0</v>
      </c>
      <c r="P29" s="112">
        <f>SUMIF(Вводные!$H$5:$L$5,Выручка!P$2,Вводные!$H101:$L101)*Резюме!$D$49*P$10*P$12</f>
        <v>0</v>
      </c>
      <c r="Q29" s="112">
        <f>SUMIF(Вводные!$H$5:$L$5,Выручка!Q$2,Вводные!$H101:$L101)*Резюме!$D$49*Q$10*Q$12</f>
        <v>0</v>
      </c>
      <c r="R29" s="112">
        <f>SUMIF(Вводные!$H$5:$L$5,Выручка!R$2,Вводные!$H101:$L101)*Резюме!$D$49*R$10*R$12</f>
        <v>4.5</v>
      </c>
      <c r="S29" s="112">
        <f>SUMIF(Вводные!$H$5:$L$5,Выручка!S$2,Вводные!$H101:$L101)*Резюме!$D$49*S$10*S$12</f>
        <v>4.5</v>
      </c>
      <c r="T29" s="112">
        <f>SUMIF(Вводные!$H$5:$L$5,Выручка!T$2,Вводные!$H101:$L101)*Резюме!$D$49*T$10*T$12</f>
        <v>4.5</v>
      </c>
      <c r="U29" s="112">
        <f>SUMIF(Вводные!$H$5:$L$5,Выручка!U$2,Вводные!$H101:$L101)*Резюме!$D$49*U$10*U$12</f>
        <v>4.5</v>
      </c>
      <c r="V29" s="112">
        <f>SUMIF(Вводные!$H$5:$L$5,Выручка!V$2,Вводные!$H101:$L101)*Резюме!$D$49*V$10*V$12</f>
        <v>4.5</v>
      </c>
      <c r="W29" s="112">
        <f>SUMIF(Вводные!$H$5:$L$5,Выручка!W$2,Вводные!$H101:$L101)*Резюме!$D$49*W$10*W$12</f>
        <v>4.5</v>
      </c>
      <c r="X29" s="112">
        <f>SUMIF(Вводные!$H$5:$L$5,Выручка!X$2,Вводные!$H101:$L101)*Резюме!$D$49*X$10*X$12</f>
        <v>4.5</v>
      </c>
      <c r="Y29" s="112">
        <f>SUMIF(Вводные!$H$5:$L$5,Выручка!Y$2,Вводные!$H101:$L101)*Резюме!$D$49*Y$10*Y$12</f>
        <v>4.5</v>
      </c>
      <c r="Z29" s="112">
        <f>SUMIF(Вводные!$H$5:$L$5,Выручка!Z$2,Вводные!$H101:$L101)*Резюме!$D$49*Z$10*Z$12</f>
        <v>4.5</v>
      </c>
      <c r="AA29" s="112">
        <f>SUMIF(Вводные!$H$5:$L$5,Выручка!AA$2,Вводные!$H101:$L101)*Резюме!$D$49*AA$10*AA$12</f>
        <v>4.5</v>
      </c>
      <c r="AB29" s="112">
        <f>SUMIF(Вводные!$H$5:$L$5,Выручка!AB$2,Вводные!$H101:$L101)*Резюме!$D$49*AB$10*AB$12</f>
        <v>4.5</v>
      </c>
      <c r="AC29" s="112">
        <f>SUMIF(Вводные!$H$5:$L$5,Выручка!AC$2,Вводные!$H101:$L101)*Резюме!$D$49*AC$10*AC$12</f>
        <v>4.5</v>
      </c>
      <c r="AD29" s="112">
        <f>SUMIF(Вводные!$H$5:$L$5,Выручка!AD$2,Вводные!$H101:$L101)*Резюме!$D$49*AD$10*AD$12</f>
        <v>9</v>
      </c>
      <c r="AE29" s="112">
        <f>SUMIF(Вводные!$H$5:$L$5,Выручка!AE$2,Вводные!$H101:$L101)*Резюме!$D$49*AE$10*AE$12</f>
        <v>9</v>
      </c>
      <c r="AF29" s="112">
        <f>SUMIF(Вводные!$H$5:$L$5,Выручка!AF$2,Вводные!$H101:$L101)*Резюме!$D$49*AF$10*AF$12</f>
        <v>9</v>
      </c>
      <c r="AG29" s="112">
        <f>SUMIF(Вводные!$H$5:$L$5,Выручка!AG$2,Вводные!$H101:$L101)*Резюме!$D$49*AG$10*AG$12</f>
        <v>9</v>
      </c>
      <c r="AH29" s="112">
        <f>SUMIF(Вводные!$H$5:$L$5,Выручка!AH$2,Вводные!$H101:$L101)*Резюме!$D$49*AH$10*AH$12</f>
        <v>9</v>
      </c>
      <c r="AI29" s="112">
        <f>SUMIF(Вводные!$H$5:$L$5,Выручка!AI$2,Вводные!$H101:$L101)*Резюме!$D$49*AI$10*AI$12</f>
        <v>9</v>
      </c>
      <c r="AJ29" s="112">
        <f>SUMIF(Вводные!$H$5:$L$5,Выручка!AJ$2,Вводные!$H101:$L101)*Резюме!$D$49*AJ$10*AJ$12</f>
        <v>9</v>
      </c>
      <c r="AK29" s="112">
        <f>SUMIF(Вводные!$H$5:$L$5,Выручка!AK$2,Вводные!$H101:$L101)*Резюме!$D$49*AK$10*AK$12</f>
        <v>9</v>
      </c>
      <c r="AL29" s="112">
        <f>SUMIF(Вводные!$H$5:$L$5,Выручка!AL$2,Вводные!$H101:$L101)*Резюме!$D$49*AL$10*AL$12</f>
        <v>9</v>
      </c>
      <c r="AM29" s="112">
        <f>SUMIF(Вводные!$H$5:$L$5,Выручка!AM$2,Вводные!$H101:$L101)*Резюме!$D$49*AM$10*AM$12</f>
        <v>9</v>
      </c>
      <c r="AN29" s="112">
        <f>SUMIF(Вводные!$H$5:$L$5,Выручка!AN$2,Вводные!$H101:$L101)*Резюме!$D$49*AN$10*AN$12</f>
        <v>9</v>
      </c>
      <c r="AO29" s="112">
        <f>SUMIF(Вводные!$H$5:$L$5,Выручка!AO$2,Вводные!$H101:$L101)*Резюме!$D$49*AO$10*AO$12</f>
        <v>9</v>
      </c>
      <c r="AP29" s="112">
        <f>SUMIF(Вводные!$H$5:$L$5,Выручка!AP$2,Вводные!$H101:$L101)*Резюме!$D$49*AP$10*AP$12</f>
        <v>27</v>
      </c>
      <c r="AQ29" s="112">
        <f>SUMIF(Вводные!$H$5:$L$5,Выручка!AQ$2,Вводные!$H101:$L101)*Резюме!$D$49*AQ$10*AQ$12</f>
        <v>27</v>
      </c>
      <c r="AR29" s="112">
        <f>SUMIF(Вводные!$H$5:$L$5,Выручка!AR$2,Вводные!$H101:$L101)*Резюме!$D$49*AR$10*AR$12</f>
        <v>27</v>
      </c>
      <c r="AS29" s="112">
        <f>SUMIF(Вводные!$H$5:$L$5,Выручка!AS$2,Вводные!$H101:$L101)*Резюме!$D$49*AS$10*AS$12</f>
        <v>27</v>
      </c>
      <c r="AT29" s="112">
        <f>SUMIF(Вводные!$H$5:$L$5,Выручка!AT$2,Вводные!$H101:$L101)*Резюме!$D$49*AT$10*AT$12</f>
        <v>27</v>
      </c>
      <c r="AU29" s="112">
        <f>SUMIF(Вводные!$H$5:$L$5,Выручка!AU$2,Вводные!$H101:$L101)*Резюме!$D$49*AU$10*AU$12</f>
        <v>27</v>
      </c>
      <c r="AV29" s="112">
        <f>SUMIF(Вводные!$H$5:$L$5,Выручка!AV$2,Вводные!$H101:$L101)*Резюме!$D$49*AV$10*AV$12</f>
        <v>27</v>
      </c>
      <c r="AW29" s="112">
        <f>SUMIF(Вводные!$H$5:$L$5,Выручка!AW$2,Вводные!$H101:$L101)*Резюме!$D$49*AW$10*AW$12</f>
        <v>27</v>
      </c>
      <c r="AX29" s="112">
        <f>SUMIF(Вводные!$H$5:$L$5,Выручка!AX$2,Вводные!$H101:$L101)*Резюме!$D$49*AX$10*AX$12</f>
        <v>27</v>
      </c>
      <c r="AY29" s="112">
        <f>SUMIF(Вводные!$H$5:$L$5,Выручка!AY$2,Вводные!$H101:$L101)*Резюме!$D$49*AY$10*AY$12</f>
        <v>27</v>
      </c>
      <c r="AZ29" s="112">
        <f>SUMIF(Вводные!$H$5:$L$5,Выручка!AZ$2,Вводные!$H101:$L101)*Резюме!$D$49*AZ$10*AZ$12</f>
        <v>27</v>
      </c>
      <c r="BA29" s="112">
        <f>SUMIF(Вводные!$H$5:$L$5,Выручка!BA$2,Вводные!$H101:$L101)*Резюме!$D$49*BA$10*BA$12</f>
        <v>27</v>
      </c>
      <c r="BB29" s="112">
        <f>SUMIF(Вводные!$H$5:$L$5,Выручка!BB$2,Вводные!$H101:$L101)*Резюме!$D$49*BB$10*BB$12</f>
        <v>49.5</v>
      </c>
      <c r="BC29" s="112">
        <f>SUMIF(Вводные!$H$5:$L$5,Выручка!BC$2,Вводные!$H101:$L101)*Резюме!$D$49*BC$10*BC$12</f>
        <v>49.5</v>
      </c>
      <c r="BD29" s="112">
        <f>SUMIF(Вводные!$H$5:$L$5,Выручка!BD$2,Вводные!$H101:$L101)*Резюме!$D$49*BD$10*BD$12</f>
        <v>49.5</v>
      </c>
      <c r="BE29" s="112">
        <f>SUMIF(Вводные!$H$5:$L$5,Выручка!BE$2,Вводные!$H101:$L101)*Резюме!$D$49*BE$10*BE$12</f>
        <v>49.5</v>
      </c>
      <c r="BF29" s="112">
        <f>SUMIF(Вводные!$H$5:$L$5,Выручка!BF$2,Вводные!$H101:$L101)*Резюме!$D$49*BF$10*BF$12</f>
        <v>49.5</v>
      </c>
      <c r="BG29" s="112">
        <f>SUMIF(Вводные!$H$5:$L$5,Выручка!BG$2,Вводные!$H101:$L101)*Резюме!$D$49*BG$10*BG$12</f>
        <v>49.5</v>
      </c>
      <c r="BH29" s="112">
        <f>SUMIF(Вводные!$H$5:$L$5,Выручка!BH$2,Вводные!$H101:$L101)*Резюме!$D$49*BH$10*BH$12</f>
        <v>49.5</v>
      </c>
      <c r="BI29" s="112">
        <f>SUMIF(Вводные!$H$5:$L$5,Выручка!BI$2,Вводные!$H101:$L101)*Резюме!$D$49*BI$10*BI$12</f>
        <v>49.5</v>
      </c>
      <c r="BJ29" s="112">
        <f>SUMIF(Вводные!$H$5:$L$5,Выручка!BJ$2,Вводные!$H101:$L101)*Резюме!$D$49*BJ$10*BJ$12</f>
        <v>49.5</v>
      </c>
      <c r="BK29" s="112">
        <f>SUMIF(Вводные!$H$5:$L$5,Выручка!BK$2,Вводные!$H101:$L101)*Резюме!$D$49*BK$10*BK$12</f>
        <v>49.5</v>
      </c>
      <c r="BL29" s="112">
        <f>SUMIF(Вводные!$H$5:$L$5,Выручка!BL$2,Вводные!$H101:$L101)*Резюме!$D$49*BL$10*BL$12</f>
        <v>49.5</v>
      </c>
      <c r="BM29" s="112">
        <f>SUMIF(Вводные!$H$5:$L$5,Выручка!BM$2,Вводные!$H101:$L101)*Резюме!$D$49*BM$10*BM$12</f>
        <v>49.5</v>
      </c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</row>
    <row r="30" spans="1:85" ht="14.25" customHeight="1" x14ac:dyDescent="0.2">
      <c r="A30" s="86"/>
      <c r="B30" s="86"/>
      <c r="C30" s="28"/>
      <c r="D30" s="522"/>
      <c r="E30" s="86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</row>
    <row r="31" spans="1:85" ht="14.25" customHeight="1" x14ac:dyDescent="0.2">
      <c r="A31" s="86"/>
      <c r="B31" s="86"/>
      <c r="C31" s="28" t="str">
        <f>C26</f>
        <v>Сдача оборудования в аренду</v>
      </c>
      <c r="D31" s="522"/>
      <c r="E31" s="86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  <c r="BM31" s="112"/>
      <c r="BN31" s="86"/>
      <c r="BO31" s="86"/>
      <c r="BP31" s="86"/>
      <c r="BQ31" s="86"/>
      <c r="BR31" s="86"/>
      <c r="BS31" s="86"/>
      <c r="BT31" s="86"/>
      <c r="BU31" s="86"/>
      <c r="BV31" s="86"/>
      <c r="BW31" s="86"/>
      <c r="BX31" s="86"/>
      <c r="BY31" s="86"/>
      <c r="BZ31" s="86"/>
      <c r="CA31" s="86"/>
      <c r="CB31" s="86"/>
      <c r="CC31" s="86"/>
      <c r="CD31" s="86"/>
      <c r="CE31" s="86"/>
      <c r="CF31" s="86"/>
      <c r="CG31" s="86"/>
    </row>
    <row r="32" spans="1:85" ht="14.25" customHeight="1" x14ac:dyDescent="0.2">
      <c r="A32" s="86"/>
      <c r="B32" s="86"/>
      <c r="C32" s="217" t="str">
        <f>C27</f>
        <v>Модель Штурн 1</v>
      </c>
      <c r="D32" s="523" t="s">
        <v>459</v>
      </c>
      <c r="E32" s="86"/>
      <c r="F32" s="112">
        <f>F27*F$13</f>
        <v>0</v>
      </c>
      <c r="G32" s="112">
        <f t="shared" ref="G32:BM32" si="12">G27*G$13</f>
        <v>0</v>
      </c>
      <c r="H32" s="112">
        <f t="shared" si="12"/>
        <v>0</v>
      </c>
      <c r="I32" s="112">
        <f t="shared" si="12"/>
        <v>0</v>
      </c>
      <c r="J32" s="112">
        <f t="shared" si="12"/>
        <v>0</v>
      </c>
      <c r="K32" s="112">
        <f t="shared" si="12"/>
        <v>0</v>
      </c>
      <c r="L32" s="112">
        <f t="shared" si="12"/>
        <v>0</v>
      </c>
      <c r="M32" s="112">
        <f t="shared" si="12"/>
        <v>0</v>
      </c>
      <c r="N32" s="112">
        <f t="shared" si="12"/>
        <v>0</v>
      </c>
      <c r="O32" s="112">
        <f t="shared" si="12"/>
        <v>0</v>
      </c>
      <c r="P32" s="112">
        <f t="shared" si="12"/>
        <v>0</v>
      </c>
      <c r="Q32" s="112">
        <f t="shared" si="12"/>
        <v>0</v>
      </c>
      <c r="R32" s="112">
        <f t="shared" si="12"/>
        <v>270</v>
      </c>
      <c r="S32" s="112">
        <f t="shared" si="12"/>
        <v>279</v>
      </c>
      <c r="T32" s="112">
        <f t="shared" si="12"/>
        <v>270</v>
      </c>
      <c r="U32" s="112">
        <f t="shared" si="12"/>
        <v>279</v>
      </c>
      <c r="V32" s="112">
        <f t="shared" si="12"/>
        <v>279</v>
      </c>
      <c r="W32" s="112">
        <f t="shared" si="12"/>
        <v>252</v>
      </c>
      <c r="X32" s="112">
        <f t="shared" si="12"/>
        <v>279</v>
      </c>
      <c r="Y32" s="112">
        <f t="shared" si="12"/>
        <v>270</v>
      </c>
      <c r="Z32" s="112">
        <f t="shared" si="12"/>
        <v>279</v>
      </c>
      <c r="AA32" s="112">
        <f t="shared" si="12"/>
        <v>270</v>
      </c>
      <c r="AB32" s="112">
        <f t="shared" si="12"/>
        <v>279</v>
      </c>
      <c r="AC32" s="112">
        <f t="shared" si="12"/>
        <v>279</v>
      </c>
      <c r="AD32" s="112">
        <f t="shared" si="12"/>
        <v>1080</v>
      </c>
      <c r="AE32" s="112">
        <f t="shared" si="12"/>
        <v>1116</v>
      </c>
      <c r="AF32" s="112">
        <f t="shared" si="12"/>
        <v>1080</v>
      </c>
      <c r="AG32" s="112">
        <f t="shared" si="12"/>
        <v>1116</v>
      </c>
      <c r="AH32" s="112">
        <f t="shared" si="12"/>
        <v>1116</v>
      </c>
      <c r="AI32" s="112">
        <f t="shared" si="12"/>
        <v>1008</v>
      </c>
      <c r="AJ32" s="112">
        <f t="shared" si="12"/>
        <v>1116</v>
      </c>
      <c r="AK32" s="112">
        <f t="shared" si="12"/>
        <v>1080</v>
      </c>
      <c r="AL32" s="112">
        <f t="shared" si="12"/>
        <v>1116</v>
      </c>
      <c r="AM32" s="112">
        <f t="shared" si="12"/>
        <v>1080</v>
      </c>
      <c r="AN32" s="112">
        <f t="shared" si="12"/>
        <v>1116</v>
      </c>
      <c r="AO32" s="112">
        <f t="shared" si="12"/>
        <v>1116</v>
      </c>
      <c r="AP32" s="112">
        <f t="shared" si="12"/>
        <v>2430</v>
      </c>
      <c r="AQ32" s="112">
        <f t="shared" si="12"/>
        <v>2511</v>
      </c>
      <c r="AR32" s="112">
        <f t="shared" si="12"/>
        <v>2430</v>
      </c>
      <c r="AS32" s="112">
        <f t="shared" si="12"/>
        <v>2511</v>
      </c>
      <c r="AT32" s="112">
        <f t="shared" si="12"/>
        <v>2511</v>
      </c>
      <c r="AU32" s="112">
        <f t="shared" si="12"/>
        <v>2268</v>
      </c>
      <c r="AV32" s="112">
        <f t="shared" si="12"/>
        <v>2511</v>
      </c>
      <c r="AW32" s="112">
        <f t="shared" si="12"/>
        <v>2430</v>
      </c>
      <c r="AX32" s="112">
        <f t="shared" si="12"/>
        <v>2511</v>
      </c>
      <c r="AY32" s="112">
        <f t="shared" si="12"/>
        <v>2430</v>
      </c>
      <c r="AZ32" s="112">
        <f t="shared" si="12"/>
        <v>2511</v>
      </c>
      <c r="BA32" s="112">
        <f t="shared" si="12"/>
        <v>2511</v>
      </c>
      <c r="BB32" s="112">
        <f t="shared" si="12"/>
        <v>5130</v>
      </c>
      <c r="BC32" s="112">
        <f t="shared" si="12"/>
        <v>5301</v>
      </c>
      <c r="BD32" s="112">
        <f t="shared" si="12"/>
        <v>5130</v>
      </c>
      <c r="BE32" s="112">
        <f t="shared" si="12"/>
        <v>5301</v>
      </c>
      <c r="BF32" s="112">
        <f t="shared" si="12"/>
        <v>5301</v>
      </c>
      <c r="BG32" s="112">
        <f t="shared" si="12"/>
        <v>4959</v>
      </c>
      <c r="BH32" s="112">
        <f t="shared" si="12"/>
        <v>5301</v>
      </c>
      <c r="BI32" s="112">
        <f t="shared" si="12"/>
        <v>5130</v>
      </c>
      <c r="BJ32" s="112">
        <f t="shared" si="12"/>
        <v>5301</v>
      </c>
      <c r="BK32" s="112">
        <f t="shared" si="12"/>
        <v>5130</v>
      </c>
      <c r="BL32" s="112">
        <f t="shared" si="12"/>
        <v>5301</v>
      </c>
      <c r="BM32" s="112">
        <f t="shared" si="12"/>
        <v>5301</v>
      </c>
      <c r="BN32" s="86"/>
      <c r="BO32" s="86"/>
      <c r="BP32" s="86"/>
      <c r="BQ32" s="86"/>
      <c r="BR32" s="86"/>
      <c r="BS32" s="86"/>
      <c r="BT32" s="86"/>
      <c r="BU32" s="86"/>
      <c r="BV32" s="86"/>
      <c r="BW32" s="86"/>
      <c r="BX32" s="86"/>
      <c r="BY32" s="86"/>
      <c r="BZ32" s="86"/>
      <c r="CA32" s="86"/>
      <c r="CB32" s="86"/>
      <c r="CC32" s="86"/>
      <c r="CD32" s="86"/>
      <c r="CE32" s="86"/>
      <c r="CF32" s="86"/>
      <c r="CG32" s="86"/>
    </row>
    <row r="33" spans="1:85" ht="14.25" customHeight="1" x14ac:dyDescent="0.2">
      <c r="A33" s="86"/>
      <c r="B33" s="86"/>
      <c r="C33" s="217" t="str">
        <f t="shared" ref="C33:C34" si="13">C28</f>
        <v>Модель Штурн 2</v>
      </c>
      <c r="D33" s="523" t="s">
        <v>459</v>
      </c>
      <c r="E33" s="86"/>
      <c r="F33" s="112">
        <f>F28*F$13</f>
        <v>0</v>
      </c>
      <c r="G33" s="112">
        <f t="shared" ref="G33:BM33" si="14">G28*G$13</f>
        <v>0</v>
      </c>
      <c r="H33" s="112">
        <f t="shared" si="14"/>
        <v>0</v>
      </c>
      <c r="I33" s="112">
        <f t="shared" si="14"/>
        <v>0</v>
      </c>
      <c r="J33" s="112">
        <f t="shared" si="14"/>
        <v>0</v>
      </c>
      <c r="K33" s="112">
        <f t="shared" si="14"/>
        <v>0</v>
      </c>
      <c r="L33" s="112">
        <f t="shared" si="14"/>
        <v>0</v>
      </c>
      <c r="M33" s="112">
        <f t="shared" si="14"/>
        <v>0</v>
      </c>
      <c r="N33" s="112">
        <f t="shared" si="14"/>
        <v>0</v>
      </c>
      <c r="O33" s="112">
        <f t="shared" si="14"/>
        <v>0</v>
      </c>
      <c r="P33" s="112">
        <f t="shared" si="14"/>
        <v>0</v>
      </c>
      <c r="Q33" s="112">
        <f t="shared" si="14"/>
        <v>0</v>
      </c>
      <c r="R33" s="112">
        <f t="shared" si="14"/>
        <v>135</v>
      </c>
      <c r="S33" s="112">
        <f t="shared" si="14"/>
        <v>139.5</v>
      </c>
      <c r="T33" s="112">
        <f t="shared" si="14"/>
        <v>135</v>
      </c>
      <c r="U33" s="112">
        <f t="shared" si="14"/>
        <v>139.5</v>
      </c>
      <c r="V33" s="112">
        <f t="shared" si="14"/>
        <v>139.5</v>
      </c>
      <c r="W33" s="112">
        <f t="shared" si="14"/>
        <v>126</v>
      </c>
      <c r="X33" s="112">
        <f t="shared" si="14"/>
        <v>139.5</v>
      </c>
      <c r="Y33" s="112">
        <f t="shared" si="14"/>
        <v>135</v>
      </c>
      <c r="Z33" s="112">
        <f t="shared" si="14"/>
        <v>139.5</v>
      </c>
      <c r="AA33" s="112">
        <f t="shared" si="14"/>
        <v>135</v>
      </c>
      <c r="AB33" s="112">
        <f t="shared" si="14"/>
        <v>139.5</v>
      </c>
      <c r="AC33" s="112">
        <f t="shared" si="14"/>
        <v>139.5</v>
      </c>
      <c r="AD33" s="112">
        <f t="shared" si="14"/>
        <v>270</v>
      </c>
      <c r="AE33" s="112">
        <f t="shared" si="14"/>
        <v>279</v>
      </c>
      <c r="AF33" s="112">
        <f t="shared" si="14"/>
        <v>270</v>
      </c>
      <c r="AG33" s="112">
        <f t="shared" si="14"/>
        <v>279</v>
      </c>
      <c r="AH33" s="112">
        <f t="shared" si="14"/>
        <v>279</v>
      </c>
      <c r="AI33" s="112">
        <f t="shared" si="14"/>
        <v>252</v>
      </c>
      <c r="AJ33" s="112">
        <f t="shared" si="14"/>
        <v>279</v>
      </c>
      <c r="AK33" s="112">
        <f t="shared" si="14"/>
        <v>270</v>
      </c>
      <c r="AL33" s="112">
        <f t="shared" si="14"/>
        <v>279</v>
      </c>
      <c r="AM33" s="112">
        <f t="shared" si="14"/>
        <v>270</v>
      </c>
      <c r="AN33" s="112">
        <f t="shared" si="14"/>
        <v>279</v>
      </c>
      <c r="AO33" s="112">
        <f t="shared" si="14"/>
        <v>279</v>
      </c>
      <c r="AP33" s="112">
        <f t="shared" si="14"/>
        <v>810</v>
      </c>
      <c r="AQ33" s="112">
        <f t="shared" si="14"/>
        <v>837</v>
      </c>
      <c r="AR33" s="112">
        <f t="shared" si="14"/>
        <v>810</v>
      </c>
      <c r="AS33" s="112">
        <f t="shared" si="14"/>
        <v>837</v>
      </c>
      <c r="AT33" s="112">
        <f t="shared" si="14"/>
        <v>837</v>
      </c>
      <c r="AU33" s="112">
        <f t="shared" si="14"/>
        <v>756</v>
      </c>
      <c r="AV33" s="112">
        <f t="shared" si="14"/>
        <v>837</v>
      </c>
      <c r="AW33" s="112">
        <f t="shared" si="14"/>
        <v>810</v>
      </c>
      <c r="AX33" s="112">
        <f t="shared" si="14"/>
        <v>837</v>
      </c>
      <c r="AY33" s="112">
        <f t="shared" si="14"/>
        <v>810</v>
      </c>
      <c r="AZ33" s="112">
        <f t="shared" si="14"/>
        <v>837</v>
      </c>
      <c r="BA33" s="112">
        <f t="shared" si="14"/>
        <v>837</v>
      </c>
      <c r="BB33" s="112">
        <f t="shared" si="14"/>
        <v>1485</v>
      </c>
      <c r="BC33" s="112">
        <f t="shared" si="14"/>
        <v>1534.5</v>
      </c>
      <c r="BD33" s="112">
        <f t="shared" si="14"/>
        <v>1485</v>
      </c>
      <c r="BE33" s="112">
        <f t="shared" si="14"/>
        <v>1534.5</v>
      </c>
      <c r="BF33" s="112">
        <f t="shared" si="14"/>
        <v>1534.5</v>
      </c>
      <c r="BG33" s="112">
        <f t="shared" si="14"/>
        <v>1435.5</v>
      </c>
      <c r="BH33" s="112">
        <f t="shared" si="14"/>
        <v>1534.5</v>
      </c>
      <c r="BI33" s="112">
        <f t="shared" si="14"/>
        <v>1485</v>
      </c>
      <c r="BJ33" s="112">
        <f t="shared" si="14"/>
        <v>1534.5</v>
      </c>
      <c r="BK33" s="112">
        <f t="shared" si="14"/>
        <v>1485</v>
      </c>
      <c r="BL33" s="112">
        <f t="shared" si="14"/>
        <v>1534.5</v>
      </c>
      <c r="BM33" s="112">
        <f t="shared" si="14"/>
        <v>1534.5</v>
      </c>
      <c r="BN33" s="86"/>
      <c r="BO33" s="86"/>
      <c r="BP33" s="86"/>
      <c r="BQ33" s="86"/>
      <c r="BR33" s="86"/>
      <c r="BS33" s="86"/>
      <c r="BT33" s="86"/>
      <c r="BU33" s="86"/>
      <c r="BV33" s="86"/>
      <c r="BW33" s="86"/>
      <c r="BX33" s="86"/>
      <c r="BY33" s="86"/>
      <c r="BZ33" s="86"/>
      <c r="CA33" s="86"/>
      <c r="CB33" s="86"/>
      <c r="CC33" s="86"/>
      <c r="CD33" s="86"/>
      <c r="CE33" s="86"/>
      <c r="CF33" s="86"/>
      <c r="CG33" s="86"/>
    </row>
    <row r="34" spans="1:85" ht="14.25" customHeight="1" x14ac:dyDescent="0.2">
      <c r="A34" s="86"/>
      <c r="B34" s="86"/>
      <c r="C34" s="217" t="str">
        <f t="shared" si="13"/>
        <v>Модель Штурн 3</v>
      </c>
      <c r="D34" s="523" t="s">
        <v>459</v>
      </c>
      <c r="E34" s="86"/>
      <c r="F34" s="112">
        <f>F29*F$13</f>
        <v>0</v>
      </c>
      <c r="G34" s="112">
        <f t="shared" ref="G34:BM34" si="15">G29*G$13</f>
        <v>0</v>
      </c>
      <c r="H34" s="112">
        <f t="shared" si="15"/>
        <v>0</v>
      </c>
      <c r="I34" s="112">
        <f t="shared" si="15"/>
        <v>0</v>
      </c>
      <c r="J34" s="112">
        <f t="shared" si="15"/>
        <v>0</v>
      </c>
      <c r="K34" s="112">
        <f t="shared" si="15"/>
        <v>0</v>
      </c>
      <c r="L34" s="112">
        <f t="shared" si="15"/>
        <v>0</v>
      </c>
      <c r="M34" s="112">
        <f t="shared" si="15"/>
        <v>0</v>
      </c>
      <c r="N34" s="112">
        <f t="shared" si="15"/>
        <v>0</v>
      </c>
      <c r="O34" s="112">
        <f t="shared" si="15"/>
        <v>0</v>
      </c>
      <c r="P34" s="112">
        <f t="shared" si="15"/>
        <v>0</v>
      </c>
      <c r="Q34" s="112">
        <f t="shared" si="15"/>
        <v>0</v>
      </c>
      <c r="R34" s="112">
        <f t="shared" si="15"/>
        <v>135</v>
      </c>
      <c r="S34" s="112">
        <f t="shared" si="15"/>
        <v>139.5</v>
      </c>
      <c r="T34" s="112">
        <f t="shared" si="15"/>
        <v>135</v>
      </c>
      <c r="U34" s="112">
        <f t="shared" si="15"/>
        <v>139.5</v>
      </c>
      <c r="V34" s="112">
        <f t="shared" si="15"/>
        <v>139.5</v>
      </c>
      <c r="W34" s="112">
        <f t="shared" si="15"/>
        <v>126</v>
      </c>
      <c r="X34" s="112">
        <f t="shared" si="15"/>
        <v>139.5</v>
      </c>
      <c r="Y34" s="112">
        <f t="shared" si="15"/>
        <v>135</v>
      </c>
      <c r="Z34" s="112">
        <f t="shared" si="15"/>
        <v>139.5</v>
      </c>
      <c r="AA34" s="112">
        <f t="shared" si="15"/>
        <v>135</v>
      </c>
      <c r="AB34" s="112">
        <f t="shared" si="15"/>
        <v>139.5</v>
      </c>
      <c r="AC34" s="112">
        <f t="shared" si="15"/>
        <v>139.5</v>
      </c>
      <c r="AD34" s="112">
        <f t="shared" si="15"/>
        <v>270</v>
      </c>
      <c r="AE34" s="112">
        <f t="shared" si="15"/>
        <v>279</v>
      </c>
      <c r="AF34" s="112">
        <f t="shared" si="15"/>
        <v>270</v>
      </c>
      <c r="AG34" s="112">
        <f t="shared" si="15"/>
        <v>279</v>
      </c>
      <c r="AH34" s="112">
        <f t="shared" si="15"/>
        <v>279</v>
      </c>
      <c r="AI34" s="112">
        <f t="shared" si="15"/>
        <v>252</v>
      </c>
      <c r="AJ34" s="112">
        <f t="shared" si="15"/>
        <v>279</v>
      </c>
      <c r="AK34" s="112">
        <f t="shared" si="15"/>
        <v>270</v>
      </c>
      <c r="AL34" s="112">
        <f t="shared" si="15"/>
        <v>279</v>
      </c>
      <c r="AM34" s="112">
        <f t="shared" si="15"/>
        <v>270</v>
      </c>
      <c r="AN34" s="112">
        <f t="shared" si="15"/>
        <v>279</v>
      </c>
      <c r="AO34" s="112">
        <f t="shared" si="15"/>
        <v>279</v>
      </c>
      <c r="AP34" s="112">
        <f t="shared" si="15"/>
        <v>810</v>
      </c>
      <c r="AQ34" s="112">
        <f t="shared" si="15"/>
        <v>837</v>
      </c>
      <c r="AR34" s="112">
        <f t="shared" si="15"/>
        <v>810</v>
      </c>
      <c r="AS34" s="112">
        <f t="shared" si="15"/>
        <v>837</v>
      </c>
      <c r="AT34" s="112">
        <f t="shared" si="15"/>
        <v>837</v>
      </c>
      <c r="AU34" s="112">
        <f t="shared" si="15"/>
        <v>756</v>
      </c>
      <c r="AV34" s="112">
        <f t="shared" si="15"/>
        <v>837</v>
      </c>
      <c r="AW34" s="112">
        <f t="shared" si="15"/>
        <v>810</v>
      </c>
      <c r="AX34" s="112">
        <f t="shared" si="15"/>
        <v>837</v>
      </c>
      <c r="AY34" s="112">
        <f t="shared" si="15"/>
        <v>810</v>
      </c>
      <c r="AZ34" s="112">
        <f t="shared" si="15"/>
        <v>837</v>
      </c>
      <c r="BA34" s="112">
        <f t="shared" si="15"/>
        <v>837</v>
      </c>
      <c r="BB34" s="112">
        <f t="shared" si="15"/>
        <v>1485</v>
      </c>
      <c r="BC34" s="112">
        <f t="shared" si="15"/>
        <v>1534.5</v>
      </c>
      <c r="BD34" s="112">
        <f t="shared" si="15"/>
        <v>1485</v>
      </c>
      <c r="BE34" s="112">
        <f t="shared" si="15"/>
        <v>1534.5</v>
      </c>
      <c r="BF34" s="112">
        <f t="shared" si="15"/>
        <v>1534.5</v>
      </c>
      <c r="BG34" s="112">
        <f t="shared" si="15"/>
        <v>1435.5</v>
      </c>
      <c r="BH34" s="112">
        <f t="shared" si="15"/>
        <v>1534.5</v>
      </c>
      <c r="BI34" s="112">
        <f t="shared" si="15"/>
        <v>1485</v>
      </c>
      <c r="BJ34" s="112">
        <f t="shared" si="15"/>
        <v>1534.5</v>
      </c>
      <c r="BK34" s="112">
        <f t="shared" si="15"/>
        <v>1485</v>
      </c>
      <c r="BL34" s="112">
        <f t="shared" si="15"/>
        <v>1534.5</v>
      </c>
      <c r="BM34" s="112">
        <f t="shared" si="15"/>
        <v>1534.5</v>
      </c>
      <c r="BN34" s="86"/>
      <c r="BO34" s="86"/>
      <c r="BP34" s="86"/>
      <c r="BQ34" s="86"/>
      <c r="BR34" s="86"/>
      <c r="BS34" s="86"/>
      <c r="BT34" s="86"/>
      <c r="BU34" s="86"/>
      <c r="BV34" s="86"/>
      <c r="BW34" s="86"/>
      <c r="BX34" s="86"/>
      <c r="BY34" s="86"/>
      <c r="BZ34" s="86"/>
      <c r="CA34" s="86"/>
      <c r="CB34" s="86"/>
      <c r="CC34" s="86"/>
      <c r="CD34" s="86"/>
      <c r="CE34" s="86"/>
      <c r="CF34" s="86"/>
      <c r="CG34" s="86"/>
    </row>
    <row r="35" spans="1:85" ht="14.25" customHeight="1" x14ac:dyDescent="0.2">
      <c r="A35" s="86"/>
      <c r="B35" s="86"/>
      <c r="C35" s="28"/>
      <c r="D35" s="522"/>
      <c r="E35" s="86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  <c r="BA35" s="112"/>
      <c r="BB35" s="112"/>
      <c r="BC35" s="112"/>
      <c r="BD35" s="112"/>
      <c r="BE35" s="112"/>
      <c r="BF35" s="112"/>
      <c r="BG35" s="112"/>
      <c r="BH35" s="112"/>
      <c r="BI35" s="112"/>
      <c r="BJ35" s="112"/>
      <c r="BK35" s="112"/>
      <c r="BL35" s="112"/>
      <c r="BM35" s="112"/>
      <c r="BN35" s="86"/>
      <c r="BO35" s="86"/>
      <c r="BP35" s="86"/>
      <c r="BQ35" s="86"/>
      <c r="BR35" s="86"/>
      <c r="BS35" s="86"/>
      <c r="BT35" s="86"/>
      <c r="BU35" s="86"/>
      <c r="BV35" s="86"/>
      <c r="BW35" s="86"/>
      <c r="BX35" s="86"/>
      <c r="BY35" s="86"/>
      <c r="BZ35" s="86"/>
      <c r="CA35" s="86"/>
      <c r="CB35" s="86"/>
      <c r="CC35" s="86"/>
      <c r="CD35" s="86"/>
      <c r="CE35" s="86"/>
      <c r="CF35" s="86"/>
      <c r="CG35" s="86"/>
    </row>
    <row r="36" spans="1:85" ht="14.25" customHeight="1" x14ac:dyDescent="0.2">
      <c r="A36" s="86"/>
      <c r="B36" s="86" t="s">
        <v>114</v>
      </c>
      <c r="C36" s="28" t="str">
        <f>Вводные!C81</f>
        <v>Оказание услуг по отделке</v>
      </c>
      <c r="D36" s="522"/>
      <c r="E36" s="86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112"/>
      <c r="BJ36" s="112"/>
      <c r="BK36" s="112"/>
      <c r="BL36" s="112"/>
      <c r="BM36" s="112"/>
      <c r="BN36" s="86"/>
      <c r="BO36" s="86"/>
      <c r="BP36" s="86"/>
      <c r="BQ36" s="86"/>
      <c r="BR36" s="86"/>
      <c r="BS36" s="86"/>
      <c r="BT36" s="86"/>
      <c r="BU36" s="86"/>
      <c r="BV36" s="86"/>
      <c r="BW36" s="86"/>
      <c r="BX36" s="86"/>
      <c r="BY36" s="86"/>
      <c r="BZ36" s="86"/>
      <c r="CA36" s="86"/>
      <c r="CB36" s="86"/>
      <c r="CC36" s="86"/>
      <c r="CD36" s="86"/>
      <c r="CE36" s="86"/>
      <c r="CF36" s="86"/>
      <c r="CG36" s="86"/>
    </row>
    <row r="37" spans="1:85" ht="14.25" customHeight="1" x14ac:dyDescent="0.2">
      <c r="A37" s="86"/>
      <c r="B37" s="86"/>
      <c r="C37" s="217" t="str">
        <f>Вводные!C87</f>
        <v>Модель Штурн 1</v>
      </c>
      <c r="D37" s="523" t="s">
        <v>307</v>
      </c>
      <c r="E37" s="86"/>
      <c r="F37" s="112">
        <f>SUMIF(Вводные!$H$5:$L$5,Выручка!F$2,Вводные!$H103:$L103)*F$12</f>
        <v>0</v>
      </c>
      <c r="G37" s="112">
        <f>SUMIF(Вводные!$H$5:$L$5,Выручка!G$2,Вводные!$H103:$L103)*G$12</f>
        <v>0</v>
      </c>
      <c r="H37" s="112">
        <f>SUMIF(Вводные!$H$5:$L$5,Выручка!H$2,Вводные!$H103:$L103)*H$12</f>
        <v>0</v>
      </c>
      <c r="I37" s="112">
        <f>SUMIF(Вводные!$H$5:$L$5,Выручка!I$2,Вводные!$H103:$L103)*I$12</f>
        <v>0</v>
      </c>
      <c r="J37" s="112">
        <f>SUMIF(Вводные!$H$5:$L$5,Выручка!J$2,Вводные!$H103:$L103)*J$12</f>
        <v>0</v>
      </c>
      <c r="K37" s="112">
        <f>SUMIF(Вводные!$H$5:$L$5,Выручка!K$2,Вводные!$H103:$L103)*K$12</f>
        <v>0</v>
      </c>
      <c r="L37" s="112">
        <f>SUMIF(Вводные!$H$5:$L$5,Выручка!L$2,Вводные!$H103:$L103)*L$12</f>
        <v>0</v>
      </c>
      <c r="M37" s="112">
        <f>SUMIF(Вводные!$H$5:$L$5,Выручка!M$2,Вводные!$H103:$L103)*M$12</f>
        <v>0</v>
      </c>
      <c r="N37" s="112">
        <f>SUMIF(Вводные!$H$5:$L$5,Выручка!N$2,Вводные!$H103:$L103)*N$12</f>
        <v>0</v>
      </c>
      <c r="O37" s="112">
        <f>SUMIF(Вводные!$H$5:$L$5,Выручка!O$2,Вводные!$H103:$L103)*O$12</f>
        <v>0</v>
      </c>
      <c r="P37" s="112">
        <f>SUMIF(Вводные!$H$5:$L$5,Выручка!P$2,Вводные!$H103:$L103)*P$12</f>
        <v>0</v>
      </c>
      <c r="Q37" s="112">
        <f>SUMIF(Вводные!$H$5:$L$5,Выручка!Q$2,Вводные!$H103:$L103)*Q$12</f>
        <v>0</v>
      </c>
      <c r="R37" s="112">
        <f>SUMIF(Вводные!$H$5:$L$5,Выручка!R$2,Вводные!$H103:$L103)*R$12</f>
        <v>5.4</v>
      </c>
      <c r="S37" s="112">
        <f>SUMIF(Вводные!$H$5:$L$5,Выручка!S$2,Вводные!$H103:$L103)*S$12</f>
        <v>5.4</v>
      </c>
      <c r="T37" s="112">
        <f>SUMIF(Вводные!$H$5:$L$5,Выручка!T$2,Вводные!$H103:$L103)*T$12</f>
        <v>5.4</v>
      </c>
      <c r="U37" s="112">
        <f>SUMIF(Вводные!$H$5:$L$5,Выручка!U$2,Вводные!$H103:$L103)*U$12</f>
        <v>5.4</v>
      </c>
      <c r="V37" s="112">
        <f>SUMIF(Вводные!$H$5:$L$5,Выручка!V$2,Вводные!$H103:$L103)*V$12</f>
        <v>5.4</v>
      </c>
      <c r="W37" s="112">
        <f>SUMIF(Вводные!$H$5:$L$5,Выручка!W$2,Вводные!$H103:$L103)*W$12</f>
        <v>5.4</v>
      </c>
      <c r="X37" s="112">
        <f>SUMIF(Вводные!$H$5:$L$5,Выручка!X$2,Вводные!$H103:$L103)*X$12</f>
        <v>5.4</v>
      </c>
      <c r="Y37" s="112">
        <f>SUMIF(Вводные!$H$5:$L$5,Выручка!Y$2,Вводные!$H103:$L103)*Y$12</f>
        <v>5.4</v>
      </c>
      <c r="Z37" s="112">
        <f>SUMIF(Вводные!$H$5:$L$5,Выручка!Z$2,Вводные!$H103:$L103)*Z$12</f>
        <v>5.4</v>
      </c>
      <c r="AA37" s="112">
        <f>SUMIF(Вводные!$H$5:$L$5,Выручка!AA$2,Вводные!$H103:$L103)*AA$12</f>
        <v>5.4</v>
      </c>
      <c r="AB37" s="112">
        <f>SUMIF(Вводные!$H$5:$L$5,Выручка!AB$2,Вводные!$H103:$L103)*AB$12</f>
        <v>5.4</v>
      </c>
      <c r="AC37" s="112">
        <f>SUMIF(Вводные!$H$5:$L$5,Выручка!AC$2,Вводные!$H103:$L103)*AC$12</f>
        <v>5.4</v>
      </c>
      <c r="AD37" s="112">
        <f>SUMIF(Вводные!$H$5:$L$5,Выручка!AD$2,Вводные!$H103:$L103)*AD$12</f>
        <v>14.4</v>
      </c>
      <c r="AE37" s="112">
        <f>SUMIF(Вводные!$H$5:$L$5,Выручка!AE$2,Вводные!$H103:$L103)*AE$12</f>
        <v>14.4</v>
      </c>
      <c r="AF37" s="112">
        <f>SUMIF(Вводные!$H$5:$L$5,Выручка!AF$2,Вводные!$H103:$L103)*AF$12</f>
        <v>14.4</v>
      </c>
      <c r="AG37" s="112">
        <f>SUMIF(Вводные!$H$5:$L$5,Выручка!AG$2,Вводные!$H103:$L103)*AG$12</f>
        <v>14.4</v>
      </c>
      <c r="AH37" s="112">
        <f>SUMIF(Вводные!$H$5:$L$5,Выручка!AH$2,Вводные!$H103:$L103)*AH$12</f>
        <v>14.4</v>
      </c>
      <c r="AI37" s="112">
        <f>SUMIF(Вводные!$H$5:$L$5,Выручка!AI$2,Вводные!$H103:$L103)*AI$12</f>
        <v>14.4</v>
      </c>
      <c r="AJ37" s="112">
        <f>SUMIF(Вводные!$H$5:$L$5,Выручка!AJ$2,Вводные!$H103:$L103)*AJ$12</f>
        <v>14.4</v>
      </c>
      <c r="AK37" s="112">
        <f>SUMIF(Вводные!$H$5:$L$5,Выручка!AK$2,Вводные!$H103:$L103)*AK$12</f>
        <v>14.4</v>
      </c>
      <c r="AL37" s="112">
        <f>SUMIF(Вводные!$H$5:$L$5,Выручка!AL$2,Вводные!$H103:$L103)*AL$12</f>
        <v>14.4</v>
      </c>
      <c r="AM37" s="112">
        <f>SUMIF(Вводные!$H$5:$L$5,Выручка!AM$2,Вводные!$H103:$L103)*AM$12</f>
        <v>14.4</v>
      </c>
      <c r="AN37" s="112">
        <f>SUMIF(Вводные!$H$5:$L$5,Выручка!AN$2,Вводные!$H103:$L103)*AN$12</f>
        <v>14.4</v>
      </c>
      <c r="AO37" s="112">
        <f>SUMIF(Вводные!$H$5:$L$5,Выручка!AO$2,Вводные!$H103:$L103)*AO$12</f>
        <v>14.4</v>
      </c>
      <c r="AP37" s="112">
        <f>SUMIF(Вводные!$H$5:$L$5,Выручка!AP$2,Вводные!$H103:$L103)*AP$12</f>
        <v>23.400000000000002</v>
      </c>
      <c r="AQ37" s="112">
        <f>SUMIF(Вводные!$H$5:$L$5,Выручка!AQ$2,Вводные!$H103:$L103)*AQ$12</f>
        <v>23.400000000000002</v>
      </c>
      <c r="AR37" s="112">
        <f>SUMIF(Вводные!$H$5:$L$5,Выручка!AR$2,Вводные!$H103:$L103)*AR$12</f>
        <v>23.400000000000002</v>
      </c>
      <c r="AS37" s="112">
        <f>SUMIF(Вводные!$H$5:$L$5,Выручка!AS$2,Вводные!$H103:$L103)*AS$12</f>
        <v>23.400000000000002</v>
      </c>
      <c r="AT37" s="112">
        <f>SUMIF(Вводные!$H$5:$L$5,Выручка!AT$2,Вводные!$H103:$L103)*AT$12</f>
        <v>23.400000000000002</v>
      </c>
      <c r="AU37" s="112">
        <f>SUMIF(Вводные!$H$5:$L$5,Выручка!AU$2,Вводные!$H103:$L103)*AU$12</f>
        <v>23.400000000000002</v>
      </c>
      <c r="AV37" s="112">
        <f>SUMIF(Вводные!$H$5:$L$5,Выручка!AV$2,Вводные!$H103:$L103)*AV$12</f>
        <v>23.400000000000002</v>
      </c>
      <c r="AW37" s="112">
        <f>SUMIF(Вводные!$H$5:$L$5,Выручка!AW$2,Вводные!$H103:$L103)*AW$12</f>
        <v>23.400000000000002</v>
      </c>
      <c r="AX37" s="112">
        <f>SUMIF(Вводные!$H$5:$L$5,Выручка!AX$2,Вводные!$H103:$L103)*AX$12</f>
        <v>23.400000000000002</v>
      </c>
      <c r="AY37" s="112">
        <f>SUMIF(Вводные!$H$5:$L$5,Выручка!AY$2,Вводные!$H103:$L103)*AY$12</f>
        <v>23.400000000000002</v>
      </c>
      <c r="AZ37" s="112">
        <f>SUMIF(Вводные!$H$5:$L$5,Выручка!AZ$2,Вводные!$H103:$L103)*AZ$12</f>
        <v>23.400000000000002</v>
      </c>
      <c r="BA37" s="112">
        <f>SUMIF(Вводные!$H$5:$L$5,Выручка!BA$2,Вводные!$H103:$L103)*BA$12</f>
        <v>23.400000000000002</v>
      </c>
      <c r="BB37" s="112">
        <f>SUMIF(Вводные!$H$5:$L$5,Выручка!BB$2,Вводные!$H103:$L103)*BB$12</f>
        <v>32.4</v>
      </c>
      <c r="BC37" s="112">
        <f>SUMIF(Вводные!$H$5:$L$5,Выручка!BC$2,Вводные!$H103:$L103)*BC$12</f>
        <v>32.4</v>
      </c>
      <c r="BD37" s="112">
        <f>SUMIF(Вводные!$H$5:$L$5,Выручка!BD$2,Вводные!$H103:$L103)*BD$12</f>
        <v>32.4</v>
      </c>
      <c r="BE37" s="112">
        <f>SUMIF(Вводные!$H$5:$L$5,Выручка!BE$2,Вводные!$H103:$L103)*BE$12</f>
        <v>32.4</v>
      </c>
      <c r="BF37" s="112">
        <f>SUMIF(Вводные!$H$5:$L$5,Выручка!BF$2,Вводные!$H103:$L103)*BF$12</f>
        <v>32.4</v>
      </c>
      <c r="BG37" s="112">
        <f>SUMIF(Вводные!$H$5:$L$5,Выручка!BG$2,Вводные!$H103:$L103)*BG$12</f>
        <v>32.4</v>
      </c>
      <c r="BH37" s="112">
        <f>SUMIF(Вводные!$H$5:$L$5,Выручка!BH$2,Вводные!$H103:$L103)*BH$12</f>
        <v>32.4</v>
      </c>
      <c r="BI37" s="112">
        <f>SUMIF(Вводные!$H$5:$L$5,Выручка!BI$2,Вводные!$H103:$L103)*BI$12</f>
        <v>32.4</v>
      </c>
      <c r="BJ37" s="112">
        <f>SUMIF(Вводные!$H$5:$L$5,Выручка!BJ$2,Вводные!$H103:$L103)*BJ$12</f>
        <v>32.4</v>
      </c>
      <c r="BK37" s="112">
        <f>SUMIF(Вводные!$H$5:$L$5,Выручка!BK$2,Вводные!$H103:$L103)*BK$12</f>
        <v>32.4</v>
      </c>
      <c r="BL37" s="112">
        <f>SUMIF(Вводные!$H$5:$L$5,Выручка!BL$2,Вводные!$H103:$L103)*BL$12</f>
        <v>32.4</v>
      </c>
      <c r="BM37" s="112">
        <f>SUMIF(Вводные!$H$5:$L$5,Выручка!BM$2,Вводные!$H103:$L103)*BM$12</f>
        <v>32.4</v>
      </c>
      <c r="BN37" s="86"/>
      <c r="BO37" s="86"/>
      <c r="BP37" s="86"/>
      <c r="BQ37" s="86"/>
      <c r="BR37" s="86"/>
      <c r="BS37" s="86"/>
      <c r="BT37" s="86"/>
      <c r="BU37" s="86"/>
      <c r="BV37" s="86"/>
      <c r="BW37" s="86"/>
      <c r="BX37" s="86"/>
      <c r="BY37" s="86"/>
      <c r="BZ37" s="86"/>
      <c r="CA37" s="86"/>
      <c r="CB37" s="86"/>
      <c r="CC37" s="86"/>
      <c r="CD37" s="86"/>
      <c r="CE37" s="86"/>
      <c r="CF37" s="86"/>
      <c r="CG37" s="86"/>
    </row>
    <row r="38" spans="1:85" ht="14.25" customHeight="1" x14ac:dyDescent="0.2">
      <c r="A38" s="86"/>
      <c r="B38" s="86"/>
      <c r="C38" s="217" t="str">
        <f>Вводные!C88</f>
        <v>Модель Штурн 2</v>
      </c>
      <c r="D38" s="523" t="s">
        <v>307</v>
      </c>
      <c r="E38" s="86"/>
      <c r="F38" s="112">
        <f>SUMIF(Вводные!$H$5:$L$5,Выручка!F$2,Вводные!$H104:$L104)*F$12</f>
        <v>0</v>
      </c>
      <c r="G38" s="112">
        <f>SUMIF(Вводные!$H$5:$L$5,Выручка!G$2,Вводные!$H104:$L104)*G$12</f>
        <v>0</v>
      </c>
      <c r="H38" s="112">
        <f>SUMIF(Вводные!$H$5:$L$5,Выручка!H$2,Вводные!$H104:$L104)*H$12</f>
        <v>0</v>
      </c>
      <c r="I38" s="112">
        <f>SUMIF(Вводные!$H$5:$L$5,Выручка!I$2,Вводные!$H104:$L104)*I$12</f>
        <v>0</v>
      </c>
      <c r="J38" s="112">
        <f>SUMIF(Вводные!$H$5:$L$5,Выручка!J$2,Вводные!$H104:$L104)*J$12</f>
        <v>0</v>
      </c>
      <c r="K38" s="112">
        <f>SUMIF(Вводные!$H$5:$L$5,Выручка!K$2,Вводные!$H104:$L104)*K$12</f>
        <v>0</v>
      </c>
      <c r="L38" s="112">
        <f>SUMIF(Вводные!$H$5:$L$5,Выручка!L$2,Вводные!$H104:$L104)*L$12</f>
        <v>0</v>
      </c>
      <c r="M38" s="112">
        <f>SUMIF(Вводные!$H$5:$L$5,Выручка!M$2,Вводные!$H104:$L104)*M$12</f>
        <v>0</v>
      </c>
      <c r="N38" s="112">
        <f>SUMIF(Вводные!$H$5:$L$5,Выручка!N$2,Вводные!$H104:$L104)*N$12</f>
        <v>0</v>
      </c>
      <c r="O38" s="112">
        <f>SUMIF(Вводные!$H$5:$L$5,Выручка!O$2,Вводные!$H104:$L104)*O$12</f>
        <v>0</v>
      </c>
      <c r="P38" s="112">
        <f>SUMIF(Вводные!$H$5:$L$5,Выручка!P$2,Вводные!$H104:$L104)*P$12</f>
        <v>0</v>
      </c>
      <c r="Q38" s="112">
        <f>SUMIF(Вводные!$H$5:$L$5,Выручка!Q$2,Вводные!$H104:$L104)*Q$12</f>
        <v>0</v>
      </c>
      <c r="R38" s="112">
        <f>SUMIF(Вводные!$H$5:$L$5,Выручка!R$2,Вводные!$H104:$L104)*R$12</f>
        <v>1.8</v>
      </c>
      <c r="S38" s="112">
        <f>SUMIF(Вводные!$H$5:$L$5,Выручка!S$2,Вводные!$H104:$L104)*S$12</f>
        <v>1.8</v>
      </c>
      <c r="T38" s="112">
        <f>SUMIF(Вводные!$H$5:$L$5,Выручка!T$2,Вводные!$H104:$L104)*T$12</f>
        <v>1.8</v>
      </c>
      <c r="U38" s="112">
        <f>SUMIF(Вводные!$H$5:$L$5,Выручка!U$2,Вводные!$H104:$L104)*U$12</f>
        <v>1.8</v>
      </c>
      <c r="V38" s="112">
        <f>SUMIF(Вводные!$H$5:$L$5,Выручка!V$2,Вводные!$H104:$L104)*V$12</f>
        <v>1.8</v>
      </c>
      <c r="W38" s="112">
        <f>SUMIF(Вводные!$H$5:$L$5,Выручка!W$2,Вводные!$H104:$L104)*W$12</f>
        <v>1.8</v>
      </c>
      <c r="X38" s="112">
        <f>SUMIF(Вводные!$H$5:$L$5,Выручка!X$2,Вводные!$H104:$L104)*X$12</f>
        <v>1.8</v>
      </c>
      <c r="Y38" s="112">
        <f>SUMIF(Вводные!$H$5:$L$5,Выручка!Y$2,Вводные!$H104:$L104)*Y$12</f>
        <v>1.8</v>
      </c>
      <c r="Z38" s="112">
        <f>SUMIF(Вводные!$H$5:$L$5,Выручка!Z$2,Вводные!$H104:$L104)*Z$12</f>
        <v>1.8</v>
      </c>
      <c r="AA38" s="112">
        <f>SUMIF(Вводные!$H$5:$L$5,Выручка!AA$2,Вводные!$H104:$L104)*AA$12</f>
        <v>1.8</v>
      </c>
      <c r="AB38" s="112">
        <f>SUMIF(Вводные!$H$5:$L$5,Выручка!AB$2,Вводные!$H104:$L104)*AB$12</f>
        <v>1.8</v>
      </c>
      <c r="AC38" s="112">
        <f>SUMIF(Вводные!$H$5:$L$5,Выручка!AC$2,Вводные!$H104:$L104)*AC$12</f>
        <v>1.8</v>
      </c>
      <c r="AD38" s="112">
        <f>SUMIF(Вводные!$H$5:$L$5,Выручка!AD$2,Вводные!$H104:$L104)*AD$12</f>
        <v>6.3</v>
      </c>
      <c r="AE38" s="112">
        <f>SUMIF(Вводные!$H$5:$L$5,Выручка!AE$2,Вводные!$H104:$L104)*AE$12</f>
        <v>6.3</v>
      </c>
      <c r="AF38" s="112">
        <f>SUMIF(Вводные!$H$5:$L$5,Выручка!AF$2,Вводные!$H104:$L104)*AF$12</f>
        <v>6.3</v>
      </c>
      <c r="AG38" s="112">
        <f>SUMIF(Вводные!$H$5:$L$5,Выручка!AG$2,Вводные!$H104:$L104)*AG$12</f>
        <v>6.3</v>
      </c>
      <c r="AH38" s="112">
        <f>SUMIF(Вводные!$H$5:$L$5,Выручка!AH$2,Вводные!$H104:$L104)*AH$12</f>
        <v>6.3</v>
      </c>
      <c r="AI38" s="112">
        <f>SUMIF(Вводные!$H$5:$L$5,Выручка!AI$2,Вводные!$H104:$L104)*AI$12</f>
        <v>6.3</v>
      </c>
      <c r="AJ38" s="112">
        <f>SUMIF(Вводные!$H$5:$L$5,Выручка!AJ$2,Вводные!$H104:$L104)*AJ$12</f>
        <v>6.3</v>
      </c>
      <c r="AK38" s="112">
        <f>SUMIF(Вводные!$H$5:$L$5,Выручка!AK$2,Вводные!$H104:$L104)*AK$12</f>
        <v>6.3</v>
      </c>
      <c r="AL38" s="112">
        <f>SUMIF(Вводные!$H$5:$L$5,Выручка!AL$2,Вводные!$H104:$L104)*AL$12</f>
        <v>6.3</v>
      </c>
      <c r="AM38" s="112">
        <f>SUMIF(Вводные!$H$5:$L$5,Выручка!AM$2,Вводные!$H104:$L104)*AM$12</f>
        <v>6.3</v>
      </c>
      <c r="AN38" s="112">
        <f>SUMIF(Вводные!$H$5:$L$5,Выручка!AN$2,Вводные!$H104:$L104)*AN$12</f>
        <v>6.3</v>
      </c>
      <c r="AO38" s="112">
        <f>SUMIF(Вводные!$H$5:$L$5,Выручка!AO$2,Вводные!$H104:$L104)*AO$12</f>
        <v>6.3</v>
      </c>
      <c r="AP38" s="112">
        <f>SUMIF(Вводные!$H$5:$L$5,Выручка!AP$2,Вводные!$H104:$L104)*AP$12</f>
        <v>10.8</v>
      </c>
      <c r="AQ38" s="112">
        <f>SUMIF(Вводные!$H$5:$L$5,Выручка!AQ$2,Вводные!$H104:$L104)*AQ$12</f>
        <v>10.8</v>
      </c>
      <c r="AR38" s="112">
        <f>SUMIF(Вводные!$H$5:$L$5,Выручка!AR$2,Вводные!$H104:$L104)*AR$12</f>
        <v>10.8</v>
      </c>
      <c r="AS38" s="112">
        <f>SUMIF(Вводные!$H$5:$L$5,Выручка!AS$2,Вводные!$H104:$L104)*AS$12</f>
        <v>10.8</v>
      </c>
      <c r="AT38" s="112">
        <f>SUMIF(Вводные!$H$5:$L$5,Выручка!AT$2,Вводные!$H104:$L104)*AT$12</f>
        <v>10.8</v>
      </c>
      <c r="AU38" s="112">
        <f>SUMIF(Вводные!$H$5:$L$5,Выручка!AU$2,Вводные!$H104:$L104)*AU$12</f>
        <v>10.8</v>
      </c>
      <c r="AV38" s="112">
        <f>SUMIF(Вводные!$H$5:$L$5,Выручка!AV$2,Вводные!$H104:$L104)*AV$12</f>
        <v>10.8</v>
      </c>
      <c r="AW38" s="112">
        <f>SUMIF(Вводные!$H$5:$L$5,Выручка!AW$2,Вводные!$H104:$L104)*AW$12</f>
        <v>10.8</v>
      </c>
      <c r="AX38" s="112">
        <f>SUMIF(Вводные!$H$5:$L$5,Выручка!AX$2,Вводные!$H104:$L104)*AX$12</f>
        <v>10.8</v>
      </c>
      <c r="AY38" s="112">
        <f>SUMIF(Вводные!$H$5:$L$5,Выручка!AY$2,Вводные!$H104:$L104)*AY$12</f>
        <v>10.8</v>
      </c>
      <c r="AZ38" s="112">
        <f>SUMIF(Вводные!$H$5:$L$5,Выручка!AZ$2,Вводные!$H104:$L104)*AZ$12</f>
        <v>10.8</v>
      </c>
      <c r="BA38" s="112">
        <f>SUMIF(Вводные!$H$5:$L$5,Выручка!BA$2,Вводные!$H104:$L104)*BA$12</f>
        <v>10.8</v>
      </c>
      <c r="BB38" s="112">
        <f>SUMIF(Вводные!$H$5:$L$5,Выручка!BB$2,Вводные!$H104:$L104)*BB$12</f>
        <v>15.3</v>
      </c>
      <c r="BC38" s="112">
        <f>SUMIF(Вводные!$H$5:$L$5,Выручка!BC$2,Вводные!$H104:$L104)*BC$12</f>
        <v>15.3</v>
      </c>
      <c r="BD38" s="112">
        <f>SUMIF(Вводные!$H$5:$L$5,Выручка!BD$2,Вводные!$H104:$L104)*BD$12</f>
        <v>15.3</v>
      </c>
      <c r="BE38" s="112">
        <f>SUMIF(Вводные!$H$5:$L$5,Выручка!BE$2,Вводные!$H104:$L104)*BE$12</f>
        <v>15.3</v>
      </c>
      <c r="BF38" s="112">
        <f>SUMIF(Вводные!$H$5:$L$5,Выручка!BF$2,Вводные!$H104:$L104)*BF$12</f>
        <v>15.3</v>
      </c>
      <c r="BG38" s="112">
        <f>SUMIF(Вводные!$H$5:$L$5,Выручка!BG$2,Вводные!$H104:$L104)*BG$12</f>
        <v>15.3</v>
      </c>
      <c r="BH38" s="112">
        <f>SUMIF(Вводные!$H$5:$L$5,Выручка!BH$2,Вводные!$H104:$L104)*BH$12</f>
        <v>15.3</v>
      </c>
      <c r="BI38" s="112">
        <f>SUMIF(Вводные!$H$5:$L$5,Выручка!BI$2,Вводные!$H104:$L104)*BI$12</f>
        <v>15.3</v>
      </c>
      <c r="BJ38" s="112">
        <f>SUMIF(Вводные!$H$5:$L$5,Выручка!BJ$2,Вводные!$H104:$L104)*BJ$12</f>
        <v>15.3</v>
      </c>
      <c r="BK38" s="112">
        <f>SUMIF(Вводные!$H$5:$L$5,Выручка!BK$2,Вводные!$H104:$L104)*BK$12</f>
        <v>15.3</v>
      </c>
      <c r="BL38" s="112">
        <f>SUMIF(Вводные!$H$5:$L$5,Выручка!BL$2,Вводные!$H104:$L104)*BL$12</f>
        <v>15.3</v>
      </c>
      <c r="BM38" s="112">
        <f>SUMIF(Вводные!$H$5:$L$5,Выручка!BM$2,Вводные!$H104:$L104)*BM$12</f>
        <v>15.3</v>
      </c>
      <c r="BN38" s="86"/>
      <c r="BO38" s="86"/>
      <c r="BP38" s="86"/>
      <c r="BQ38" s="86"/>
      <c r="BR38" s="86"/>
      <c r="BS38" s="86"/>
      <c r="BT38" s="86"/>
      <c r="BU38" s="86"/>
      <c r="BV38" s="86"/>
      <c r="BW38" s="86"/>
      <c r="BX38" s="86"/>
      <c r="BY38" s="86"/>
      <c r="BZ38" s="86"/>
      <c r="CA38" s="86"/>
      <c r="CB38" s="86"/>
      <c r="CC38" s="86"/>
      <c r="CD38" s="86"/>
      <c r="CE38" s="86"/>
      <c r="CF38" s="86"/>
      <c r="CG38" s="86"/>
    </row>
    <row r="39" spans="1:85" ht="14.25" customHeight="1" x14ac:dyDescent="0.2">
      <c r="A39" s="86"/>
      <c r="B39" s="86"/>
      <c r="C39" s="217" t="str">
        <f>Вводные!C89</f>
        <v>Модель Штурн 3</v>
      </c>
      <c r="D39" s="523" t="s">
        <v>307</v>
      </c>
      <c r="E39" s="86"/>
      <c r="F39" s="112">
        <f>SUMIF(Вводные!$H$5:$L$5,Выручка!F$2,Вводные!$H105:$L105)*F$12</f>
        <v>0</v>
      </c>
      <c r="G39" s="112">
        <f>SUMIF(Вводные!$H$5:$L$5,Выручка!G$2,Вводные!$H105:$L105)*G$12</f>
        <v>0</v>
      </c>
      <c r="H39" s="112">
        <f>SUMIF(Вводные!$H$5:$L$5,Выручка!H$2,Вводные!$H105:$L105)*H$12</f>
        <v>0</v>
      </c>
      <c r="I39" s="112">
        <f>SUMIF(Вводные!$H$5:$L$5,Выручка!I$2,Вводные!$H105:$L105)*I$12</f>
        <v>0</v>
      </c>
      <c r="J39" s="112">
        <f>SUMIF(Вводные!$H$5:$L$5,Выручка!J$2,Вводные!$H105:$L105)*J$12</f>
        <v>0</v>
      </c>
      <c r="K39" s="112">
        <f>SUMIF(Вводные!$H$5:$L$5,Выручка!K$2,Вводные!$H105:$L105)*K$12</f>
        <v>0</v>
      </c>
      <c r="L39" s="112">
        <f>SUMIF(Вводные!$H$5:$L$5,Выручка!L$2,Вводные!$H105:$L105)*L$12</f>
        <v>0</v>
      </c>
      <c r="M39" s="112">
        <f>SUMIF(Вводные!$H$5:$L$5,Выручка!M$2,Вводные!$H105:$L105)*M$12</f>
        <v>0</v>
      </c>
      <c r="N39" s="112">
        <f>SUMIF(Вводные!$H$5:$L$5,Выручка!N$2,Вводные!$H105:$L105)*N$12</f>
        <v>0</v>
      </c>
      <c r="O39" s="112">
        <f>SUMIF(Вводные!$H$5:$L$5,Выручка!O$2,Вводные!$H105:$L105)*O$12</f>
        <v>0</v>
      </c>
      <c r="P39" s="112">
        <f>SUMIF(Вводные!$H$5:$L$5,Выручка!P$2,Вводные!$H105:$L105)*P$12</f>
        <v>0</v>
      </c>
      <c r="Q39" s="112">
        <f>SUMIF(Вводные!$H$5:$L$5,Выручка!Q$2,Вводные!$H105:$L105)*Q$12</f>
        <v>0</v>
      </c>
      <c r="R39" s="112">
        <f>SUMIF(Вводные!$H$5:$L$5,Выручка!R$2,Вводные!$H105:$L105)*R$12</f>
        <v>1.8</v>
      </c>
      <c r="S39" s="112">
        <f>SUMIF(Вводные!$H$5:$L$5,Выручка!S$2,Вводные!$H105:$L105)*S$12</f>
        <v>1.8</v>
      </c>
      <c r="T39" s="112">
        <f>SUMIF(Вводные!$H$5:$L$5,Выручка!T$2,Вводные!$H105:$L105)*T$12</f>
        <v>1.8</v>
      </c>
      <c r="U39" s="112">
        <f>SUMIF(Вводные!$H$5:$L$5,Выручка!U$2,Вводные!$H105:$L105)*U$12</f>
        <v>1.8</v>
      </c>
      <c r="V39" s="112">
        <f>SUMIF(Вводные!$H$5:$L$5,Выручка!V$2,Вводные!$H105:$L105)*V$12</f>
        <v>1.8</v>
      </c>
      <c r="W39" s="112">
        <f>SUMIF(Вводные!$H$5:$L$5,Выручка!W$2,Вводные!$H105:$L105)*W$12</f>
        <v>1.8</v>
      </c>
      <c r="X39" s="112">
        <f>SUMIF(Вводные!$H$5:$L$5,Выручка!X$2,Вводные!$H105:$L105)*X$12</f>
        <v>1.8</v>
      </c>
      <c r="Y39" s="112">
        <f>SUMIF(Вводные!$H$5:$L$5,Выручка!Y$2,Вводные!$H105:$L105)*Y$12</f>
        <v>1.8</v>
      </c>
      <c r="Z39" s="112">
        <f>SUMIF(Вводные!$H$5:$L$5,Выручка!Z$2,Вводные!$H105:$L105)*Z$12</f>
        <v>1.8</v>
      </c>
      <c r="AA39" s="112">
        <f>SUMIF(Вводные!$H$5:$L$5,Выручка!AA$2,Вводные!$H105:$L105)*AA$12</f>
        <v>1.8</v>
      </c>
      <c r="AB39" s="112">
        <f>SUMIF(Вводные!$H$5:$L$5,Выручка!AB$2,Вводные!$H105:$L105)*AB$12</f>
        <v>1.8</v>
      </c>
      <c r="AC39" s="112">
        <f>SUMIF(Вводные!$H$5:$L$5,Выручка!AC$2,Вводные!$H105:$L105)*AC$12</f>
        <v>1.8</v>
      </c>
      <c r="AD39" s="112">
        <f>SUMIF(Вводные!$H$5:$L$5,Выручка!AD$2,Вводные!$H105:$L105)*AD$12</f>
        <v>6.3</v>
      </c>
      <c r="AE39" s="112">
        <f>SUMIF(Вводные!$H$5:$L$5,Выручка!AE$2,Вводные!$H105:$L105)*AE$12</f>
        <v>6.3</v>
      </c>
      <c r="AF39" s="112">
        <f>SUMIF(Вводные!$H$5:$L$5,Выручка!AF$2,Вводные!$H105:$L105)*AF$12</f>
        <v>6.3</v>
      </c>
      <c r="AG39" s="112">
        <f>SUMIF(Вводные!$H$5:$L$5,Выручка!AG$2,Вводные!$H105:$L105)*AG$12</f>
        <v>6.3</v>
      </c>
      <c r="AH39" s="112">
        <f>SUMIF(Вводные!$H$5:$L$5,Выручка!AH$2,Вводные!$H105:$L105)*AH$12</f>
        <v>6.3</v>
      </c>
      <c r="AI39" s="112">
        <f>SUMIF(Вводные!$H$5:$L$5,Выручка!AI$2,Вводные!$H105:$L105)*AI$12</f>
        <v>6.3</v>
      </c>
      <c r="AJ39" s="112">
        <f>SUMIF(Вводные!$H$5:$L$5,Выручка!AJ$2,Вводные!$H105:$L105)*AJ$12</f>
        <v>6.3</v>
      </c>
      <c r="AK39" s="112">
        <f>SUMIF(Вводные!$H$5:$L$5,Выручка!AK$2,Вводные!$H105:$L105)*AK$12</f>
        <v>6.3</v>
      </c>
      <c r="AL39" s="112">
        <f>SUMIF(Вводные!$H$5:$L$5,Выручка!AL$2,Вводные!$H105:$L105)*AL$12</f>
        <v>6.3</v>
      </c>
      <c r="AM39" s="112">
        <f>SUMIF(Вводные!$H$5:$L$5,Выручка!AM$2,Вводные!$H105:$L105)*AM$12</f>
        <v>6.3</v>
      </c>
      <c r="AN39" s="112">
        <f>SUMIF(Вводные!$H$5:$L$5,Выручка!AN$2,Вводные!$H105:$L105)*AN$12</f>
        <v>6.3</v>
      </c>
      <c r="AO39" s="112">
        <f>SUMIF(Вводные!$H$5:$L$5,Выручка!AO$2,Вводные!$H105:$L105)*AO$12</f>
        <v>6.3</v>
      </c>
      <c r="AP39" s="112">
        <f>SUMIF(Вводные!$H$5:$L$5,Выручка!AP$2,Вводные!$H105:$L105)*AP$12</f>
        <v>10.8</v>
      </c>
      <c r="AQ39" s="112">
        <f>SUMIF(Вводные!$H$5:$L$5,Выручка!AQ$2,Вводные!$H105:$L105)*AQ$12</f>
        <v>10.8</v>
      </c>
      <c r="AR39" s="112">
        <f>SUMIF(Вводные!$H$5:$L$5,Выручка!AR$2,Вводные!$H105:$L105)*AR$12</f>
        <v>10.8</v>
      </c>
      <c r="AS39" s="112">
        <f>SUMIF(Вводные!$H$5:$L$5,Выручка!AS$2,Вводные!$H105:$L105)*AS$12</f>
        <v>10.8</v>
      </c>
      <c r="AT39" s="112">
        <f>SUMIF(Вводные!$H$5:$L$5,Выручка!AT$2,Вводные!$H105:$L105)*AT$12</f>
        <v>10.8</v>
      </c>
      <c r="AU39" s="112">
        <f>SUMIF(Вводные!$H$5:$L$5,Выручка!AU$2,Вводные!$H105:$L105)*AU$12</f>
        <v>10.8</v>
      </c>
      <c r="AV39" s="112">
        <f>SUMIF(Вводные!$H$5:$L$5,Выручка!AV$2,Вводные!$H105:$L105)*AV$12</f>
        <v>10.8</v>
      </c>
      <c r="AW39" s="112">
        <f>SUMIF(Вводные!$H$5:$L$5,Выручка!AW$2,Вводные!$H105:$L105)*AW$12</f>
        <v>10.8</v>
      </c>
      <c r="AX39" s="112">
        <f>SUMIF(Вводные!$H$5:$L$5,Выручка!AX$2,Вводные!$H105:$L105)*AX$12</f>
        <v>10.8</v>
      </c>
      <c r="AY39" s="112">
        <f>SUMIF(Вводные!$H$5:$L$5,Выручка!AY$2,Вводные!$H105:$L105)*AY$12</f>
        <v>10.8</v>
      </c>
      <c r="AZ39" s="112">
        <f>SUMIF(Вводные!$H$5:$L$5,Выручка!AZ$2,Вводные!$H105:$L105)*AZ$12</f>
        <v>10.8</v>
      </c>
      <c r="BA39" s="112">
        <f>SUMIF(Вводные!$H$5:$L$5,Выручка!BA$2,Вводные!$H105:$L105)*BA$12</f>
        <v>10.8</v>
      </c>
      <c r="BB39" s="112">
        <f>SUMIF(Вводные!$H$5:$L$5,Выручка!BB$2,Вводные!$H105:$L105)*BB$12</f>
        <v>15.3</v>
      </c>
      <c r="BC39" s="112">
        <f>SUMIF(Вводные!$H$5:$L$5,Выручка!BC$2,Вводные!$H105:$L105)*BC$12</f>
        <v>15.3</v>
      </c>
      <c r="BD39" s="112">
        <f>SUMIF(Вводные!$H$5:$L$5,Выручка!BD$2,Вводные!$H105:$L105)*BD$12</f>
        <v>15.3</v>
      </c>
      <c r="BE39" s="112">
        <f>SUMIF(Вводные!$H$5:$L$5,Выручка!BE$2,Вводные!$H105:$L105)*BE$12</f>
        <v>15.3</v>
      </c>
      <c r="BF39" s="112">
        <f>SUMIF(Вводные!$H$5:$L$5,Выручка!BF$2,Вводные!$H105:$L105)*BF$12</f>
        <v>15.3</v>
      </c>
      <c r="BG39" s="112">
        <f>SUMIF(Вводные!$H$5:$L$5,Выручка!BG$2,Вводные!$H105:$L105)*BG$12</f>
        <v>15.3</v>
      </c>
      <c r="BH39" s="112">
        <f>SUMIF(Вводные!$H$5:$L$5,Выручка!BH$2,Вводные!$H105:$L105)*BH$12</f>
        <v>15.3</v>
      </c>
      <c r="BI39" s="112">
        <f>SUMIF(Вводные!$H$5:$L$5,Выручка!BI$2,Вводные!$H105:$L105)*BI$12</f>
        <v>15.3</v>
      </c>
      <c r="BJ39" s="112">
        <f>SUMIF(Вводные!$H$5:$L$5,Выручка!BJ$2,Вводные!$H105:$L105)*BJ$12</f>
        <v>15.3</v>
      </c>
      <c r="BK39" s="112">
        <f>SUMIF(Вводные!$H$5:$L$5,Выручка!BK$2,Вводные!$H105:$L105)*BK$12</f>
        <v>15.3</v>
      </c>
      <c r="BL39" s="112">
        <f>SUMIF(Вводные!$H$5:$L$5,Выручка!BL$2,Вводные!$H105:$L105)*BL$12</f>
        <v>15.3</v>
      </c>
      <c r="BM39" s="112">
        <f>SUMIF(Вводные!$H$5:$L$5,Выручка!BM$2,Вводные!$H105:$L105)*BM$12</f>
        <v>15.3</v>
      </c>
      <c r="BN39" s="86"/>
      <c r="BO39" s="86"/>
      <c r="BP39" s="86"/>
      <c r="BQ39" s="86"/>
      <c r="BR39" s="86"/>
      <c r="BS39" s="86"/>
      <c r="BT39" s="86"/>
      <c r="BU39" s="86"/>
      <c r="BV39" s="86"/>
      <c r="BW39" s="86"/>
      <c r="BX39" s="86"/>
      <c r="BY39" s="86"/>
      <c r="BZ39" s="86"/>
      <c r="CA39" s="86"/>
      <c r="CB39" s="86"/>
      <c r="CC39" s="86"/>
      <c r="CD39" s="86"/>
      <c r="CE39" s="86"/>
      <c r="CF39" s="86"/>
      <c r="CG39" s="86"/>
    </row>
    <row r="40" spans="1:85" ht="14.25" customHeight="1" x14ac:dyDescent="0.2">
      <c r="A40" s="86"/>
      <c r="B40" s="86"/>
      <c r="C40" s="28"/>
      <c r="D40" s="522"/>
      <c r="E40" s="86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86"/>
      <c r="BO40" s="86"/>
      <c r="BP40" s="86"/>
      <c r="BQ40" s="86"/>
      <c r="BR40" s="86"/>
      <c r="BS40" s="86"/>
      <c r="BT40" s="86"/>
      <c r="BU40" s="86"/>
      <c r="BV40" s="86"/>
      <c r="BW40" s="86"/>
      <c r="BX40" s="86"/>
      <c r="BY40" s="86"/>
      <c r="BZ40" s="86"/>
      <c r="CA40" s="86"/>
      <c r="CB40" s="86"/>
      <c r="CC40" s="86"/>
      <c r="CD40" s="86"/>
      <c r="CE40" s="86"/>
      <c r="CF40" s="86"/>
      <c r="CG40" s="86"/>
    </row>
    <row r="41" spans="1:85" ht="14.25" customHeight="1" x14ac:dyDescent="0.2">
      <c r="A41" s="86"/>
      <c r="B41" s="86"/>
      <c r="C41" s="28" t="str">
        <f>Вводные!C81</f>
        <v>Оказание услуг по отделке</v>
      </c>
      <c r="D41" s="38"/>
      <c r="E41" s="86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  <c r="R41" s="218"/>
      <c r="S41" s="218"/>
      <c r="T41" s="218"/>
      <c r="U41" s="218"/>
      <c r="V41" s="218"/>
      <c r="W41" s="218"/>
      <c r="X41" s="218"/>
      <c r="Y41" s="218"/>
      <c r="Z41" s="218"/>
      <c r="AA41" s="218"/>
      <c r="AB41" s="218"/>
      <c r="AC41" s="218"/>
      <c r="AD41" s="218"/>
      <c r="AE41" s="218"/>
      <c r="AF41" s="218"/>
      <c r="AG41" s="218"/>
      <c r="AH41" s="218"/>
      <c r="AI41" s="218"/>
      <c r="AJ41" s="218"/>
      <c r="AK41" s="218"/>
      <c r="AL41" s="218"/>
      <c r="AM41" s="218"/>
      <c r="AN41" s="218"/>
      <c r="AO41" s="218"/>
      <c r="AP41" s="218"/>
      <c r="AQ41" s="218"/>
      <c r="AR41" s="218"/>
      <c r="AS41" s="218"/>
      <c r="AT41" s="218"/>
      <c r="AU41" s="218"/>
      <c r="AV41" s="218"/>
      <c r="AW41" s="218"/>
      <c r="AX41" s="218"/>
      <c r="AY41" s="218"/>
      <c r="AZ41" s="218"/>
      <c r="BA41" s="218"/>
      <c r="BB41" s="218"/>
      <c r="BC41" s="218"/>
      <c r="BD41" s="218"/>
      <c r="BE41" s="218"/>
      <c r="BF41" s="218"/>
      <c r="BG41" s="218"/>
      <c r="BH41" s="218"/>
      <c r="BI41" s="218"/>
      <c r="BJ41" s="218"/>
      <c r="BK41" s="218"/>
      <c r="BL41" s="218"/>
      <c r="BM41" s="218"/>
      <c r="BN41" s="86"/>
      <c r="BO41" s="86"/>
      <c r="BP41" s="86"/>
      <c r="BQ41" s="86"/>
      <c r="BR41" s="86"/>
      <c r="BS41" s="86"/>
      <c r="BT41" s="86"/>
      <c r="BU41" s="86"/>
      <c r="BV41" s="86"/>
      <c r="BW41" s="86"/>
      <c r="BX41" s="86"/>
      <c r="BY41" s="86"/>
      <c r="BZ41" s="86"/>
      <c r="CA41" s="86"/>
      <c r="CB41" s="86"/>
      <c r="CC41" s="86"/>
      <c r="CD41" s="86"/>
      <c r="CE41" s="86"/>
      <c r="CF41" s="86"/>
      <c r="CG41" s="86"/>
    </row>
    <row r="42" spans="1:85" ht="14.25" customHeight="1" x14ac:dyDescent="0.2">
      <c r="A42" s="26"/>
      <c r="B42" s="26"/>
      <c r="C42" s="217" t="str">
        <f>Вводные!C82</f>
        <v>Модель Штурн 1</v>
      </c>
      <c r="D42" s="523" t="s">
        <v>308</v>
      </c>
      <c r="E42" s="26"/>
      <c r="F42" s="112">
        <f>F37*Резюме!$D$49*F$13*Вводные!$F87*F$11</f>
        <v>0</v>
      </c>
      <c r="G42" s="112">
        <f>G37*Резюме!$D$49*G$13*Вводные!$F87*G$11</f>
        <v>0</v>
      </c>
      <c r="H42" s="112">
        <f>H37*Резюме!$D$49*H$13*Вводные!$F87*H$11</f>
        <v>0</v>
      </c>
      <c r="I42" s="112">
        <f>I37*Резюме!$D$49*I$13*Вводные!$F87*I$11</f>
        <v>0</v>
      </c>
      <c r="J42" s="112">
        <f>J37*Резюме!$D$49*J$13*Вводные!$F87*J$11</f>
        <v>0</v>
      </c>
      <c r="K42" s="112">
        <f>K37*Резюме!$D$49*K$13*Вводные!$F87*K$11</f>
        <v>0</v>
      </c>
      <c r="L42" s="112">
        <f>L37*Резюме!$D$49*L$13*Вводные!$F87*L$11</f>
        <v>0</v>
      </c>
      <c r="M42" s="112">
        <f>M37*Резюме!$D$49*M$13*Вводные!$F87*M$11</f>
        <v>0</v>
      </c>
      <c r="N42" s="112">
        <f>N37*Резюме!$D$49*N$13*Вводные!$F87*N$11</f>
        <v>0</v>
      </c>
      <c r="O42" s="112">
        <f>O37*Резюме!$D$49*O$13*Вводные!$F87*O$11</f>
        <v>0</v>
      </c>
      <c r="P42" s="112">
        <f>P37*Резюме!$D$49*P$13*Вводные!$F87*P$11</f>
        <v>0</v>
      </c>
      <c r="Q42" s="112">
        <f>Q37*Резюме!$D$49*Q$13*Вводные!$F87*Q$11</f>
        <v>0</v>
      </c>
      <c r="R42" s="112">
        <f>R37*Резюме!$D$49*R$13*Вводные!$F87*R$11</f>
        <v>6480</v>
      </c>
      <c r="S42" s="112">
        <f>S37*Резюме!$D$49*S$13*Вводные!$F87*S$11</f>
        <v>6696</v>
      </c>
      <c r="T42" s="112">
        <f>T37*Резюме!$D$49*T$13*Вводные!$F87*T$11</f>
        <v>6480</v>
      </c>
      <c r="U42" s="112">
        <f>U37*Резюме!$D$49*U$13*Вводные!$F87*U$11</f>
        <v>6696</v>
      </c>
      <c r="V42" s="112">
        <f>V37*Резюме!$D$49*V$13*Вводные!$F87*V$11</f>
        <v>6696</v>
      </c>
      <c r="W42" s="112">
        <f>W37*Резюме!$D$49*W$13*Вводные!$F87*W$11</f>
        <v>6048.0000000000009</v>
      </c>
      <c r="X42" s="112">
        <f>X37*Резюме!$D$49*X$13*Вводные!$F87*X$11</f>
        <v>6696</v>
      </c>
      <c r="Y42" s="112">
        <f>Y37*Резюме!$D$49*Y$13*Вводные!$F87*Y$11</f>
        <v>6480</v>
      </c>
      <c r="Z42" s="112">
        <f>Z37*Резюме!$D$49*Z$13*Вводные!$F87*Z$11</f>
        <v>6696</v>
      </c>
      <c r="AA42" s="112">
        <f>AA37*Резюме!$D$49*AA$13*Вводные!$F87*AA$11</f>
        <v>6480</v>
      </c>
      <c r="AB42" s="112">
        <f>AB37*Резюме!$D$49*AB$13*Вводные!$F87*AB$11</f>
        <v>6696</v>
      </c>
      <c r="AC42" s="112">
        <f>AC37*Резюме!$D$49*AC$13*Вводные!$F87*AC$11</f>
        <v>6696</v>
      </c>
      <c r="AD42" s="112">
        <f>AD37*Резюме!$D$49*AD$13*Вводные!$F87*AD$11</f>
        <v>17280</v>
      </c>
      <c r="AE42" s="112">
        <f>AE37*Резюме!$D$49*AE$13*Вводные!$F87*AE$11</f>
        <v>17856</v>
      </c>
      <c r="AF42" s="112">
        <f>AF37*Резюме!$D$49*AF$13*Вводные!$F87*AF$11</f>
        <v>17280</v>
      </c>
      <c r="AG42" s="112">
        <f>AG37*Резюме!$D$49*AG$13*Вводные!$F87*AG$11</f>
        <v>17856</v>
      </c>
      <c r="AH42" s="112">
        <f>AH37*Резюме!$D$49*AH$13*Вводные!$F87*AH$11</f>
        <v>17856</v>
      </c>
      <c r="AI42" s="112">
        <f>AI37*Резюме!$D$49*AI$13*Вводные!$F87*AI$11</f>
        <v>16128</v>
      </c>
      <c r="AJ42" s="112">
        <f>AJ37*Резюме!$D$49*AJ$13*Вводные!$F87*AJ$11</f>
        <v>17856</v>
      </c>
      <c r="AK42" s="112">
        <f>AK37*Резюме!$D$49*AK$13*Вводные!$F87*AK$11</f>
        <v>17280</v>
      </c>
      <c r="AL42" s="112">
        <f>AL37*Резюме!$D$49*AL$13*Вводные!$F87*AL$11</f>
        <v>17856</v>
      </c>
      <c r="AM42" s="112">
        <f>AM37*Резюме!$D$49*AM$13*Вводные!$F87*AM$11</f>
        <v>17280</v>
      </c>
      <c r="AN42" s="112">
        <f>AN37*Резюме!$D$49*AN$13*Вводные!$F87*AN$11</f>
        <v>17856</v>
      </c>
      <c r="AO42" s="112">
        <f>AO37*Резюме!$D$49*AO$13*Вводные!$F87*AO$11</f>
        <v>17856</v>
      </c>
      <c r="AP42" s="112">
        <f>AP37*Резюме!$D$49*AP$13*Вводные!$F87*AP$11</f>
        <v>28080.000000000007</v>
      </c>
      <c r="AQ42" s="112">
        <f>AQ37*Резюме!$D$49*AQ$13*Вводные!$F87*AQ$11</f>
        <v>29016.000000000007</v>
      </c>
      <c r="AR42" s="112">
        <f>AR37*Резюме!$D$49*AR$13*Вводные!$F87*AR$11</f>
        <v>28080.000000000007</v>
      </c>
      <c r="AS42" s="112">
        <f>AS37*Резюме!$D$49*AS$13*Вводные!$F87*AS$11</f>
        <v>29016.000000000007</v>
      </c>
      <c r="AT42" s="112">
        <f>AT37*Резюме!$D$49*AT$13*Вводные!$F87*AT$11</f>
        <v>29016.000000000007</v>
      </c>
      <c r="AU42" s="112">
        <f>AU37*Резюме!$D$49*AU$13*Вводные!$F87*AU$11</f>
        <v>26208.000000000004</v>
      </c>
      <c r="AV42" s="112">
        <f>AV37*Резюме!$D$49*AV$13*Вводные!$F87*AV$11</f>
        <v>29016.000000000007</v>
      </c>
      <c r="AW42" s="112">
        <f>AW37*Резюме!$D$49*AW$13*Вводные!$F87*AW$11</f>
        <v>28080.000000000007</v>
      </c>
      <c r="AX42" s="112">
        <f>AX37*Резюме!$D$49*AX$13*Вводные!$F87*AX$11</f>
        <v>29016.000000000007</v>
      </c>
      <c r="AY42" s="112">
        <f>AY37*Резюме!$D$49*AY$13*Вводные!$F87*AY$11</f>
        <v>28080.000000000007</v>
      </c>
      <c r="AZ42" s="112">
        <f>AZ37*Резюме!$D$49*AZ$13*Вводные!$F87*AZ$11</f>
        <v>29016.000000000007</v>
      </c>
      <c r="BA42" s="112">
        <f>BA37*Резюме!$D$49*BA$13*Вводные!$F87*BA$11</f>
        <v>29016.000000000007</v>
      </c>
      <c r="BB42" s="112">
        <f>BB37*Резюме!$D$49*BB$13*Вводные!$F87*BB$11</f>
        <v>38880</v>
      </c>
      <c r="BC42" s="112">
        <f>BC37*Резюме!$D$49*BC$13*Вводные!$F87*BC$11</f>
        <v>40176</v>
      </c>
      <c r="BD42" s="112">
        <f>BD37*Резюме!$D$49*BD$13*Вводные!$F87*BD$11</f>
        <v>38880</v>
      </c>
      <c r="BE42" s="112">
        <f>BE37*Резюме!$D$49*BE$13*Вводные!$F87*BE$11</f>
        <v>40176</v>
      </c>
      <c r="BF42" s="112">
        <f>BF37*Резюме!$D$49*BF$13*Вводные!$F87*BF$11</f>
        <v>40176</v>
      </c>
      <c r="BG42" s="112">
        <f>BG37*Резюме!$D$49*BG$13*Вводные!$F87*BG$11</f>
        <v>37583.999999999993</v>
      </c>
      <c r="BH42" s="112">
        <f>BH37*Резюме!$D$49*BH$13*Вводные!$F87*BH$11</f>
        <v>40176</v>
      </c>
      <c r="BI42" s="112">
        <f>BI37*Резюме!$D$49*BI$13*Вводные!$F87*BI$11</f>
        <v>38880</v>
      </c>
      <c r="BJ42" s="112">
        <f>BJ37*Резюме!$D$49*BJ$13*Вводные!$F87*BJ$11</f>
        <v>40176</v>
      </c>
      <c r="BK42" s="112">
        <f>BK37*Резюме!$D$49*BK$13*Вводные!$F87*BK$11</f>
        <v>38880</v>
      </c>
      <c r="BL42" s="112">
        <f>BL37*Резюме!$D$49*BL$13*Вводные!$F87*BL$11</f>
        <v>40176</v>
      </c>
      <c r="BM42" s="112">
        <f>BM37*Резюме!$D$49*BM$13*Вводные!$F87*BM$11</f>
        <v>40176</v>
      </c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</row>
    <row r="43" spans="1:85" ht="14.25" customHeight="1" x14ac:dyDescent="0.2">
      <c r="A43" s="26"/>
      <c r="B43" s="26"/>
      <c r="C43" s="217" t="str">
        <f>Вводные!C83</f>
        <v>Модель Штурн 2</v>
      </c>
      <c r="D43" s="523" t="s">
        <v>308</v>
      </c>
      <c r="E43" s="26"/>
      <c r="F43" s="112">
        <f>F38*Резюме!$D$49*F$13*Вводные!$F88*F$11</f>
        <v>0</v>
      </c>
      <c r="G43" s="112">
        <f>G38*Резюме!$D$49*G$13*Вводные!$F88*G$11</f>
        <v>0</v>
      </c>
      <c r="H43" s="112">
        <f>H38*Резюме!$D$49*H$13*Вводные!$F88*H$11</f>
        <v>0</v>
      </c>
      <c r="I43" s="112">
        <f>I38*Резюме!$D$49*I$13*Вводные!$F88*I$11</f>
        <v>0</v>
      </c>
      <c r="J43" s="112">
        <f>J38*Резюме!$D$49*J$13*Вводные!$F88*J$11</f>
        <v>0</v>
      </c>
      <c r="K43" s="112">
        <f>K38*Резюме!$D$49*K$13*Вводные!$F88*K$11</f>
        <v>0</v>
      </c>
      <c r="L43" s="112">
        <f>L38*Резюме!$D$49*L$13*Вводные!$F88*L$11</f>
        <v>0</v>
      </c>
      <c r="M43" s="112">
        <f>M38*Резюме!$D$49*M$13*Вводные!$F88*M$11</f>
        <v>0</v>
      </c>
      <c r="N43" s="112">
        <f>N38*Резюме!$D$49*N$13*Вводные!$F88*N$11</f>
        <v>0</v>
      </c>
      <c r="O43" s="112">
        <f>O38*Резюме!$D$49*O$13*Вводные!$F88*O$11</f>
        <v>0</v>
      </c>
      <c r="P43" s="112">
        <f>P38*Резюме!$D$49*P$13*Вводные!$F88*P$11</f>
        <v>0</v>
      </c>
      <c r="Q43" s="112">
        <f>Q38*Резюме!$D$49*Q$13*Вводные!$F88*Q$11</f>
        <v>0</v>
      </c>
      <c r="R43" s="112">
        <f>R38*Резюме!$D$49*R$13*Вводные!$F88*R$11</f>
        <v>2160</v>
      </c>
      <c r="S43" s="112">
        <f>S38*Резюме!$D$49*S$13*Вводные!$F88*S$11</f>
        <v>2232</v>
      </c>
      <c r="T43" s="112">
        <f>T38*Резюме!$D$49*T$13*Вводные!$F88*T$11</f>
        <v>2160</v>
      </c>
      <c r="U43" s="112">
        <f>U38*Резюме!$D$49*U$13*Вводные!$F88*U$11</f>
        <v>2232</v>
      </c>
      <c r="V43" s="112">
        <f>V38*Резюме!$D$49*V$13*Вводные!$F88*V$11</f>
        <v>2232</v>
      </c>
      <c r="W43" s="112">
        <f>W38*Резюме!$D$49*W$13*Вводные!$F88*W$11</f>
        <v>2016</v>
      </c>
      <c r="X43" s="112">
        <f>X38*Резюме!$D$49*X$13*Вводные!$F88*X$11</f>
        <v>2232</v>
      </c>
      <c r="Y43" s="112">
        <f>Y38*Резюме!$D$49*Y$13*Вводные!$F88*Y$11</f>
        <v>2160</v>
      </c>
      <c r="Z43" s="112">
        <f>Z38*Резюме!$D$49*Z$13*Вводные!$F88*Z$11</f>
        <v>2232</v>
      </c>
      <c r="AA43" s="112">
        <f>AA38*Резюме!$D$49*AA$13*Вводные!$F88*AA$11</f>
        <v>2160</v>
      </c>
      <c r="AB43" s="112">
        <f>AB38*Резюме!$D$49*AB$13*Вводные!$F88*AB$11</f>
        <v>2232</v>
      </c>
      <c r="AC43" s="112">
        <f>AC38*Резюме!$D$49*AC$13*Вводные!$F88*AC$11</f>
        <v>2232</v>
      </c>
      <c r="AD43" s="112">
        <f>AD38*Резюме!$D$49*AD$13*Вводные!$F88*AD$11</f>
        <v>7560</v>
      </c>
      <c r="AE43" s="112">
        <f>AE38*Резюме!$D$49*AE$13*Вводные!$F88*AE$11</f>
        <v>7812</v>
      </c>
      <c r="AF43" s="112">
        <f>AF38*Резюме!$D$49*AF$13*Вводные!$F88*AF$11</f>
        <v>7560</v>
      </c>
      <c r="AG43" s="112">
        <f>AG38*Резюме!$D$49*AG$13*Вводные!$F88*AG$11</f>
        <v>7812</v>
      </c>
      <c r="AH43" s="112">
        <f>AH38*Резюме!$D$49*AH$13*Вводные!$F88*AH$11</f>
        <v>7812</v>
      </c>
      <c r="AI43" s="112">
        <f>AI38*Резюме!$D$49*AI$13*Вводные!$F88*AI$11</f>
        <v>7056</v>
      </c>
      <c r="AJ43" s="112">
        <f>AJ38*Резюме!$D$49*AJ$13*Вводные!$F88*AJ$11</f>
        <v>7812</v>
      </c>
      <c r="AK43" s="112">
        <f>AK38*Резюме!$D$49*AK$13*Вводные!$F88*AK$11</f>
        <v>7560</v>
      </c>
      <c r="AL43" s="112">
        <f>AL38*Резюме!$D$49*AL$13*Вводные!$F88*AL$11</f>
        <v>7812</v>
      </c>
      <c r="AM43" s="112">
        <f>AM38*Резюме!$D$49*AM$13*Вводные!$F88*AM$11</f>
        <v>7560</v>
      </c>
      <c r="AN43" s="112">
        <f>AN38*Резюме!$D$49*AN$13*Вводные!$F88*AN$11</f>
        <v>7812</v>
      </c>
      <c r="AO43" s="112">
        <f>AO38*Резюме!$D$49*AO$13*Вводные!$F88*AO$11</f>
        <v>7812</v>
      </c>
      <c r="AP43" s="112">
        <f>AP38*Резюме!$D$49*AP$13*Вводные!$F88*AP$11</f>
        <v>12960</v>
      </c>
      <c r="AQ43" s="112">
        <f>AQ38*Резюме!$D$49*AQ$13*Вводные!$F88*AQ$11</f>
        <v>13392</v>
      </c>
      <c r="AR43" s="112">
        <f>AR38*Резюме!$D$49*AR$13*Вводные!$F88*AR$11</f>
        <v>12960</v>
      </c>
      <c r="AS43" s="112">
        <f>AS38*Резюме!$D$49*AS$13*Вводные!$F88*AS$11</f>
        <v>13392</v>
      </c>
      <c r="AT43" s="112">
        <f>AT38*Резюме!$D$49*AT$13*Вводные!$F88*AT$11</f>
        <v>13392</v>
      </c>
      <c r="AU43" s="112">
        <f>AU38*Резюме!$D$49*AU$13*Вводные!$F88*AU$11</f>
        <v>12096.000000000002</v>
      </c>
      <c r="AV43" s="112">
        <f>AV38*Резюме!$D$49*AV$13*Вводные!$F88*AV$11</f>
        <v>13392</v>
      </c>
      <c r="AW43" s="112">
        <f>AW38*Резюме!$D$49*AW$13*Вводные!$F88*AW$11</f>
        <v>12960</v>
      </c>
      <c r="AX43" s="112">
        <f>AX38*Резюме!$D$49*AX$13*Вводные!$F88*AX$11</f>
        <v>13392</v>
      </c>
      <c r="AY43" s="112">
        <f>AY38*Резюме!$D$49*AY$13*Вводные!$F88*AY$11</f>
        <v>12960</v>
      </c>
      <c r="AZ43" s="112">
        <f>AZ38*Резюме!$D$49*AZ$13*Вводные!$F88*AZ$11</f>
        <v>13392</v>
      </c>
      <c r="BA43" s="112">
        <f>BA38*Резюме!$D$49*BA$13*Вводные!$F88*BA$11</f>
        <v>13392</v>
      </c>
      <c r="BB43" s="112">
        <f>BB38*Резюме!$D$49*BB$13*Вводные!$F88*BB$11</f>
        <v>18360</v>
      </c>
      <c r="BC43" s="112">
        <f>BC38*Резюме!$D$49*BC$13*Вводные!$F88*BC$11</f>
        <v>18972</v>
      </c>
      <c r="BD43" s="112">
        <f>BD38*Резюме!$D$49*BD$13*Вводные!$F88*BD$11</f>
        <v>18360</v>
      </c>
      <c r="BE43" s="112">
        <f>BE38*Резюме!$D$49*BE$13*Вводные!$F88*BE$11</f>
        <v>18972</v>
      </c>
      <c r="BF43" s="112">
        <f>BF38*Резюме!$D$49*BF$13*Вводные!$F88*BF$11</f>
        <v>18972</v>
      </c>
      <c r="BG43" s="112">
        <f>BG38*Резюме!$D$49*BG$13*Вводные!$F88*BG$11</f>
        <v>17748.000000000004</v>
      </c>
      <c r="BH43" s="112">
        <f>BH38*Резюме!$D$49*BH$13*Вводные!$F88*BH$11</f>
        <v>18972</v>
      </c>
      <c r="BI43" s="112">
        <f>BI38*Резюме!$D$49*BI$13*Вводные!$F88*BI$11</f>
        <v>18360</v>
      </c>
      <c r="BJ43" s="112">
        <f>BJ38*Резюме!$D$49*BJ$13*Вводные!$F88*BJ$11</f>
        <v>18972</v>
      </c>
      <c r="BK43" s="112">
        <f>BK38*Резюме!$D$49*BK$13*Вводные!$F88*BK$11</f>
        <v>18360</v>
      </c>
      <c r="BL43" s="112">
        <f>BL38*Резюме!$D$49*BL$13*Вводные!$F88*BL$11</f>
        <v>18972</v>
      </c>
      <c r="BM43" s="112">
        <f>BM38*Резюме!$D$49*BM$13*Вводные!$F88*BM$11</f>
        <v>18972</v>
      </c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</row>
    <row r="44" spans="1:85" ht="14.25" customHeight="1" x14ac:dyDescent="0.2">
      <c r="A44" s="26"/>
      <c r="B44" s="26"/>
      <c r="C44" s="217" t="str">
        <f>Вводные!C84</f>
        <v>Модель Штурн 3</v>
      </c>
      <c r="D44" s="523" t="s">
        <v>308</v>
      </c>
      <c r="E44" s="26"/>
      <c r="F44" s="112">
        <f>F39*Резюме!$D$49*F$13*Вводные!$F89*F$11</f>
        <v>0</v>
      </c>
      <c r="G44" s="112">
        <f>G39*Резюме!$D$49*G$13*Вводные!$F89*G$11</f>
        <v>0</v>
      </c>
      <c r="H44" s="112">
        <f>H39*Резюме!$D$49*H$13*Вводные!$F89*H$11</f>
        <v>0</v>
      </c>
      <c r="I44" s="112">
        <f>I39*Резюме!$D$49*I$13*Вводные!$F89*I$11</f>
        <v>0</v>
      </c>
      <c r="J44" s="112">
        <f>J39*Резюме!$D$49*J$13*Вводные!$F89*J$11</f>
        <v>0</v>
      </c>
      <c r="K44" s="112">
        <f>K39*Резюме!$D$49*K$13*Вводные!$F89*K$11</f>
        <v>0</v>
      </c>
      <c r="L44" s="112">
        <f>L39*Резюме!$D$49*L$13*Вводные!$F89*L$11</f>
        <v>0</v>
      </c>
      <c r="M44" s="112">
        <f>M39*Резюме!$D$49*M$13*Вводные!$F89*M$11</f>
        <v>0</v>
      </c>
      <c r="N44" s="112">
        <f>N39*Резюме!$D$49*N$13*Вводные!$F89*N$11</f>
        <v>0</v>
      </c>
      <c r="O44" s="112">
        <f>O39*Резюме!$D$49*O$13*Вводные!$F89*O$11</f>
        <v>0</v>
      </c>
      <c r="P44" s="112">
        <f>P39*Резюме!$D$49*P$13*Вводные!$F89*P$11</f>
        <v>0</v>
      </c>
      <c r="Q44" s="112">
        <f>Q39*Резюме!$D$49*Q$13*Вводные!$F89*Q$11</f>
        <v>0</v>
      </c>
      <c r="R44" s="112">
        <f>R39*Резюме!$D$49*R$13*Вводные!$F89*R$11</f>
        <v>2160</v>
      </c>
      <c r="S44" s="112">
        <f>S39*Резюме!$D$49*S$13*Вводные!$F89*S$11</f>
        <v>2232</v>
      </c>
      <c r="T44" s="112">
        <f>T39*Резюме!$D$49*T$13*Вводные!$F89*T$11</f>
        <v>2160</v>
      </c>
      <c r="U44" s="112">
        <f>U39*Резюме!$D$49*U$13*Вводные!$F89*U$11</f>
        <v>2232</v>
      </c>
      <c r="V44" s="112">
        <f>V39*Резюме!$D$49*V$13*Вводные!$F89*V$11</f>
        <v>2232</v>
      </c>
      <c r="W44" s="112">
        <f>W39*Резюме!$D$49*W$13*Вводные!$F89*W$11</f>
        <v>2016</v>
      </c>
      <c r="X44" s="112">
        <f>X39*Резюме!$D$49*X$13*Вводные!$F89*X$11</f>
        <v>2232</v>
      </c>
      <c r="Y44" s="112">
        <f>Y39*Резюме!$D$49*Y$13*Вводные!$F89*Y$11</f>
        <v>2160</v>
      </c>
      <c r="Z44" s="112">
        <f>Z39*Резюме!$D$49*Z$13*Вводные!$F89*Z$11</f>
        <v>2232</v>
      </c>
      <c r="AA44" s="112">
        <f>AA39*Резюме!$D$49*AA$13*Вводные!$F89*AA$11</f>
        <v>2160</v>
      </c>
      <c r="AB44" s="112">
        <f>AB39*Резюме!$D$49*AB$13*Вводные!$F89*AB$11</f>
        <v>2232</v>
      </c>
      <c r="AC44" s="112">
        <f>AC39*Резюме!$D$49*AC$13*Вводные!$F89*AC$11</f>
        <v>2232</v>
      </c>
      <c r="AD44" s="112">
        <f>AD39*Резюме!$D$49*AD$13*Вводные!$F89*AD$11</f>
        <v>7560</v>
      </c>
      <c r="AE44" s="112">
        <f>AE39*Резюме!$D$49*AE$13*Вводные!$F89*AE$11</f>
        <v>7812</v>
      </c>
      <c r="AF44" s="112">
        <f>AF39*Резюме!$D$49*AF$13*Вводные!$F89*AF$11</f>
        <v>7560</v>
      </c>
      <c r="AG44" s="112">
        <f>AG39*Резюме!$D$49*AG$13*Вводные!$F89*AG$11</f>
        <v>7812</v>
      </c>
      <c r="AH44" s="112">
        <f>AH39*Резюме!$D$49*AH$13*Вводные!$F89*AH$11</f>
        <v>7812</v>
      </c>
      <c r="AI44" s="112">
        <f>AI39*Резюме!$D$49*AI$13*Вводные!$F89*AI$11</f>
        <v>7056</v>
      </c>
      <c r="AJ44" s="112">
        <f>AJ39*Резюме!$D$49*AJ$13*Вводные!$F89*AJ$11</f>
        <v>7812</v>
      </c>
      <c r="AK44" s="112">
        <f>AK39*Резюме!$D$49*AK$13*Вводные!$F89*AK$11</f>
        <v>7560</v>
      </c>
      <c r="AL44" s="112">
        <f>AL39*Резюме!$D$49*AL$13*Вводные!$F89*AL$11</f>
        <v>7812</v>
      </c>
      <c r="AM44" s="112">
        <f>AM39*Резюме!$D$49*AM$13*Вводные!$F89*AM$11</f>
        <v>7560</v>
      </c>
      <c r="AN44" s="112">
        <f>AN39*Резюме!$D$49*AN$13*Вводные!$F89*AN$11</f>
        <v>7812</v>
      </c>
      <c r="AO44" s="112">
        <f>AO39*Резюме!$D$49*AO$13*Вводные!$F89*AO$11</f>
        <v>7812</v>
      </c>
      <c r="AP44" s="112">
        <f>AP39*Резюме!$D$49*AP$13*Вводные!$F89*AP$11</f>
        <v>12960</v>
      </c>
      <c r="AQ44" s="112">
        <f>AQ39*Резюме!$D$49*AQ$13*Вводные!$F89*AQ$11</f>
        <v>13392</v>
      </c>
      <c r="AR44" s="112">
        <f>AR39*Резюме!$D$49*AR$13*Вводные!$F89*AR$11</f>
        <v>12960</v>
      </c>
      <c r="AS44" s="112">
        <f>AS39*Резюме!$D$49*AS$13*Вводные!$F89*AS$11</f>
        <v>13392</v>
      </c>
      <c r="AT44" s="112">
        <f>AT39*Резюме!$D$49*AT$13*Вводные!$F89*AT$11</f>
        <v>13392</v>
      </c>
      <c r="AU44" s="112">
        <f>AU39*Резюме!$D$49*AU$13*Вводные!$F89*AU$11</f>
        <v>12096.000000000002</v>
      </c>
      <c r="AV44" s="112">
        <f>AV39*Резюме!$D$49*AV$13*Вводные!$F89*AV$11</f>
        <v>13392</v>
      </c>
      <c r="AW44" s="112">
        <f>AW39*Резюме!$D$49*AW$13*Вводные!$F89*AW$11</f>
        <v>12960</v>
      </c>
      <c r="AX44" s="112">
        <f>AX39*Резюме!$D$49*AX$13*Вводные!$F89*AX$11</f>
        <v>13392</v>
      </c>
      <c r="AY44" s="112">
        <f>AY39*Резюме!$D$49*AY$13*Вводные!$F89*AY$11</f>
        <v>12960</v>
      </c>
      <c r="AZ44" s="112">
        <f>AZ39*Резюме!$D$49*AZ$13*Вводные!$F89*AZ$11</f>
        <v>13392</v>
      </c>
      <c r="BA44" s="112">
        <f>BA39*Резюме!$D$49*BA$13*Вводные!$F89*BA$11</f>
        <v>13392</v>
      </c>
      <c r="BB44" s="112">
        <f>BB39*Резюме!$D$49*BB$13*Вводные!$F89*BB$11</f>
        <v>18360</v>
      </c>
      <c r="BC44" s="112">
        <f>BC39*Резюме!$D$49*BC$13*Вводные!$F89*BC$11</f>
        <v>18972</v>
      </c>
      <c r="BD44" s="112">
        <f>BD39*Резюме!$D$49*BD$13*Вводные!$F89*BD$11</f>
        <v>18360</v>
      </c>
      <c r="BE44" s="112">
        <f>BE39*Резюме!$D$49*BE$13*Вводные!$F89*BE$11</f>
        <v>18972</v>
      </c>
      <c r="BF44" s="112">
        <f>BF39*Резюме!$D$49*BF$13*Вводные!$F89*BF$11</f>
        <v>18972</v>
      </c>
      <c r="BG44" s="112">
        <f>BG39*Резюме!$D$49*BG$13*Вводные!$F89*BG$11</f>
        <v>17748.000000000004</v>
      </c>
      <c r="BH44" s="112">
        <f>BH39*Резюме!$D$49*BH$13*Вводные!$F89*BH$11</f>
        <v>18972</v>
      </c>
      <c r="BI44" s="112">
        <f>BI39*Резюме!$D$49*BI$13*Вводные!$F89*BI$11</f>
        <v>18360</v>
      </c>
      <c r="BJ44" s="112">
        <f>BJ39*Резюме!$D$49*BJ$13*Вводные!$F89*BJ$11</f>
        <v>18972</v>
      </c>
      <c r="BK44" s="112">
        <f>BK39*Резюме!$D$49*BK$13*Вводные!$F89*BK$11</f>
        <v>18360</v>
      </c>
      <c r="BL44" s="112">
        <f>BL39*Резюме!$D$49*BL$13*Вводные!$F89*BL$11</f>
        <v>18972</v>
      </c>
      <c r="BM44" s="112">
        <f>BM39*Резюме!$D$49*BM$13*Вводные!$F89*BM$11</f>
        <v>18972</v>
      </c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</row>
    <row r="45" spans="1:85" ht="14.25" customHeight="1" x14ac:dyDescent="0.2">
      <c r="A45" s="26"/>
      <c r="B45" s="26"/>
      <c r="C45" s="78"/>
      <c r="D45" s="38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</row>
    <row r="46" spans="1:85" ht="12" customHeight="1" x14ac:dyDescent="0.2">
      <c r="A46" s="26"/>
      <c r="B46" s="65" t="s">
        <v>309</v>
      </c>
      <c r="C46" s="66"/>
      <c r="D46" s="521"/>
      <c r="E46" s="45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66"/>
      <c r="AA46" s="66"/>
      <c r="AB46" s="66"/>
      <c r="AC46" s="66"/>
      <c r="AD46" s="66"/>
      <c r="AE46" s="66"/>
      <c r="AF46" s="66"/>
      <c r="AG46" s="66"/>
      <c r="AH46" s="66"/>
      <c r="AI46" s="66"/>
      <c r="AJ46" s="66"/>
      <c r="AK46" s="66"/>
      <c r="AL46" s="66"/>
      <c r="AM46" s="66"/>
      <c r="AN46" s="66"/>
      <c r="AO46" s="66"/>
      <c r="AP46" s="66"/>
      <c r="AQ46" s="66"/>
      <c r="AR46" s="66"/>
      <c r="AS46" s="66"/>
      <c r="AT46" s="66"/>
      <c r="AU46" s="66"/>
      <c r="AV46" s="66"/>
      <c r="AW46" s="66"/>
      <c r="AX46" s="66"/>
      <c r="AY46" s="66"/>
      <c r="AZ46" s="66"/>
      <c r="BA46" s="66"/>
      <c r="BB46" s="66"/>
      <c r="BC46" s="66"/>
      <c r="BD46" s="66"/>
      <c r="BE46" s="66"/>
      <c r="BF46" s="66"/>
      <c r="BG46" s="66"/>
      <c r="BH46" s="66"/>
      <c r="BI46" s="66"/>
      <c r="BJ46" s="66"/>
      <c r="BK46" s="66"/>
      <c r="BL46" s="66"/>
      <c r="BM46" s="6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</row>
    <row r="47" spans="1:85" ht="14.25" customHeight="1" x14ac:dyDescent="0.2">
      <c r="A47" s="26"/>
      <c r="B47" s="26"/>
      <c r="C47" s="26"/>
      <c r="D47" s="38"/>
      <c r="E47" s="26"/>
      <c r="F47" s="219"/>
      <c r="G47" s="219"/>
      <c r="H47" s="219"/>
      <c r="I47" s="219"/>
      <c r="J47" s="219"/>
      <c r="K47" s="219"/>
      <c r="L47" s="219"/>
      <c r="M47" s="219"/>
      <c r="N47" s="219"/>
      <c r="O47" s="219"/>
      <c r="P47" s="219"/>
      <c r="Q47" s="219"/>
      <c r="R47" s="219"/>
      <c r="S47" s="219"/>
      <c r="T47" s="219"/>
      <c r="U47" s="219"/>
      <c r="V47" s="219"/>
      <c r="W47" s="219"/>
      <c r="X47" s="219"/>
      <c r="Y47" s="219"/>
      <c r="Z47" s="219"/>
      <c r="AA47" s="219"/>
      <c r="AB47" s="219"/>
      <c r="AC47" s="219"/>
      <c r="AD47" s="219"/>
      <c r="AE47" s="219"/>
      <c r="AF47" s="219"/>
      <c r="AG47" s="219"/>
      <c r="AH47" s="219"/>
      <c r="AI47" s="219"/>
      <c r="AJ47" s="219"/>
      <c r="AK47" s="219"/>
      <c r="AL47" s="219"/>
      <c r="AM47" s="219"/>
      <c r="AN47" s="219"/>
      <c r="AO47" s="219"/>
      <c r="AP47" s="219"/>
      <c r="AQ47" s="219"/>
      <c r="AR47" s="219"/>
      <c r="AS47" s="219"/>
      <c r="AT47" s="219"/>
      <c r="AU47" s="219"/>
      <c r="AV47" s="219"/>
      <c r="AW47" s="219"/>
      <c r="AX47" s="219"/>
      <c r="AY47" s="219"/>
      <c r="AZ47" s="219"/>
      <c r="BA47" s="219"/>
      <c r="BB47" s="219"/>
      <c r="BC47" s="219"/>
      <c r="BD47" s="219"/>
      <c r="BE47" s="219"/>
      <c r="BF47" s="219"/>
      <c r="BG47" s="219"/>
      <c r="BH47" s="219"/>
      <c r="BI47" s="219"/>
      <c r="BJ47" s="219"/>
      <c r="BK47" s="219"/>
      <c r="BL47" s="219"/>
      <c r="BM47" s="219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</row>
    <row r="48" spans="1:85" ht="14.25" customHeight="1" x14ac:dyDescent="0.2">
      <c r="A48" s="26"/>
      <c r="B48" s="86"/>
      <c r="C48" s="63" t="s">
        <v>7</v>
      </c>
      <c r="D48" s="524"/>
      <c r="E48" s="26"/>
      <c r="F48" s="220"/>
      <c r="G48" s="220"/>
      <c r="H48" s="220"/>
      <c r="I48" s="220"/>
      <c r="J48" s="220"/>
      <c r="K48" s="220"/>
      <c r="L48" s="220"/>
      <c r="M48" s="220"/>
      <c r="N48" s="220"/>
      <c r="O48" s="220"/>
      <c r="P48" s="220"/>
      <c r="Q48" s="220"/>
      <c r="R48" s="220"/>
      <c r="S48" s="220"/>
      <c r="T48" s="220"/>
      <c r="U48" s="220"/>
      <c r="V48" s="220"/>
      <c r="W48" s="220"/>
      <c r="X48" s="220"/>
      <c r="Y48" s="220"/>
      <c r="Z48" s="220"/>
      <c r="AA48" s="220"/>
      <c r="AB48" s="220"/>
      <c r="AC48" s="220"/>
      <c r="AD48" s="220"/>
      <c r="AE48" s="220"/>
      <c r="AF48" s="220"/>
      <c r="AG48" s="220"/>
      <c r="AH48" s="220"/>
      <c r="AI48" s="220"/>
      <c r="AJ48" s="220"/>
      <c r="AK48" s="220"/>
      <c r="AL48" s="220"/>
      <c r="AM48" s="220"/>
      <c r="AN48" s="220"/>
      <c r="AO48" s="220"/>
      <c r="AP48" s="220"/>
      <c r="AQ48" s="220"/>
      <c r="AR48" s="220"/>
      <c r="AS48" s="220"/>
      <c r="AT48" s="220"/>
      <c r="AU48" s="220"/>
      <c r="AV48" s="220"/>
      <c r="AW48" s="220"/>
      <c r="AX48" s="220"/>
      <c r="AY48" s="220"/>
      <c r="AZ48" s="220"/>
      <c r="BA48" s="220"/>
      <c r="BB48" s="220"/>
      <c r="BC48" s="220"/>
      <c r="BD48" s="220"/>
      <c r="BE48" s="220"/>
      <c r="BF48" s="220"/>
      <c r="BG48" s="220"/>
      <c r="BH48" s="220"/>
      <c r="BI48" s="220"/>
      <c r="BJ48" s="220"/>
      <c r="BK48" s="220"/>
      <c r="BL48" s="220"/>
      <c r="BM48" s="220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</row>
    <row r="49" spans="1:85" ht="4.5" customHeight="1" x14ac:dyDescent="0.2">
      <c r="A49" s="26"/>
      <c r="B49" s="86"/>
      <c r="C49" s="63"/>
      <c r="D49" s="524"/>
      <c r="E49" s="26"/>
      <c r="F49" s="220"/>
      <c r="G49" s="220"/>
      <c r="H49" s="220"/>
      <c r="I49" s="220"/>
      <c r="J49" s="220"/>
      <c r="K49" s="220"/>
      <c r="L49" s="220"/>
      <c r="M49" s="220"/>
      <c r="N49" s="220"/>
      <c r="O49" s="220"/>
      <c r="P49" s="220"/>
      <c r="Q49" s="220"/>
      <c r="R49" s="220"/>
      <c r="S49" s="220"/>
      <c r="T49" s="220"/>
      <c r="U49" s="220"/>
      <c r="V49" s="220"/>
      <c r="W49" s="220"/>
      <c r="X49" s="220"/>
      <c r="Y49" s="220"/>
      <c r="Z49" s="220"/>
      <c r="AA49" s="220"/>
      <c r="AB49" s="220"/>
      <c r="AC49" s="220"/>
      <c r="AD49" s="220"/>
      <c r="AE49" s="220"/>
      <c r="AF49" s="220"/>
      <c r="AG49" s="220"/>
      <c r="AH49" s="220"/>
      <c r="AI49" s="220"/>
      <c r="AJ49" s="220"/>
      <c r="AK49" s="220"/>
      <c r="AL49" s="220"/>
      <c r="AM49" s="220"/>
      <c r="AN49" s="220"/>
      <c r="AO49" s="220"/>
      <c r="AP49" s="220"/>
      <c r="AQ49" s="220"/>
      <c r="AR49" s="220"/>
      <c r="AS49" s="220"/>
      <c r="AT49" s="220"/>
      <c r="AU49" s="220"/>
      <c r="AV49" s="220"/>
      <c r="AW49" s="220"/>
      <c r="AX49" s="220"/>
      <c r="AY49" s="220"/>
      <c r="AZ49" s="220"/>
      <c r="BA49" s="220"/>
      <c r="BB49" s="220"/>
      <c r="BC49" s="220"/>
      <c r="BD49" s="220"/>
      <c r="BE49" s="220"/>
      <c r="BF49" s="220"/>
      <c r="BG49" s="220"/>
      <c r="BH49" s="220"/>
      <c r="BI49" s="220"/>
      <c r="BJ49" s="220"/>
      <c r="BK49" s="220"/>
      <c r="BL49" s="220"/>
      <c r="BM49" s="220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</row>
    <row r="50" spans="1:85" ht="14.25" customHeight="1" x14ac:dyDescent="0.2">
      <c r="A50" s="221"/>
      <c r="B50" s="221"/>
      <c r="C50" s="222" t="str">
        <f>C21</f>
        <v>Продажа оборудования</v>
      </c>
      <c r="D50" s="525" t="s">
        <v>77</v>
      </c>
      <c r="E50" s="221"/>
      <c r="F50" s="220">
        <f t="shared" ref="F50" si="16">SUM(F51:F53)</f>
        <v>0</v>
      </c>
      <c r="G50" s="220">
        <f t="shared" ref="G50:BM50" si="17">SUM(G51:G53)</f>
        <v>0</v>
      </c>
      <c r="H50" s="220">
        <f t="shared" si="17"/>
        <v>0</v>
      </c>
      <c r="I50" s="220">
        <f t="shared" si="17"/>
        <v>0</v>
      </c>
      <c r="J50" s="220">
        <f t="shared" si="17"/>
        <v>0</v>
      </c>
      <c r="K50" s="220">
        <f t="shared" si="17"/>
        <v>0</v>
      </c>
      <c r="L50" s="220">
        <f t="shared" si="17"/>
        <v>0</v>
      </c>
      <c r="M50" s="220">
        <f t="shared" si="17"/>
        <v>0</v>
      </c>
      <c r="N50" s="220">
        <f t="shared" si="17"/>
        <v>0</v>
      </c>
      <c r="O50" s="220">
        <f t="shared" si="17"/>
        <v>0</v>
      </c>
      <c r="P50" s="220">
        <f t="shared" si="17"/>
        <v>0</v>
      </c>
      <c r="Q50" s="220">
        <f t="shared" si="17"/>
        <v>0</v>
      </c>
      <c r="R50" s="220">
        <f t="shared" si="17"/>
        <v>4869.375</v>
      </c>
      <c r="S50" s="220">
        <f t="shared" si="17"/>
        <v>4869.375</v>
      </c>
      <c r="T50" s="220">
        <f t="shared" si="17"/>
        <v>4869.375</v>
      </c>
      <c r="U50" s="220">
        <f t="shared" si="17"/>
        <v>4869.375</v>
      </c>
      <c r="V50" s="220">
        <f t="shared" si="17"/>
        <v>4869.375</v>
      </c>
      <c r="W50" s="220">
        <f t="shared" si="17"/>
        <v>4869.375</v>
      </c>
      <c r="X50" s="220">
        <f t="shared" si="17"/>
        <v>4869.375</v>
      </c>
      <c r="Y50" s="220">
        <f t="shared" si="17"/>
        <v>4869.375</v>
      </c>
      <c r="Z50" s="220">
        <f t="shared" si="17"/>
        <v>4869.375</v>
      </c>
      <c r="AA50" s="220">
        <f t="shared" si="17"/>
        <v>4869.375</v>
      </c>
      <c r="AB50" s="220">
        <f t="shared" si="17"/>
        <v>4869.375</v>
      </c>
      <c r="AC50" s="220">
        <f t="shared" si="17"/>
        <v>4869.375</v>
      </c>
      <c r="AD50" s="220">
        <f t="shared" si="17"/>
        <v>21021</v>
      </c>
      <c r="AE50" s="220">
        <f t="shared" si="17"/>
        <v>21021</v>
      </c>
      <c r="AF50" s="220">
        <f t="shared" si="17"/>
        <v>21021</v>
      </c>
      <c r="AG50" s="220">
        <f t="shared" si="17"/>
        <v>21021</v>
      </c>
      <c r="AH50" s="220">
        <f t="shared" si="17"/>
        <v>21021</v>
      </c>
      <c r="AI50" s="220">
        <f t="shared" si="17"/>
        <v>21021</v>
      </c>
      <c r="AJ50" s="220">
        <f t="shared" si="17"/>
        <v>21021</v>
      </c>
      <c r="AK50" s="220">
        <f t="shared" si="17"/>
        <v>21021</v>
      </c>
      <c r="AL50" s="220">
        <f t="shared" si="17"/>
        <v>21021</v>
      </c>
      <c r="AM50" s="220">
        <f t="shared" si="17"/>
        <v>21021</v>
      </c>
      <c r="AN50" s="220">
        <f t="shared" si="17"/>
        <v>21021</v>
      </c>
      <c r="AO50" s="220">
        <f t="shared" si="17"/>
        <v>21021</v>
      </c>
      <c r="AP50" s="220">
        <f t="shared" si="17"/>
        <v>30805.32</v>
      </c>
      <c r="AQ50" s="220">
        <f t="shared" si="17"/>
        <v>30805.32</v>
      </c>
      <c r="AR50" s="220">
        <f t="shared" si="17"/>
        <v>30805.32</v>
      </c>
      <c r="AS50" s="220">
        <f t="shared" si="17"/>
        <v>30805.32</v>
      </c>
      <c r="AT50" s="220">
        <f t="shared" si="17"/>
        <v>30805.32</v>
      </c>
      <c r="AU50" s="220">
        <f t="shared" si="17"/>
        <v>30805.32</v>
      </c>
      <c r="AV50" s="220">
        <f t="shared" si="17"/>
        <v>30805.32</v>
      </c>
      <c r="AW50" s="220">
        <f t="shared" si="17"/>
        <v>30805.32</v>
      </c>
      <c r="AX50" s="220">
        <f t="shared" si="17"/>
        <v>30805.32</v>
      </c>
      <c r="AY50" s="220">
        <f t="shared" si="17"/>
        <v>30805.32</v>
      </c>
      <c r="AZ50" s="220">
        <f t="shared" si="17"/>
        <v>30805.32</v>
      </c>
      <c r="BA50" s="220">
        <f t="shared" si="17"/>
        <v>30805.32</v>
      </c>
      <c r="BB50" s="220">
        <f t="shared" si="17"/>
        <v>54773.846400000002</v>
      </c>
      <c r="BC50" s="220">
        <f t="shared" si="17"/>
        <v>54773.846400000002</v>
      </c>
      <c r="BD50" s="220">
        <f t="shared" si="17"/>
        <v>54773.846400000002</v>
      </c>
      <c r="BE50" s="220">
        <f t="shared" si="17"/>
        <v>54773.846400000002</v>
      </c>
      <c r="BF50" s="220">
        <f t="shared" si="17"/>
        <v>54773.846400000002</v>
      </c>
      <c r="BG50" s="220">
        <f t="shared" si="17"/>
        <v>54773.846400000002</v>
      </c>
      <c r="BH50" s="220">
        <f t="shared" si="17"/>
        <v>54773.846400000002</v>
      </c>
      <c r="BI50" s="220">
        <f t="shared" si="17"/>
        <v>54773.846400000002</v>
      </c>
      <c r="BJ50" s="220">
        <f t="shared" si="17"/>
        <v>54773.846400000002</v>
      </c>
      <c r="BK50" s="220">
        <f t="shared" si="17"/>
        <v>54773.846400000002</v>
      </c>
      <c r="BL50" s="220">
        <f t="shared" si="17"/>
        <v>54773.846400000002</v>
      </c>
      <c r="BM50" s="220">
        <f t="shared" si="17"/>
        <v>54773.846400000002</v>
      </c>
      <c r="BN50" s="221"/>
      <c r="BO50" s="221"/>
      <c r="BP50" s="221"/>
      <c r="BQ50" s="221"/>
      <c r="BR50" s="221"/>
      <c r="BS50" s="221"/>
      <c r="BT50" s="221"/>
      <c r="BU50" s="221"/>
      <c r="BV50" s="221"/>
      <c r="BW50" s="221"/>
      <c r="BX50" s="221"/>
      <c r="BY50" s="221"/>
      <c r="BZ50" s="221"/>
      <c r="CA50" s="221"/>
      <c r="CB50" s="221"/>
      <c r="CC50" s="221"/>
      <c r="CD50" s="221"/>
      <c r="CE50" s="221"/>
      <c r="CF50" s="221"/>
      <c r="CG50" s="221"/>
    </row>
    <row r="51" spans="1:85" ht="14.25" customHeight="1" x14ac:dyDescent="0.2">
      <c r="A51" s="86"/>
      <c r="B51" s="86"/>
      <c r="C51" s="217" t="str">
        <f>C22</f>
        <v>Модель Штурн 1</v>
      </c>
      <c r="D51" s="44" t="s">
        <v>77</v>
      </c>
      <c r="E51" s="86"/>
      <c r="F51" s="105">
        <f>(SUMIF(Вводные!$H$5:$L$5,Выручка!F$2,Вводные!$H$172:$L$172)*F22*SUMIF(Вводные!$H$5:$L$5,Выручка!F$2,Вводные!$H$15:$L$15))*Резюме!$D$48</f>
        <v>0</v>
      </c>
      <c r="G51" s="105">
        <f>(SUMIF(Вводные!$H$5:$L$5,Выручка!G$2,Вводные!$H$172:$L$172)*G22*SUMIF(Вводные!$H$5:$L$5,Выручка!G$2,Вводные!$H$15:$L$15))*Резюме!$D$48</f>
        <v>0</v>
      </c>
      <c r="H51" s="105">
        <f>(SUMIF(Вводные!$H$5:$L$5,Выручка!H$2,Вводные!$H$172:$L$172)*H22*SUMIF(Вводные!$H$5:$L$5,Выручка!H$2,Вводные!$H$15:$L$15))*Резюме!$D$48</f>
        <v>0</v>
      </c>
      <c r="I51" s="105">
        <f>(SUMIF(Вводные!$H$5:$L$5,Выручка!I$2,Вводные!$H$172:$L$172)*I22*SUMIF(Вводные!$H$5:$L$5,Выручка!I$2,Вводные!$H$15:$L$15))*Резюме!$D$48</f>
        <v>0</v>
      </c>
      <c r="J51" s="105">
        <f>(SUMIF(Вводные!$H$5:$L$5,Выручка!J$2,Вводные!$H$172:$L$172)*J22*SUMIF(Вводные!$H$5:$L$5,Выручка!J$2,Вводные!$H$15:$L$15))*Резюме!$D$48</f>
        <v>0</v>
      </c>
      <c r="K51" s="105">
        <f>(SUMIF(Вводные!$H$5:$L$5,Выручка!K$2,Вводные!$H$172:$L$172)*K22*SUMIF(Вводные!$H$5:$L$5,Выручка!K$2,Вводные!$H$15:$L$15))*Резюме!$D$48</f>
        <v>0</v>
      </c>
      <c r="L51" s="105">
        <f>(SUMIF(Вводные!$H$5:$L$5,Выручка!L$2,Вводные!$H$172:$L$172)*L22*SUMIF(Вводные!$H$5:$L$5,Выручка!L$2,Вводные!$H$15:$L$15))*Резюме!$D$48</f>
        <v>0</v>
      </c>
      <c r="M51" s="105">
        <f>(SUMIF(Вводные!$H$5:$L$5,Выручка!M$2,Вводные!$H$172:$L$172)*M22*SUMIF(Вводные!$H$5:$L$5,Выручка!M$2,Вводные!$H$15:$L$15))*Резюме!$D$48</f>
        <v>0</v>
      </c>
      <c r="N51" s="105">
        <f>(SUMIF(Вводные!$H$5:$L$5,Выручка!N$2,Вводные!$H$172:$L$172)*N22*SUMIF(Вводные!$H$5:$L$5,Выручка!N$2,Вводные!$H$15:$L$15))*Резюме!$D$48</f>
        <v>0</v>
      </c>
      <c r="O51" s="105">
        <f>(SUMIF(Вводные!$H$5:$L$5,Выручка!O$2,Вводные!$H$172:$L$172)*O22*SUMIF(Вводные!$H$5:$L$5,Выручка!O$2,Вводные!$H$15:$L$15))*Резюме!$D$48</f>
        <v>0</v>
      </c>
      <c r="P51" s="105">
        <f>(SUMIF(Вводные!$H$5:$L$5,Выручка!P$2,Вводные!$H$172:$L$172)*P22*SUMIF(Вводные!$H$5:$L$5,Выручка!P$2,Вводные!$H$15:$L$15))*Резюме!$D$48</f>
        <v>0</v>
      </c>
      <c r="Q51" s="105">
        <f>(SUMIF(Вводные!$H$5:$L$5,Выручка!Q$2,Вводные!$H$172:$L$172)*Q22*SUMIF(Вводные!$H$5:$L$5,Выручка!Q$2,Вводные!$H$15:$L$15))*Резюме!$D$48</f>
        <v>0</v>
      </c>
      <c r="R51" s="105">
        <f>(SUMIF(Вводные!$H$5:$L$5,Выручка!R$2,Вводные!$H$172:$L$172)*R22*SUMIF(Вводные!$H$5:$L$5,Выручка!R$2,Вводные!$H$15:$L$15))*Резюме!$D$48</f>
        <v>2480.625</v>
      </c>
      <c r="S51" s="105">
        <f>(SUMIF(Вводные!$H$5:$L$5,Выручка!S$2,Вводные!$H$172:$L$172)*S22*SUMIF(Вводные!$H$5:$L$5,Выручка!S$2,Вводные!$H$15:$L$15))*Резюме!$D$48</f>
        <v>2480.625</v>
      </c>
      <c r="T51" s="105">
        <f>(SUMIF(Вводные!$H$5:$L$5,Выручка!T$2,Вводные!$H$172:$L$172)*T22*SUMIF(Вводные!$H$5:$L$5,Выручка!T$2,Вводные!$H$15:$L$15))*Резюме!$D$48</f>
        <v>2480.625</v>
      </c>
      <c r="U51" s="105">
        <f>(SUMIF(Вводные!$H$5:$L$5,Выручка!U$2,Вводные!$H$172:$L$172)*U22*SUMIF(Вводные!$H$5:$L$5,Выручка!U$2,Вводные!$H$15:$L$15))*Резюме!$D$48</f>
        <v>2480.625</v>
      </c>
      <c r="V51" s="105">
        <f>(SUMIF(Вводные!$H$5:$L$5,Выручка!V$2,Вводные!$H$172:$L$172)*V22*SUMIF(Вводные!$H$5:$L$5,Выручка!V$2,Вводные!$H$15:$L$15))*Резюме!$D$48</f>
        <v>2480.625</v>
      </c>
      <c r="W51" s="105">
        <f>(SUMIF(Вводные!$H$5:$L$5,Выручка!W$2,Вводные!$H$172:$L$172)*W22*SUMIF(Вводные!$H$5:$L$5,Выручка!W$2,Вводные!$H$15:$L$15))*Резюме!$D$48</f>
        <v>2480.625</v>
      </c>
      <c r="X51" s="105">
        <f>(SUMIF(Вводные!$H$5:$L$5,Выручка!X$2,Вводные!$H$172:$L$172)*X22*SUMIF(Вводные!$H$5:$L$5,Выручка!X$2,Вводные!$H$15:$L$15))*Резюме!$D$48</f>
        <v>2480.625</v>
      </c>
      <c r="Y51" s="105">
        <f>(SUMIF(Вводные!$H$5:$L$5,Выручка!Y$2,Вводные!$H$172:$L$172)*Y22*SUMIF(Вводные!$H$5:$L$5,Выручка!Y$2,Вводные!$H$15:$L$15))*Резюме!$D$48</f>
        <v>2480.625</v>
      </c>
      <c r="Z51" s="105">
        <f>(SUMIF(Вводные!$H$5:$L$5,Выручка!Z$2,Вводные!$H$172:$L$172)*Z22*SUMIF(Вводные!$H$5:$L$5,Выручка!Z$2,Вводные!$H$15:$L$15))*Резюме!$D$48</f>
        <v>2480.625</v>
      </c>
      <c r="AA51" s="105">
        <f>(SUMIF(Вводные!$H$5:$L$5,Выручка!AA$2,Вводные!$H$172:$L$172)*AA22*SUMIF(Вводные!$H$5:$L$5,Выручка!AA$2,Вводные!$H$15:$L$15))*Резюме!$D$48</f>
        <v>2480.625</v>
      </c>
      <c r="AB51" s="105">
        <f>(SUMIF(Вводные!$H$5:$L$5,Выручка!AB$2,Вводные!$H$172:$L$172)*AB22*SUMIF(Вводные!$H$5:$L$5,Выручка!AB$2,Вводные!$H$15:$L$15))*Резюме!$D$48</f>
        <v>2480.625</v>
      </c>
      <c r="AC51" s="105">
        <f>(SUMIF(Вводные!$H$5:$L$5,Выручка!AC$2,Вводные!$H$172:$L$172)*AC22*SUMIF(Вводные!$H$5:$L$5,Выручка!AC$2,Вводные!$H$15:$L$15))*Резюме!$D$48</f>
        <v>2480.625</v>
      </c>
      <c r="AD51" s="105">
        <f>(SUMIF(Вводные!$H$5:$L$5,Выручка!AD$2,Вводные!$H$172:$L$172)*AD22*SUMIF(Вводные!$H$5:$L$5,Выручка!AD$2,Вводные!$H$15:$L$15))*Резюме!$D$48</f>
        <v>8599.5</v>
      </c>
      <c r="AE51" s="105">
        <f>(SUMIF(Вводные!$H$5:$L$5,Выручка!AE$2,Вводные!$H$172:$L$172)*AE22*SUMIF(Вводные!$H$5:$L$5,Выручка!AE$2,Вводные!$H$15:$L$15))*Резюме!$D$48</f>
        <v>8599.5</v>
      </c>
      <c r="AF51" s="105">
        <f>(SUMIF(Вводные!$H$5:$L$5,Выручка!AF$2,Вводные!$H$172:$L$172)*AF22*SUMIF(Вводные!$H$5:$L$5,Выручка!AF$2,Вводные!$H$15:$L$15))*Резюме!$D$48</f>
        <v>8599.5</v>
      </c>
      <c r="AG51" s="105">
        <f>(SUMIF(Вводные!$H$5:$L$5,Выручка!AG$2,Вводные!$H$172:$L$172)*AG22*SUMIF(Вводные!$H$5:$L$5,Выручка!AG$2,Вводные!$H$15:$L$15))*Резюме!$D$48</f>
        <v>8599.5</v>
      </c>
      <c r="AH51" s="105">
        <f>(SUMIF(Вводные!$H$5:$L$5,Выручка!AH$2,Вводные!$H$172:$L$172)*AH22*SUMIF(Вводные!$H$5:$L$5,Выручка!AH$2,Вводные!$H$15:$L$15))*Резюме!$D$48</f>
        <v>8599.5</v>
      </c>
      <c r="AI51" s="105">
        <f>(SUMIF(Вводные!$H$5:$L$5,Выручка!AI$2,Вводные!$H$172:$L$172)*AI22*SUMIF(Вводные!$H$5:$L$5,Выручка!AI$2,Вводные!$H$15:$L$15))*Резюме!$D$48</f>
        <v>8599.5</v>
      </c>
      <c r="AJ51" s="105">
        <f>(SUMIF(Вводные!$H$5:$L$5,Выручка!AJ$2,Вводные!$H$172:$L$172)*AJ22*SUMIF(Вводные!$H$5:$L$5,Выручка!AJ$2,Вводные!$H$15:$L$15))*Резюме!$D$48</f>
        <v>8599.5</v>
      </c>
      <c r="AK51" s="105">
        <f>(SUMIF(Вводные!$H$5:$L$5,Выручка!AK$2,Вводные!$H$172:$L$172)*AK22*SUMIF(Вводные!$H$5:$L$5,Выручка!AK$2,Вводные!$H$15:$L$15))*Резюме!$D$48</f>
        <v>8599.5</v>
      </c>
      <c r="AL51" s="105">
        <f>(SUMIF(Вводные!$H$5:$L$5,Выручка!AL$2,Вводные!$H$172:$L$172)*AL22*SUMIF(Вводные!$H$5:$L$5,Выручка!AL$2,Вводные!$H$15:$L$15))*Резюме!$D$48</f>
        <v>8599.5</v>
      </c>
      <c r="AM51" s="105">
        <f>(SUMIF(Вводные!$H$5:$L$5,Выручка!AM$2,Вводные!$H$172:$L$172)*AM22*SUMIF(Вводные!$H$5:$L$5,Выручка!AM$2,Вводные!$H$15:$L$15))*Резюме!$D$48</f>
        <v>8599.5</v>
      </c>
      <c r="AN51" s="105">
        <f>(SUMIF(Вводные!$H$5:$L$5,Выручка!AN$2,Вводные!$H$172:$L$172)*AN22*SUMIF(Вводные!$H$5:$L$5,Выручка!AN$2,Вводные!$H$15:$L$15))*Резюме!$D$48</f>
        <v>8599.5</v>
      </c>
      <c r="AO51" s="105">
        <f>(SUMIF(Вводные!$H$5:$L$5,Выручка!AO$2,Вводные!$H$172:$L$172)*AO22*SUMIF(Вводные!$H$5:$L$5,Выручка!AO$2,Вводные!$H$15:$L$15))*Резюме!$D$48</f>
        <v>8599.5</v>
      </c>
      <c r="AP51" s="105">
        <f>(SUMIF(Вводные!$H$5:$L$5,Выручка!AP$2,Вводные!$H$172:$L$172)*AP22*SUMIF(Вводные!$H$5:$L$5,Выручка!AP$2,Вводные!$H$15:$L$15))*Резюме!$D$48</f>
        <v>17886.96</v>
      </c>
      <c r="AQ51" s="105">
        <f>(SUMIF(Вводные!$H$5:$L$5,Выручка!AQ$2,Вводные!$H$172:$L$172)*AQ22*SUMIF(Вводные!$H$5:$L$5,Выручка!AQ$2,Вводные!$H$15:$L$15))*Резюме!$D$48</f>
        <v>17886.96</v>
      </c>
      <c r="AR51" s="105">
        <f>(SUMIF(Вводные!$H$5:$L$5,Выручка!AR$2,Вводные!$H$172:$L$172)*AR22*SUMIF(Вводные!$H$5:$L$5,Выручка!AR$2,Вводные!$H$15:$L$15))*Резюме!$D$48</f>
        <v>17886.96</v>
      </c>
      <c r="AS51" s="105">
        <f>(SUMIF(Вводные!$H$5:$L$5,Выручка!AS$2,Вводные!$H$172:$L$172)*AS22*SUMIF(Вводные!$H$5:$L$5,Выручка!AS$2,Вводные!$H$15:$L$15))*Резюме!$D$48</f>
        <v>17886.96</v>
      </c>
      <c r="AT51" s="105">
        <f>(SUMIF(Вводные!$H$5:$L$5,Выручка!AT$2,Вводные!$H$172:$L$172)*AT22*SUMIF(Вводные!$H$5:$L$5,Выручка!AT$2,Вводные!$H$15:$L$15))*Резюме!$D$48</f>
        <v>17886.96</v>
      </c>
      <c r="AU51" s="105">
        <f>(SUMIF(Вводные!$H$5:$L$5,Выручка!AU$2,Вводные!$H$172:$L$172)*AU22*SUMIF(Вводные!$H$5:$L$5,Выручка!AU$2,Вводные!$H$15:$L$15))*Резюме!$D$48</f>
        <v>17886.96</v>
      </c>
      <c r="AV51" s="105">
        <f>(SUMIF(Вводные!$H$5:$L$5,Выручка!AV$2,Вводные!$H$172:$L$172)*AV22*SUMIF(Вводные!$H$5:$L$5,Выручка!AV$2,Вводные!$H$15:$L$15))*Резюме!$D$48</f>
        <v>17886.96</v>
      </c>
      <c r="AW51" s="105">
        <f>(SUMIF(Вводные!$H$5:$L$5,Выручка!AW$2,Вводные!$H$172:$L$172)*AW22*SUMIF(Вводные!$H$5:$L$5,Выручка!AW$2,Вводные!$H$15:$L$15))*Резюме!$D$48</f>
        <v>17886.96</v>
      </c>
      <c r="AX51" s="105">
        <f>(SUMIF(Вводные!$H$5:$L$5,Выручка!AX$2,Вводные!$H$172:$L$172)*AX22*SUMIF(Вводные!$H$5:$L$5,Выручка!AX$2,Вводные!$H$15:$L$15))*Резюме!$D$48</f>
        <v>17886.96</v>
      </c>
      <c r="AY51" s="105">
        <f>(SUMIF(Вводные!$H$5:$L$5,Выручка!AY$2,Вводные!$H$172:$L$172)*AY22*SUMIF(Вводные!$H$5:$L$5,Выручка!AY$2,Вводные!$H$15:$L$15))*Резюме!$D$48</f>
        <v>17886.96</v>
      </c>
      <c r="AZ51" s="105">
        <f>(SUMIF(Вводные!$H$5:$L$5,Выручка!AZ$2,Вводные!$H$172:$L$172)*AZ22*SUMIF(Вводные!$H$5:$L$5,Выручка!AZ$2,Вводные!$H$15:$L$15))*Резюме!$D$48</f>
        <v>17886.96</v>
      </c>
      <c r="BA51" s="105">
        <f>(SUMIF(Вводные!$H$5:$L$5,Выручка!BA$2,Вводные!$H$172:$L$172)*BA22*SUMIF(Вводные!$H$5:$L$5,Выручка!BA$2,Вводные!$H$15:$L$15))*Резюме!$D$48</f>
        <v>17886.96</v>
      </c>
      <c r="BB51" s="105">
        <f>(SUMIF(Вводные!$H$5:$L$5,Выручка!BB$2,Вводные!$H$172:$L$172)*BB22*SUMIF(Вводные!$H$5:$L$5,Выручка!BB$2,Вводные!$H$15:$L$15))*Резюме!$D$48</f>
        <v>27903.657600000002</v>
      </c>
      <c r="BC51" s="105">
        <f>(SUMIF(Вводные!$H$5:$L$5,Выручка!BC$2,Вводные!$H$172:$L$172)*BC22*SUMIF(Вводные!$H$5:$L$5,Выручка!BC$2,Вводные!$H$15:$L$15))*Резюме!$D$48</f>
        <v>27903.657600000002</v>
      </c>
      <c r="BD51" s="105">
        <f>(SUMIF(Вводные!$H$5:$L$5,Выручка!BD$2,Вводные!$H$172:$L$172)*BD22*SUMIF(Вводные!$H$5:$L$5,Выручка!BD$2,Вводные!$H$15:$L$15))*Резюме!$D$48</f>
        <v>27903.657600000002</v>
      </c>
      <c r="BE51" s="105">
        <f>(SUMIF(Вводные!$H$5:$L$5,Выручка!BE$2,Вводные!$H$172:$L$172)*BE22*SUMIF(Вводные!$H$5:$L$5,Выручка!BE$2,Вводные!$H$15:$L$15))*Резюме!$D$48</f>
        <v>27903.657600000002</v>
      </c>
      <c r="BF51" s="105">
        <f>(SUMIF(Вводные!$H$5:$L$5,Выручка!BF$2,Вводные!$H$172:$L$172)*BF22*SUMIF(Вводные!$H$5:$L$5,Выручка!BF$2,Вводные!$H$15:$L$15))*Резюме!$D$48</f>
        <v>27903.657600000002</v>
      </c>
      <c r="BG51" s="105">
        <f>(SUMIF(Вводные!$H$5:$L$5,Выручка!BG$2,Вводные!$H$172:$L$172)*BG22*SUMIF(Вводные!$H$5:$L$5,Выручка!BG$2,Вводные!$H$15:$L$15))*Резюме!$D$48</f>
        <v>27903.657600000002</v>
      </c>
      <c r="BH51" s="105">
        <f>(SUMIF(Вводные!$H$5:$L$5,Выручка!BH$2,Вводные!$H$172:$L$172)*BH22*SUMIF(Вводные!$H$5:$L$5,Выручка!BH$2,Вводные!$H$15:$L$15))*Резюме!$D$48</f>
        <v>27903.657600000002</v>
      </c>
      <c r="BI51" s="105">
        <f>(SUMIF(Вводные!$H$5:$L$5,Выручка!BI$2,Вводные!$H$172:$L$172)*BI22*SUMIF(Вводные!$H$5:$L$5,Выручка!BI$2,Вводные!$H$15:$L$15))*Резюме!$D$48</f>
        <v>27903.657600000002</v>
      </c>
      <c r="BJ51" s="105">
        <f>(SUMIF(Вводные!$H$5:$L$5,Выручка!BJ$2,Вводные!$H$172:$L$172)*BJ22*SUMIF(Вводные!$H$5:$L$5,Выручка!BJ$2,Вводные!$H$15:$L$15))*Резюме!$D$48</f>
        <v>27903.657600000002</v>
      </c>
      <c r="BK51" s="105">
        <f>(SUMIF(Вводные!$H$5:$L$5,Выручка!BK$2,Вводные!$H$172:$L$172)*BK22*SUMIF(Вводные!$H$5:$L$5,Выручка!BK$2,Вводные!$H$15:$L$15))*Резюме!$D$48</f>
        <v>27903.657600000002</v>
      </c>
      <c r="BL51" s="105">
        <f>(SUMIF(Вводные!$H$5:$L$5,Выручка!BL$2,Вводные!$H$172:$L$172)*BL22*SUMIF(Вводные!$H$5:$L$5,Выручка!BL$2,Вводные!$H$15:$L$15))*Резюме!$D$48</f>
        <v>27903.657600000002</v>
      </c>
      <c r="BM51" s="105">
        <f>(SUMIF(Вводные!$H$5:$L$5,Выручка!BM$2,Вводные!$H$172:$L$172)*BM22*SUMIF(Вводные!$H$5:$L$5,Выручка!BM$2,Вводные!$H$15:$L$15))*Резюме!$D$48</f>
        <v>27903.657600000002</v>
      </c>
      <c r="BN51" s="86"/>
      <c r="BO51" s="86"/>
      <c r="BP51" s="86"/>
      <c r="BQ51" s="86"/>
      <c r="BR51" s="86"/>
      <c r="BS51" s="86"/>
      <c r="BT51" s="86"/>
      <c r="BU51" s="86"/>
      <c r="BV51" s="86"/>
      <c r="BW51" s="86"/>
      <c r="BX51" s="86"/>
      <c r="BY51" s="86"/>
      <c r="BZ51" s="86"/>
      <c r="CA51" s="86"/>
      <c r="CB51" s="86"/>
      <c r="CC51" s="86"/>
      <c r="CD51" s="86"/>
      <c r="CE51" s="86"/>
      <c r="CF51" s="86"/>
      <c r="CG51" s="86"/>
    </row>
    <row r="52" spans="1:85" ht="14.25" customHeight="1" x14ac:dyDescent="0.2">
      <c r="A52" s="86"/>
      <c r="B52" s="86"/>
      <c r="C52" s="217" t="str">
        <f>C23</f>
        <v>Модель Штурн 2</v>
      </c>
      <c r="D52" s="44" t="s">
        <v>77</v>
      </c>
      <c r="E52" s="86"/>
      <c r="F52" s="105">
        <f>(SUMIF(Вводные!$H$5:$L$5,Выручка!F$2,Вводные!$H$173:$L$173)*F23*SUMIF(Вводные!$H$5:$L$5,Выручка!F$2,Вводные!$H$15:$L$15))*Резюме!$D$48</f>
        <v>0</v>
      </c>
      <c r="G52" s="105">
        <f>(SUMIF(Вводные!$H$5:$L$5,Выручка!G$2,Вводные!$H$173:$L$173)*G23*SUMIF(Вводные!$H$5:$L$5,Выручка!G$2,Вводные!$H$15:$L$15))*Резюме!$D$48</f>
        <v>0</v>
      </c>
      <c r="H52" s="105">
        <f>(SUMIF(Вводные!$H$5:$L$5,Выручка!H$2,Вводные!$H$173:$L$173)*H23*SUMIF(Вводные!$H$5:$L$5,Выручка!H$2,Вводные!$H$15:$L$15))*Резюме!$D$48</f>
        <v>0</v>
      </c>
      <c r="I52" s="105">
        <f>(SUMIF(Вводные!$H$5:$L$5,Выручка!I$2,Вводные!$H$173:$L$173)*I23*SUMIF(Вводные!$H$5:$L$5,Выручка!I$2,Вводные!$H$15:$L$15))*Резюме!$D$48</f>
        <v>0</v>
      </c>
      <c r="J52" s="105">
        <f>(SUMIF(Вводные!$H$5:$L$5,Выручка!J$2,Вводные!$H$173:$L$173)*J23*SUMIF(Вводные!$H$5:$L$5,Выручка!J$2,Вводные!$H$15:$L$15))*Резюме!$D$48</f>
        <v>0</v>
      </c>
      <c r="K52" s="105">
        <f>(SUMIF(Вводные!$H$5:$L$5,Выручка!K$2,Вводные!$H$173:$L$173)*K23*SUMIF(Вводные!$H$5:$L$5,Выручка!K$2,Вводные!$H$15:$L$15))*Резюме!$D$48</f>
        <v>0</v>
      </c>
      <c r="L52" s="105">
        <f>(SUMIF(Вводные!$H$5:$L$5,Выручка!L$2,Вводные!$H$173:$L$173)*L23*SUMIF(Вводные!$H$5:$L$5,Выручка!L$2,Вводные!$H$15:$L$15))*Резюме!$D$48</f>
        <v>0</v>
      </c>
      <c r="M52" s="105">
        <f>(SUMIF(Вводные!$H$5:$L$5,Выручка!M$2,Вводные!$H$173:$L$173)*M23*SUMIF(Вводные!$H$5:$L$5,Выручка!M$2,Вводные!$H$15:$L$15))*Резюме!$D$48</f>
        <v>0</v>
      </c>
      <c r="N52" s="105">
        <f>(SUMIF(Вводные!$H$5:$L$5,Выручка!N$2,Вводные!$H$173:$L$173)*N23*SUMIF(Вводные!$H$5:$L$5,Выручка!N$2,Вводные!$H$15:$L$15))*Резюме!$D$48</f>
        <v>0</v>
      </c>
      <c r="O52" s="105">
        <f>(SUMIF(Вводные!$H$5:$L$5,Выручка!O$2,Вводные!$H$173:$L$173)*O23*SUMIF(Вводные!$H$5:$L$5,Выручка!O$2,Вводные!$H$15:$L$15))*Резюме!$D$48</f>
        <v>0</v>
      </c>
      <c r="P52" s="105">
        <f>(SUMIF(Вводные!$H$5:$L$5,Выручка!P$2,Вводные!$H$173:$L$173)*P23*SUMIF(Вводные!$H$5:$L$5,Выручка!P$2,Вводные!$H$15:$L$15))*Резюме!$D$48</f>
        <v>0</v>
      </c>
      <c r="Q52" s="105">
        <f>(SUMIF(Вводные!$H$5:$L$5,Выручка!Q$2,Вводные!$H$173:$L$173)*Q23*SUMIF(Вводные!$H$5:$L$5,Выручка!Q$2,Вводные!$H$15:$L$15))*Резюме!$D$48</f>
        <v>0</v>
      </c>
      <c r="R52" s="105">
        <f>(SUMIF(Вводные!$H$5:$L$5,Выручка!R$2,Вводные!$H$173:$L$173)*R23*SUMIF(Вводные!$H$5:$L$5,Выручка!R$2,Вводные!$H$15:$L$15))*Резюме!$D$48</f>
        <v>1102.5</v>
      </c>
      <c r="S52" s="105">
        <f>(SUMIF(Вводные!$H$5:$L$5,Выручка!S$2,Вводные!$H$173:$L$173)*S23*SUMIF(Вводные!$H$5:$L$5,Выручка!S$2,Вводные!$H$15:$L$15))*Резюме!$D$48</f>
        <v>1102.5</v>
      </c>
      <c r="T52" s="105">
        <f>(SUMIF(Вводные!$H$5:$L$5,Выручка!T$2,Вводные!$H$173:$L$173)*T23*SUMIF(Вводные!$H$5:$L$5,Выручка!T$2,Вводные!$H$15:$L$15))*Резюме!$D$48</f>
        <v>1102.5</v>
      </c>
      <c r="U52" s="105">
        <f>(SUMIF(Вводные!$H$5:$L$5,Выручка!U$2,Вводные!$H$173:$L$173)*U23*SUMIF(Вводные!$H$5:$L$5,Выручка!U$2,Вводные!$H$15:$L$15))*Резюме!$D$48</f>
        <v>1102.5</v>
      </c>
      <c r="V52" s="105">
        <f>(SUMIF(Вводные!$H$5:$L$5,Выручка!V$2,Вводные!$H$173:$L$173)*V23*SUMIF(Вводные!$H$5:$L$5,Выручка!V$2,Вводные!$H$15:$L$15))*Резюме!$D$48</f>
        <v>1102.5</v>
      </c>
      <c r="W52" s="105">
        <f>(SUMIF(Вводные!$H$5:$L$5,Выручка!W$2,Вводные!$H$173:$L$173)*W23*SUMIF(Вводные!$H$5:$L$5,Выручка!W$2,Вводные!$H$15:$L$15))*Резюме!$D$48</f>
        <v>1102.5</v>
      </c>
      <c r="X52" s="105">
        <f>(SUMIF(Вводные!$H$5:$L$5,Выручка!X$2,Вводные!$H$173:$L$173)*X23*SUMIF(Вводные!$H$5:$L$5,Выручка!X$2,Вводные!$H$15:$L$15))*Резюме!$D$48</f>
        <v>1102.5</v>
      </c>
      <c r="Y52" s="105">
        <f>(SUMIF(Вводные!$H$5:$L$5,Выручка!Y$2,Вводные!$H$173:$L$173)*Y23*SUMIF(Вводные!$H$5:$L$5,Выручка!Y$2,Вводные!$H$15:$L$15))*Резюме!$D$48</f>
        <v>1102.5</v>
      </c>
      <c r="Z52" s="105">
        <f>(SUMIF(Вводные!$H$5:$L$5,Выручка!Z$2,Вводные!$H$173:$L$173)*Z23*SUMIF(Вводные!$H$5:$L$5,Выручка!Z$2,Вводные!$H$15:$L$15))*Резюме!$D$48</f>
        <v>1102.5</v>
      </c>
      <c r="AA52" s="105">
        <f>(SUMIF(Вводные!$H$5:$L$5,Выручка!AA$2,Вводные!$H$173:$L$173)*AA23*SUMIF(Вводные!$H$5:$L$5,Выручка!AA$2,Вводные!$H$15:$L$15))*Резюме!$D$48</f>
        <v>1102.5</v>
      </c>
      <c r="AB52" s="105">
        <f>(SUMIF(Вводные!$H$5:$L$5,Выручка!AB$2,Вводные!$H$173:$L$173)*AB23*SUMIF(Вводные!$H$5:$L$5,Выручка!AB$2,Вводные!$H$15:$L$15))*Резюме!$D$48</f>
        <v>1102.5</v>
      </c>
      <c r="AC52" s="105">
        <f>(SUMIF(Вводные!$H$5:$L$5,Выручка!AC$2,Вводные!$H$173:$L$173)*AC23*SUMIF(Вводные!$H$5:$L$5,Выручка!AC$2,Вводные!$H$15:$L$15))*Резюме!$D$48</f>
        <v>1102.5</v>
      </c>
      <c r="AD52" s="105">
        <f>(SUMIF(Вводные!$H$5:$L$5,Выручка!AD$2,Вводные!$H$173:$L$173)*AD23*SUMIF(Вводные!$H$5:$L$5,Выручка!AD$2,Вводные!$H$15:$L$15))*Резюме!$D$48</f>
        <v>5732.9999999999991</v>
      </c>
      <c r="AE52" s="105">
        <f>(SUMIF(Вводные!$H$5:$L$5,Выручка!AE$2,Вводные!$H$173:$L$173)*AE23*SUMIF(Вводные!$H$5:$L$5,Выручка!AE$2,Вводные!$H$15:$L$15))*Резюме!$D$48</f>
        <v>5732.9999999999991</v>
      </c>
      <c r="AF52" s="105">
        <f>(SUMIF(Вводные!$H$5:$L$5,Выручка!AF$2,Вводные!$H$173:$L$173)*AF23*SUMIF(Вводные!$H$5:$L$5,Выручка!AF$2,Вводные!$H$15:$L$15))*Резюме!$D$48</f>
        <v>5732.9999999999991</v>
      </c>
      <c r="AG52" s="105">
        <f>(SUMIF(Вводные!$H$5:$L$5,Выручка!AG$2,Вводные!$H$173:$L$173)*AG23*SUMIF(Вводные!$H$5:$L$5,Выручка!AG$2,Вводные!$H$15:$L$15))*Резюме!$D$48</f>
        <v>5732.9999999999991</v>
      </c>
      <c r="AH52" s="105">
        <f>(SUMIF(Вводные!$H$5:$L$5,Выручка!AH$2,Вводные!$H$173:$L$173)*AH23*SUMIF(Вводные!$H$5:$L$5,Выручка!AH$2,Вводные!$H$15:$L$15))*Резюме!$D$48</f>
        <v>5732.9999999999991</v>
      </c>
      <c r="AI52" s="105">
        <f>(SUMIF(Вводные!$H$5:$L$5,Выручка!AI$2,Вводные!$H$173:$L$173)*AI23*SUMIF(Вводные!$H$5:$L$5,Выручка!AI$2,Вводные!$H$15:$L$15))*Резюме!$D$48</f>
        <v>5732.9999999999991</v>
      </c>
      <c r="AJ52" s="105">
        <f>(SUMIF(Вводные!$H$5:$L$5,Выручка!AJ$2,Вводные!$H$173:$L$173)*AJ23*SUMIF(Вводные!$H$5:$L$5,Выручка!AJ$2,Вводные!$H$15:$L$15))*Резюме!$D$48</f>
        <v>5732.9999999999991</v>
      </c>
      <c r="AK52" s="105">
        <f>(SUMIF(Вводные!$H$5:$L$5,Выручка!AK$2,Вводные!$H$173:$L$173)*AK23*SUMIF(Вводные!$H$5:$L$5,Выручка!AK$2,Вводные!$H$15:$L$15))*Резюме!$D$48</f>
        <v>5732.9999999999991</v>
      </c>
      <c r="AL52" s="105">
        <f>(SUMIF(Вводные!$H$5:$L$5,Выручка!AL$2,Вводные!$H$173:$L$173)*AL23*SUMIF(Вводные!$H$5:$L$5,Выручка!AL$2,Вводные!$H$15:$L$15))*Резюме!$D$48</f>
        <v>5732.9999999999991</v>
      </c>
      <c r="AM52" s="105">
        <f>(SUMIF(Вводные!$H$5:$L$5,Выручка!AM$2,Вводные!$H$173:$L$173)*AM23*SUMIF(Вводные!$H$5:$L$5,Выручка!AM$2,Вводные!$H$15:$L$15))*Резюме!$D$48</f>
        <v>5732.9999999999991</v>
      </c>
      <c r="AN52" s="105">
        <f>(SUMIF(Вводные!$H$5:$L$5,Выручка!AN$2,Вводные!$H$173:$L$173)*AN23*SUMIF(Вводные!$H$5:$L$5,Выручка!AN$2,Вводные!$H$15:$L$15))*Резюме!$D$48</f>
        <v>5732.9999999999991</v>
      </c>
      <c r="AO52" s="105">
        <f>(SUMIF(Вводные!$H$5:$L$5,Выручка!AO$2,Вводные!$H$173:$L$173)*AO23*SUMIF(Вводные!$H$5:$L$5,Выручка!AO$2,Вводные!$H$15:$L$15))*Резюме!$D$48</f>
        <v>5732.9999999999991</v>
      </c>
      <c r="AP52" s="105">
        <f>(SUMIF(Вводные!$H$5:$L$5,Выручка!AP$2,Вводные!$H$173:$L$173)*AP23*SUMIF(Вводные!$H$5:$L$5,Выручка!AP$2,Вводные!$H$15:$L$15))*Резюме!$D$48</f>
        <v>5962.32</v>
      </c>
      <c r="AQ52" s="105">
        <f>(SUMIF(Вводные!$H$5:$L$5,Выручка!AQ$2,Вводные!$H$173:$L$173)*AQ23*SUMIF(Вводные!$H$5:$L$5,Выручка!AQ$2,Вводные!$H$15:$L$15))*Резюме!$D$48</f>
        <v>5962.32</v>
      </c>
      <c r="AR52" s="105">
        <f>(SUMIF(Вводные!$H$5:$L$5,Выручка!AR$2,Вводные!$H$173:$L$173)*AR23*SUMIF(Вводные!$H$5:$L$5,Выручка!AR$2,Вводные!$H$15:$L$15))*Резюме!$D$48</f>
        <v>5962.32</v>
      </c>
      <c r="AS52" s="105">
        <f>(SUMIF(Вводные!$H$5:$L$5,Выручка!AS$2,Вводные!$H$173:$L$173)*AS23*SUMIF(Вводные!$H$5:$L$5,Выручка!AS$2,Вводные!$H$15:$L$15))*Резюме!$D$48</f>
        <v>5962.32</v>
      </c>
      <c r="AT52" s="105">
        <f>(SUMIF(Вводные!$H$5:$L$5,Выручка!AT$2,Вводные!$H$173:$L$173)*AT23*SUMIF(Вводные!$H$5:$L$5,Выручка!AT$2,Вводные!$H$15:$L$15))*Резюме!$D$48</f>
        <v>5962.32</v>
      </c>
      <c r="AU52" s="105">
        <f>(SUMIF(Вводные!$H$5:$L$5,Выручка!AU$2,Вводные!$H$173:$L$173)*AU23*SUMIF(Вводные!$H$5:$L$5,Выручка!AU$2,Вводные!$H$15:$L$15))*Резюме!$D$48</f>
        <v>5962.32</v>
      </c>
      <c r="AV52" s="105">
        <f>(SUMIF(Вводные!$H$5:$L$5,Выручка!AV$2,Вводные!$H$173:$L$173)*AV23*SUMIF(Вводные!$H$5:$L$5,Выручка!AV$2,Вводные!$H$15:$L$15))*Резюме!$D$48</f>
        <v>5962.32</v>
      </c>
      <c r="AW52" s="105">
        <f>(SUMIF(Вводные!$H$5:$L$5,Выручка!AW$2,Вводные!$H$173:$L$173)*AW23*SUMIF(Вводные!$H$5:$L$5,Выручка!AW$2,Вводные!$H$15:$L$15))*Резюме!$D$48</f>
        <v>5962.32</v>
      </c>
      <c r="AX52" s="105">
        <f>(SUMIF(Вводные!$H$5:$L$5,Выручка!AX$2,Вводные!$H$173:$L$173)*AX23*SUMIF(Вводные!$H$5:$L$5,Выручка!AX$2,Вводные!$H$15:$L$15))*Резюме!$D$48</f>
        <v>5962.32</v>
      </c>
      <c r="AY52" s="105">
        <f>(SUMIF(Вводные!$H$5:$L$5,Выручка!AY$2,Вводные!$H$173:$L$173)*AY23*SUMIF(Вводные!$H$5:$L$5,Выручка!AY$2,Вводные!$H$15:$L$15))*Резюме!$D$48</f>
        <v>5962.32</v>
      </c>
      <c r="AZ52" s="105">
        <f>(SUMIF(Вводные!$H$5:$L$5,Выручка!AZ$2,Вводные!$H$173:$L$173)*AZ23*SUMIF(Вводные!$H$5:$L$5,Выручка!AZ$2,Вводные!$H$15:$L$15))*Резюме!$D$48</f>
        <v>5962.32</v>
      </c>
      <c r="BA52" s="105">
        <f>(SUMIF(Вводные!$H$5:$L$5,Выручка!BA$2,Вводные!$H$173:$L$173)*BA23*SUMIF(Вводные!$H$5:$L$5,Выручка!BA$2,Вводные!$H$15:$L$15))*Резюме!$D$48</f>
        <v>5962.32</v>
      </c>
      <c r="BB52" s="105">
        <f>(SUMIF(Вводные!$H$5:$L$5,Выручка!BB$2,Вводные!$H$173:$L$173)*BB23*SUMIF(Вводные!$H$5:$L$5,Выручка!BB$2,Вводные!$H$15:$L$15))*Резюме!$D$48</f>
        <v>12401.625599999999</v>
      </c>
      <c r="BC52" s="105">
        <f>(SUMIF(Вводные!$H$5:$L$5,Выручка!BC$2,Вводные!$H$173:$L$173)*BC23*SUMIF(Вводные!$H$5:$L$5,Выручка!BC$2,Вводные!$H$15:$L$15))*Резюме!$D$48</f>
        <v>12401.625599999999</v>
      </c>
      <c r="BD52" s="105">
        <f>(SUMIF(Вводные!$H$5:$L$5,Выручка!BD$2,Вводные!$H$173:$L$173)*BD23*SUMIF(Вводные!$H$5:$L$5,Выручка!BD$2,Вводные!$H$15:$L$15))*Резюме!$D$48</f>
        <v>12401.625599999999</v>
      </c>
      <c r="BE52" s="105">
        <f>(SUMIF(Вводные!$H$5:$L$5,Выручка!BE$2,Вводные!$H$173:$L$173)*BE23*SUMIF(Вводные!$H$5:$L$5,Выручка!BE$2,Вводные!$H$15:$L$15))*Резюме!$D$48</f>
        <v>12401.625599999999</v>
      </c>
      <c r="BF52" s="105">
        <f>(SUMIF(Вводные!$H$5:$L$5,Выручка!BF$2,Вводные!$H$173:$L$173)*BF23*SUMIF(Вводные!$H$5:$L$5,Выручка!BF$2,Вводные!$H$15:$L$15))*Резюме!$D$48</f>
        <v>12401.625599999999</v>
      </c>
      <c r="BG52" s="105">
        <f>(SUMIF(Вводные!$H$5:$L$5,Выручка!BG$2,Вводные!$H$173:$L$173)*BG23*SUMIF(Вводные!$H$5:$L$5,Выручка!BG$2,Вводные!$H$15:$L$15))*Резюме!$D$48</f>
        <v>12401.625599999999</v>
      </c>
      <c r="BH52" s="105">
        <f>(SUMIF(Вводные!$H$5:$L$5,Выручка!BH$2,Вводные!$H$173:$L$173)*BH23*SUMIF(Вводные!$H$5:$L$5,Выручка!BH$2,Вводные!$H$15:$L$15))*Резюме!$D$48</f>
        <v>12401.625599999999</v>
      </c>
      <c r="BI52" s="105">
        <f>(SUMIF(Вводные!$H$5:$L$5,Выручка!BI$2,Вводные!$H$173:$L$173)*BI23*SUMIF(Вводные!$H$5:$L$5,Выручка!BI$2,Вводные!$H$15:$L$15))*Резюме!$D$48</f>
        <v>12401.625599999999</v>
      </c>
      <c r="BJ52" s="105">
        <f>(SUMIF(Вводные!$H$5:$L$5,Выручка!BJ$2,Вводные!$H$173:$L$173)*BJ23*SUMIF(Вводные!$H$5:$L$5,Выручка!BJ$2,Вводные!$H$15:$L$15))*Резюме!$D$48</f>
        <v>12401.625599999999</v>
      </c>
      <c r="BK52" s="105">
        <f>(SUMIF(Вводные!$H$5:$L$5,Выручка!BK$2,Вводные!$H$173:$L$173)*BK23*SUMIF(Вводные!$H$5:$L$5,Выручка!BK$2,Вводные!$H$15:$L$15))*Резюме!$D$48</f>
        <v>12401.625599999999</v>
      </c>
      <c r="BL52" s="105">
        <f>(SUMIF(Вводные!$H$5:$L$5,Выручка!BL$2,Вводные!$H$173:$L$173)*BL23*SUMIF(Вводные!$H$5:$L$5,Выручка!BL$2,Вводные!$H$15:$L$15))*Резюме!$D$48</f>
        <v>12401.625599999999</v>
      </c>
      <c r="BM52" s="105">
        <f>(SUMIF(Вводные!$H$5:$L$5,Выручка!BM$2,Вводные!$H$173:$L$173)*BM23*SUMIF(Вводные!$H$5:$L$5,Выручка!BM$2,Вводные!$H$15:$L$15))*Резюме!$D$48</f>
        <v>12401.625599999999</v>
      </c>
      <c r="BN52" s="86"/>
      <c r="BO52" s="86"/>
      <c r="BP52" s="86"/>
      <c r="BQ52" s="86"/>
      <c r="BR52" s="86"/>
      <c r="BS52" s="86"/>
      <c r="BT52" s="86"/>
      <c r="BU52" s="86"/>
      <c r="BV52" s="86"/>
      <c r="BW52" s="86"/>
      <c r="BX52" s="86"/>
      <c r="BY52" s="86"/>
      <c r="BZ52" s="86"/>
      <c r="CA52" s="86"/>
      <c r="CB52" s="86"/>
      <c r="CC52" s="86"/>
      <c r="CD52" s="86"/>
      <c r="CE52" s="86"/>
      <c r="CF52" s="86"/>
      <c r="CG52" s="86"/>
    </row>
    <row r="53" spans="1:85" ht="14.25" customHeight="1" x14ac:dyDescent="0.2">
      <c r="A53" s="86"/>
      <c r="B53" s="86"/>
      <c r="C53" s="217" t="str">
        <f>C24</f>
        <v>Модель Штурн 3</v>
      </c>
      <c r="D53" s="44" t="s">
        <v>77</v>
      </c>
      <c r="E53" s="86"/>
      <c r="F53" s="105">
        <f>(SUMIF(Вводные!$H$5:$L$5,Выручка!F$2,Вводные!$H$174:$L$174)*F24*SUMIF(Вводные!$H$5:$L$5,Выручка!F$2,Вводные!$H$15:$L$15))*Резюме!$D$48</f>
        <v>0</v>
      </c>
      <c r="G53" s="105">
        <f>(SUMIF(Вводные!$H$5:$L$5,Выручка!G$2,Вводные!$H$174:$L$174)*G24*SUMIF(Вводные!$H$5:$L$5,Выручка!G$2,Вводные!$H$15:$L$15))*Резюме!$D$48</f>
        <v>0</v>
      </c>
      <c r="H53" s="105">
        <f>(SUMIF(Вводные!$H$5:$L$5,Выручка!H$2,Вводные!$H$174:$L$174)*H24*SUMIF(Вводные!$H$5:$L$5,Выручка!H$2,Вводные!$H$15:$L$15))*Резюме!$D$48</f>
        <v>0</v>
      </c>
      <c r="I53" s="105">
        <f>(SUMIF(Вводные!$H$5:$L$5,Выручка!I$2,Вводные!$H$174:$L$174)*I24*SUMIF(Вводные!$H$5:$L$5,Выручка!I$2,Вводные!$H$15:$L$15))*Резюме!$D$48</f>
        <v>0</v>
      </c>
      <c r="J53" s="105">
        <f>(SUMIF(Вводные!$H$5:$L$5,Выручка!J$2,Вводные!$H$174:$L$174)*J24*SUMIF(Вводные!$H$5:$L$5,Выручка!J$2,Вводные!$H$15:$L$15))*Резюме!$D$48</f>
        <v>0</v>
      </c>
      <c r="K53" s="105">
        <f>(SUMIF(Вводные!$H$5:$L$5,Выручка!K$2,Вводные!$H$174:$L$174)*K24*SUMIF(Вводные!$H$5:$L$5,Выручка!K$2,Вводные!$H$15:$L$15))*Резюме!$D$48</f>
        <v>0</v>
      </c>
      <c r="L53" s="105">
        <f>(SUMIF(Вводные!$H$5:$L$5,Выручка!L$2,Вводные!$H$174:$L$174)*L24*SUMIF(Вводные!$H$5:$L$5,Выручка!L$2,Вводные!$H$15:$L$15))*Резюме!$D$48</f>
        <v>0</v>
      </c>
      <c r="M53" s="105">
        <f>(SUMIF(Вводные!$H$5:$L$5,Выручка!M$2,Вводные!$H$174:$L$174)*M24*SUMIF(Вводные!$H$5:$L$5,Выручка!M$2,Вводные!$H$15:$L$15))*Резюме!$D$48</f>
        <v>0</v>
      </c>
      <c r="N53" s="105">
        <f>(SUMIF(Вводные!$H$5:$L$5,Выручка!N$2,Вводные!$H$174:$L$174)*N24*SUMIF(Вводные!$H$5:$L$5,Выручка!N$2,Вводные!$H$15:$L$15))*Резюме!$D$48</f>
        <v>0</v>
      </c>
      <c r="O53" s="105">
        <f>(SUMIF(Вводные!$H$5:$L$5,Выручка!O$2,Вводные!$H$174:$L$174)*O24*SUMIF(Вводные!$H$5:$L$5,Выручка!O$2,Вводные!$H$15:$L$15))*Резюме!$D$48</f>
        <v>0</v>
      </c>
      <c r="P53" s="105">
        <f>(SUMIF(Вводные!$H$5:$L$5,Выручка!P$2,Вводные!$H$174:$L$174)*P24*SUMIF(Вводные!$H$5:$L$5,Выручка!P$2,Вводные!$H$15:$L$15))*Резюме!$D$48</f>
        <v>0</v>
      </c>
      <c r="Q53" s="105">
        <f>(SUMIF(Вводные!$H$5:$L$5,Выручка!Q$2,Вводные!$H$174:$L$174)*Q24*SUMIF(Вводные!$H$5:$L$5,Выручка!Q$2,Вводные!$H$15:$L$15))*Резюме!$D$48</f>
        <v>0</v>
      </c>
      <c r="R53" s="105">
        <f>(SUMIF(Вводные!$H$5:$L$5,Выручка!R$2,Вводные!$H$174:$L$174)*R24*SUMIF(Вводные!$H$5:$L$5,Выручка!R$2,Вводные!$H$15:$L$15))*Резюме!$D$48</f>
        <v>1286.2499999999998</v>
      </c>
      <c r="S53" s="105">
        <f>(SUMIF(Вводные!$H$5:$L$5,Выручка!S$2,Вводные!$H$174:$L$174)*S24*SUMIF(Вводные!$H$5:$L$5,Выручка!S$2,Вводные!$H$15:$L$15))*Резюме!$D$48</f>
        <v>1286.2499999999998</v>
      </c>
      <c r="T53" s="105">
        <f>(SUMIF(Вводные!$H$5:$L$5,Выручка!T$2,Вводные!$H$174:$L$174)*T24*SUMIF(Вводные!$H$5:$L$5,Выручка!T$2,Вводные!$H$15:$L$15))*Резюме!$D$48</f>
        <v>1286.2499999999998</v>
      </c>
      <c r="U53" s="105">
        <f>(SUMIF(Вводные!$H$5:$L$5,Выручка!U$2,Вводные!$H$174:$L$174)*U24*SUMIF(Вводные!$H$5:$L$5,Выручка!U$2,Вводные!$H$15:$L$15))*Резюме!$D$48</f>
        <v>1286.2499999999998</v>
      </c>
      <c r="V53" s="105">
        <f>(SUMIF(Вводные!$H$5:$L$5,Выручка!V$2,Вводные!$H$174:$L$174)*V24*SUMIF(Вводные!$H$5:$L$5,Выручка!V$2,Вводные!$H$15:$L$15))*Резюме!$D$48</f>
        <v>1286.2499999999998</v>
      </c>
      <c r="W53" s="105">
        <f>(SUMIF(Вводные!$H$5:$L$5,Выручка!W$2,Вводные!$H$174:$L$174)*W24*SUMIF(Вводные!$H$5:$L$5,Выручка!W$2,Вводные!$H$15:$L$15))*Резюме!$D$48</f>
        <v>1286.2499999999998</v>
      </c>
      <c r="X53" s="105">
        <f>(SUMIF(Вводные!$H$5:$L$5,Выручка!X$2,Вводные!$H$174:$L$174)*X24*SUMIF(Вводные!$H$5:$L$5,Выручка!X$2,Вводные!$H$15:$L$15))*Резюме!$D$48</f>
        <v>1286.2499999999998</v>
      </c>
      <c r="Y53" s="105">
        <f>(SUMIF(Вводные!$H$5:$L$5,Выручка!Y$2,Вводные!$H$174:$L$174)*Y24*SUMIF(Вводные!$H$5:$L$5,Выручка!Y$2,Вводные!$H$15:$L$15))*Резюме!$D$48</f>
        <v>1286.2499999999998</v>
      </c>
      <c r="Z53" s="105">
        <f>(SUMIF(Вводные!$H$5:$L$5,Выручка!Z$2,Вводные!$H$174:$L$174)*Z24*SUMIF(Вводные!$H$5:$L$5,Выручка!Z$2,Вводные!$H$15:$L$15))*Резюме!$D$48</f>
        <v>1286.2499999999998</v>
      </c>
      <c r="AA53" s="105">
        <f>(SUMIF(Вводные!$H$5:$L$5,Выручка!AA$2,Вводные!$H$174:$L$174)*AA24*SUMIF(Вводные!$H$5:$L$5,Выручка!AA$2,Вводные!$H$15:$L$15))*Резюме!$D$48</f>
        <v>1286.2499999999998</v>
      </c>
      <c r="AB53" s="105">
        <f>(SUMIF(Вводные!$H$5:$L$5,Выручка!AB$2,Вводные!$H$174:$L$174)*AB24*SUMIF(Вводные!$H$5:$L$5,Выручка!AB$2,Вводные!$H$15:$L$15))*Резюме!$D$48</f>
        <v>1286.2499999999998</v>
      </c>
      <c r="AC53" s="105">
        <f>(SUMIF(Вводные!$H$5:$L$5,Выручка!AC$2,Вводные!$H$174:$L$174)*AC24*SUMIF(Вводные!$H$5:$L$5,Выручка!AC$2,Вводные!$H$15:$L$15))*Резюме!$D$48</f>
        <v>1286.2499999999998</v>
      </c>
      <c r="AD53" s="105">
        <f>(SUMIF(Вводные!$H$5:$L$5,Выручка!AD$2,Вводные!$H$174:$L$174)*AD24*SUMIF(Вводные!$H$5:$L$5,Выручка!AD$2,Вводные!$H$15:$L$15))*Резюме!$D$48</f>
        <v>6688.4999999999991</v>
      </c>
      <c r="AE53" s="105">
        <f>(SUMIF(Вводные!$H$5:$L$5,Выручка!AE$2,Вводные!$H$174:$L$174)*AE24*SUMIF(Вводные!$H$5:$L$5,Выручка!AE$2,Вводные!$H$15:$L$15))*Резюме!$D$48</f>
        <v>6688.4999999999991</v>
      </c>
      <c r="AF53" s="105">
        <f>(SUMIF(Вводные!$H$5:$L$5,Выручка!AF$2,Вводные!$H$174:$L$174)*AF24*SUMIF(Вводные!$H$5:$L$5,Выручка!AF$2,Вводные!$H$15:$L$15))*Резюме!$D$48</f>
        <v>6688.4999999999991</v>
      </c>
      <c r="AG53" s="105">
        <f>(SUMIF(Вводные!$H$5:$L$5,Выручка!AG$2,Вводные!$H$174:$L$174)*AG24*SUMIF(Вводные!$H$5:$L$5,Выручка!AG$2,Вводные!$H$15:$L$15))*Резюме!$D$48</f>
        <v>6688.4999999999991</v>
      </c>
      <c r="AH53" s="105">
        <f>(SUMIF(Вводные!$H$5:$L$5,Выручка!AH$2,Вводные!$H$174:$L$174)*AH24*SUMIF(Вводные!$H$5:$L$5,Выручка!AH$2,Вводные!$H$15:$L$15))*Резюме!$D$48</f>
        <v>6688.4999999999991</v>
      </c>
      <c r="AI53" s="105">
        <f>(SUMIF(Вводные!$H$5:$L$5,Выручка!AI$2,Вводные!$H$174:$L$174)*AI24*SUMIF(Вводные!$H$5:$L$5,Выручка!AI$2,Вводные!$H$15:$L$15))*Резюме!$D$48</f>
        <v>6688.4999999999991</v>
      </c>
      <c r="AJ53" s="105">
        <f>(SUMIF(Вводные!$H$5:$L$5,Выручка!AJ$2,Вводные!$H$174:$L$174)*AJ24*SUMIF(Вводные!$H$5:$L$5,Выручка!AJ$2,Вводные!$H$15:$L$15))*Резюме!$D$48</f>
        <v>6688.4999999999991</v>
      </c>
      <c r="AK53" s="105">
        <f>(SUMIF(Вводные!$H$5:$L$5,Выручка!AK$2,Вводные!$H$174:$L$174)*AK24*SUMIF(Вводные!$H$5:$L$5,Выручка!AK$2,Вводные!$H$15:$L$15))*Резюме!$D$48</f>
        <v>6688.4999999999991</v>
      </c>
      <c r="AL53" s="105">
        <f>(SUMIF(Вводные!$H$5:$L$5,Выручка!AL$2,Вводные!$H$174:$L$174)*AL24*SUMIF(Вводные!$H$5:$L$5,Выручка!AL$2,Вводные!$H$15:$L$15))*Резюме!$D$48</f>
        <v>6688.4999999999991</v>
      </c>
      <c r="AM53" s="105">
        <f>(SUMIF(Вводные!$H$5:$L$5,Выручка!AM$2,Вводные!$H$174:$L$174)*AM24*SUMIF(Вводные!$H$5:$L$5,Выручка!AM$2,Вводные!$H$15:$L$15))*Резюме!$D$48</f>
        <v>6688.4999999999991</v>
      </c>
      <c r="AN53" s="105">
        <f>(SUMIF(Вводные!$H$5:$L$5,Выручка!AN$2,Вводные!$H$174:$L$174)*AN24*SUMIF(Вводные!$H$5:$L$5,Выручка!AN$2,Вводные!$H$15:$L$15))*Резюме!$D$48</f>
        <v>6688.4999999999991</v>
      </c>
      <c r="AO53" s="105">
        <f>(SUMIF(Вводные!$H$5:$L$5,Выручка!AO$2,Вводные!$H$174:$L$174)*AO24*SUMIF(Вводные!$H$5:$L$5,Выручка!AO$2,Вводные!$H$15:$L$15))*Резюме!$D$48</f>
        <v>6688.4999999999991</v>
      </c>
      <c r="AP53" s="105">
        <f>(SUMIF(Вводные!$H$5:$L$5,Выручка!AP$2,Вводные!$H$174:$L$174)*AP24*SUMIF(Вводные!$H$5:$L$5,Выручка!AP$2,Вводные!$H$15:$L$15))*Резюме!$D$48</f>
        <v>6956.04</v>
      </c>
      <c r="AQ53" s="105">
        <f>(SUMIF(Вводные!$H$5:$L$5,Выручка!AQ$2,Вводные!$H$174:$L$174)*AQ24*SUMIF(Вводные!$H$5:$L$5,Выручка!AQ$2,Вводные!$H$15:$L$15))*Резюме!$D$48</f>
        <v>6956.04</v>
      </c>
      <c r="AR53" s="105">
        <f>(SUMIF(Вводные!$H$5:$L$5,Выручка!AR$2,Вводные!$H$174:$L$174)*AR24*SUMIF(Вводные!$H$5:$L$5,Выручка!AR$2,Вводные!$H$15:$L$15))*Резюме!$D$48</f>
        <v>6956.04</v>
      </c>
      <c r="AS53" s="105">
        <f>(SUMIF(Вводные!$H$5:$L$5,Выручка!AS$2,Вводные!$H$174:$L$174)*AS24*SUMIF(Вводные!$H$5:$L$5,Выручка!AS$2,Вводные!$H$15:$L$15))*Резюме!$D$48</f>
        <v>6956.04</v>
      </c>
      <c r="AT53" s="105">
        <f>(SUMIF(Вводные!$H$5:$L$5,Выручка!AT$2,Вводные!$H$174:$L$174)*AT24*SUMIF(Вводные!$H$5:$L$5,Выручка!AT$2,Вводные!$H$15:$L$15))*Резюме!$D$48</f>
        <v>6956.04</v>
      </c>
      <c r="AU53" s="105">
        <f>(SUMIF(Вводные!$H$5:$L$5,Выручка!AU$2,Вводные!$H$174:$L$174)*AU24*SUMIF(Вводные!$H$5:$L$5,Выручка!AU$2,Вводные!$H$15:$L$15))*Резюме!$D$48</f>
        <v>6956.04</v>
      </c>
      <c r="AV53" s="105">
        <f>(SUMIF(Вводные!$H$5:$L$5,Выручка!AV$2,Вводные!$H$174:$L$174)*AV24*SUMIF(Вводные!$H$5:$L$5,Выручка!AV$2,Вводные!$H$15:$L$15))*Резюме!$D$48</f>
        <v>6956.04</v>
      </c>
      <c r="AW53" s="105">
        <f>(SUMIF(Вводные!$H$5:$L$5,Выручка!AW$2,Вводные!$H$174:$L$174)*AW24*SUMIF(Вводные!$H$5:$L$5,Выручка!AW$2,Вводные!$H$15:$L$15))*Резюме!$D$48</f>
        <v>6956.04</v>
      </c>
      <c r="AX53" s="105">
        <f>(SUMIF(Вводные!$H$5:$L$5,Выручка!AX$2,Вводные!$H$174:$L$174)*AX24*SUMIF(Вводные!$H$5:$L$5,Выручка!AX$2,Вводные!$H$15:$L$15))*Резюме!$D$48</f>
        <v>6956.04</v>
      </c>
      <c r="AY53" s="105">
        <f>(SUMIF(Вводные!$H$5:$L$5,Выручка!AY$2,Вводные!$H$174:$L$174)*AY24*SUMIF(Вводные!$H$5:$L$5,Выручка!AY$2,Вводные!$H$15:$L$15))*Резюме!$D$48</f>
        <v>6956.04</v>
      </c>
      <c r="AZ53" s="105">
        <f>(SUMIF(Вводные!$H$5:$L$5,Выручка!AZ$2,Вводные!$H$174:$L$174)*AZ24*SUMIF(Вводные!$H$5:$L$5,Выручка!AZ$2,Вводные!$H$15:$L$15))*Резюме!$D$48</f>
        <v>6956.04</v>
      </c>
      <c r="BA53" s="105">
        <f>(SUMIF(Вводные!$H$5:$L$5,Выручка!BA$2,Вводные!$H$174:$L$174)*BA24*SUMIF(Вводные!$H$5:$L$5,Выручка!BA$2,Вводные!$H$15:$L$15))*Резюме!$D$48</f>
        <v>6956.04</v>
      </c>
      <c r="BB53" s="105">
        <f>(SUMIF(Вводные!$H$5:$L$5,Выручка!BB$2,Вводные!$H$174:$L$174)*BB24*SUMIF(Вводные!$H$5:$L$5,Выручка!BB$2,Вводные!$H$15:$L$15))*Резюме!$D$48</f>
        <v>14468.563199999999</v>
      </c>
      <c r="BC53" s="105">
        <f>(SUMIF(Вводные!$H$5:$L$5,Выручка!BC$2,Вводные!$H$174:$L$174)*BC24*SUMIF(Вводные!$H$5:$L$5,Выручка!BC$2,Вводные!$H$15:$L$15))*Резюме!$D$48</f>
        <v>14468.563199999999</v>
      </c>
      <c r="BD53" s="105">
        <f>(SUMIF(Вводные!$H$5:$L$5,Выручка!BD$2,Вводные!$H$174:$L$174)*BD24*SUMIF(Вводные!$H$5:$L$5,Выручка!BD$2,Вводные!$H$15:$L$15))*Резюме!$D$48</f>
        <v>14468.563199999999</v>
      </c>
      <c r="BE53" s="105">
        <f>(SUMIF(Вводные!$H$5:$L$5,Выручка!BE$2,Вводные!$H$174:$L$174)*BE24*SUMIF(Вводные!$H$5:$L$5,Выручка!BE$2,Вводные!$H$15:$L$15))*Резюме!$D$48</f>
        <v>14468.563199999999</v>
      </c>
      <c r="BF53" s="105">
        <f>(SUMIF(Вводные!$H$5:$L$5,Выручка!BF$2,Вводные!$H$174:$L$174)*BF24*SUMIF(Вводные!$H$5:$L$5,Выручка!BF$2,Вводные!$H$15:$L$15))*Резюме!$D$48</f>
        <v>14468.563199999999</v>
      </c>
      <c r="BG53" s="105">
        <f>(SUMIF(Вводные!$H$5:$L$5,Выручка!BG$2,Вводные!$H$174:$L$174)*BG24*SUMIF(Вводные!$H$5:$L$5,Выручка!BG$2,Вводные!$H$15:$L$15))*Резюме!$D$48</f>
        <v>14468.563199999999</v>
      </c>
      <c r="BH53" s="105">
        <f>(SUMIF(Вводные!$H$5:$L$5,Выручка!BH$2,Вводные!$H$174:$L$174)*BH24*SUMIF(Вводные!$H$5:$L$5,Выручка!BH$2,Вводные!$H$15:$L$15))*Резюме!$D$48</f>
        <v>14468.563199999999</v>
      </c>
      <c r="BI53" s="105">
        <f>(SUMIF(Вводные!$H$5:$L$5,Выручка!BI$2,Вводные!$H$174:$L$174)*BI24*SUMIF(Вводные!$H$5:$L$5,Выручка!BI$2,Вводные!$H$15:$L$15))*Резюме!$D$48</f>
        <v>14468.563199999999</v>
      </c>
      <c r="BJ53" s="105">
        <f>(SUMIF(Вводные!$H$5:$L$5,Выручка!BJ$2,Вводные!$H$174:$L$174)*BJ24*SUMIF(Вводные!$H$5:$L$5,Выручка!BJ$2,Вводные!$H$15:$L$15))*Резюме!$D$48</f>
        <v>14468.563199999999</v>
      </c>
      <c r="BK53" s="105">
        <f>(SUMIF(Вводные!$H$5:$L$5,Выручка!BK$2,Вводные!$H$174:$L$174)*BK24*SUMIF(Вводные!$H$5:$L$5,Выручка!BK$2,Вводные!$H$15:$L$15))*Резюме!$D$48</f>
        <v>14468.563199999999</v>
      </c>
      <c r="BL53" s="105">
        <f>(SUMIF(Вводные!$H$5:$L$5,Выручка!BL$2,Вводные!$H$174:$L$174)*BL24*SUMIF(Вводные!$H$5:$L$5,Выручка!BL$2,Вводные!$H$15:$L$15))*Резюме!$D$48</f>
        <v>14468.563199999999</v>
      </c>
      <c r="BM53" s="105">
        <f>(SUMIF(Вводные!$H$5:$L$5,Выручка!BM$2,Вводные!$H$174:$L$174)*BM24*SUMIF(Вводные!$H$5:$L$5,Выручка!BM$2,Вводные!$H$15:$L$15))*Резюме!$D$48</f>
        <v>14468.563199999999</v>
      </c>
      <c r="BN53" s="86"/>
      <c r="BO53" s="86"/>
      <c r="BP53" s="86"/>
      <c r="BQ53" s="86"/>
      <c r="BR53" s="86"/>
      <c r="BS53" s="86"/>
      <c r="BT53" s="86"/>
      <c r="BU53" s="86"/>
      <c r="BV53" s="86"/>
      <c r="BW53" s="86"/>
      <c r="BX53" s="86"/>
      <c r="BY53" s="86"/>
      <c r="BZ53" s="86"/>
      <c r="CA53" s="86"/>
      <c r="CB53" s="86"/>
      <c r="CC53" s="86"/>
      <c r="CD53" s="86"/>
      <c r="CE53" s="86"/>
      <c r="CF53" s="86"/>
      <c r="CG53" s="86"/>
    </row>
    <row r="54" spans="1:85" ht="14.25" customHeight="1" x14ac:dyDescent="0.2">
      <c r="A54" s="86"/>
      <c r="B54" s="86"/>
      <c r="C54" s="28"/>
      <c r="D54" s="124"/>
      <c r="E54" s="86"/>
      <c r="F54" s="220"/>
      <c r="G54" s="220"/>
      <c r="H54" s="220"/>
      <c r="I54" s="220"/>
      <c r="J54" s="220"/>
      <c r="K54" s="220"/>
      <c r="L54" s="220"/>
      <c r="M54" s="220"/>
      <c r="N54" s="220"/>
      <c r="O54" s="220"/>
      <c r="P54" s="220"/>
      <c r="Q54" s="220"/>
      <c r="R54" s="220"/>
      <c r="S54" s="220"/>
      <c r="T54" s="220"/>
      <c r="U54" s="220"/>
      <c r="V54" s="220"/>
      <c r="W54" s="220"/>
      <c r="X54" s="220"/>
      <c r="Y54" s="220"/>
      <c r="Z54" s="220"/>
      <c r="AA54" s="220"/>
      <c r="AB54" s="220"/>
      <c r="AC54" s="220"/>
      <c r="AD54" s="220"/>
      <c r="AE54" s="220"/>
      <c r="AF54" s="220"/>
      <c r="AG54" s="220"/>
      <c r="AH54" s="220"/>
      <c r="AI54" s="220"/>
      <c r="AJ54" s="220"/>
      <c r="AK54" s="220"/>
      <c r="AL54" s="220"/>
      <c r="AM54" s="220"/>
      <c r="AN54" s="220"/>
      <c r="AO54" s="220"/>
      <c r="AP54" s="220"/>
      <c r="AQ54" s="220"/>
      <c r="AR54" s="220"/>
      <c r="AS54" s="220"/>
      <c r="AT54" s="220"/>
      <c r="AU54" s="220"/>
      <c r="AV54" s="220"/>
      <c r="AW54" s="220"/>
      <c r="AX54" s="220"/>
      <c r="AY54" s="220"/>
      <c r="AZ54" s="220"/>
      <c r="BA54" s="220"/>
      <c r="BB54" s="220"/>
      <c r="BC54" s="220"/>
      <c r="BD54" s="220"/>
      <c r="BE54" s="220"/>
      <c r="BF54" s="220"/>
      <c r="BG54" s="220"/>
      <c r="BH54" s="220"/>
      <c r="BI54" s="220"/>
      <c r="BJ54" s="220"/>
      <c r="BK54" s="220"/>
      <c r="BL54" s="220"/>
      <c r="BM54" s="220"/>
      <c r="BN54" s="86"/>
      <c r="BO54" s="86"/>
      <c r="BP54" s="86"/>
      <c r="BQ54" s="86"/>
      <c r="BR54" s="86"/>
      <c r="BS54" s="86"/>
      <c r="BT54" s="86"/>
      <c r="BU54" s="86"/>
      <c r="BV54" s="86"/>
      <c r="BW54" s="86"/>
      <c r="BX54" s="86"/>
      <c r="BY54" s="86"/>
      <c r="BZ54" s="86"/>
      <c r="CA54" s="86"/>
      <c r="CB54" s="86"/>
      <c r="CC54" s="86"/>
      <c r="CD54" s="86"/>
      <c r="CE54" s="86"/>
      <c r="CF54" s="86"/>
      <c r="CG54" s="86"/>
    </row>
    <row r="55" spans="1:85" ht="14.25" customHeight="1" x14ac:dyDescent="0.2">
      <c r="A55" s="86"/>
      <c r="B55" s="86"/>
      <c r="C55" s="28" t="str">
        <f>C26</f>
        <v>Сдача оборудования в аренду</v>
      </c>
      <c r="D55" s="124" t="s">
        <v>77</v>
      </c>
      <c r="E55" s="86"/>
      <c r="F55" s="220">
        <f t="shared" ref="F55" si="18">SUM(F56:F58)</f>
        <v>0</v>
      </c>
      <c r="G55" s="220">
        <f t="shared" ref="G55:BM55" si="19">SUM(G56:G58)</f>
        <v>0</v>
      </c>
      <c r="H55" s="220">
        <f t="shared" si="19"/>
        <v>0</v>
      </c>
      <c r="I55" s="220">
        <f t="shared" si="19"/>
        <v>0</v>
      </c>
      <c r="J55" s="220">
        <f t="shared" si="19"/>
        <v>0</v>
      </c>
      <c r="K55" s="220">
        <f t="shared" si="19"/>
        <v>0</v>
      </c>
      <c r="L55" s="220">
        <f t="shared" si="19"/>
        <v>0</v>
      </c>
      <c r="M55" s="220">
        <f t="shared" si="19"/>
        <v>0</v>
      </c>
      <c r="N55" s="220">
        <f t="shared" si="19"/>
        <v>0</v>
      </c>
      <c r="O55" s="220">
        <f t="shared" si="19"/>
        <v>0</v>
      </c>
      <c r="P55" s="220">
        <f t="shared" si="19"/>
        <v>0</v>
      </c>
      <c r="Q55" s="220">
        <f t="shared" si="19"/>
        <v>0</v>
      </c>
      <c r="R55" s="220">
        <f t="shared" si="19"/>
        <v>5209.3125</v>
      </c>
      <c r="S55" s="220">
        <f t="shared" si="19"/>
        <v>5382.9562500000002</v>
      </c>
      <c r="T55" s="220">
        <f t="shared" si="19"/>
        <v>5209.3125</v>
      </c>
      <c r="U55" s="220">
        <f t="shared" si="19"/>
        <v>5382.9562500000002</v>
      </c>
      <c r="V55" s="220">
        <f t="shared" si="19"/>
        <v>5382.9562500000002</v>
      </c>
      <c r="W55" s="220">
        <f t="shared" si="19"/>
        <v>4862.0249999999996</v>
      </c>
      <c r="X55" s="220">
        <f t="shared" si="19"/>
        <v>5382.9562500000002</v>
      </c>
      <c r="Y55" s="220">
        <f t="shared" si="19"/>
        <v>5209.3125</v>
      </c>
      <c r="Z55" s="220">
        <f t="shared" si="19"/>
        <v>5382.9562500000002</v>
      </c>
      <c r="AA55" s="220">
        <f t="shared" si="19"/>
        <v>5209.3125</v>
      </c>
      <c r="AB55" s="220">
        <f t="shared" si="19"/>
        <v>5382.9562500000002</v>
      </c>
      <c r="AC55" s="220">
        <f t="shared" si="19"/>
        <v>5382.9562500000002</v>
      </c>
      <c r="AD55" s="220">
        <f t="shared" si="19"/>
        <v>16423.325100000002</v>
      </c>
      <c r="AE55" s="220">
        <f t="shared" si="19"/>
        <v>16970.769270000001</v>
      </c>
      <c r="AF55" s="220">
        <f t="shared" si="19"/>
        <v>16423.325100000002</v>
      </c>
      <c r="AG55" s="220">
        <f t="shared" si="19"/>
        <v>16970.769270000001</v>
      </c>
      <c r="AH55" s="220">
        <f t="shared" si="19"/>
        <v>16970.769270000001</v>
      </c>
      <c r="AI55" s="220">
        <f t="shared" si="19"/>
        <v>15328.436760000002</v>
      </c>
      <c r="AJ55" s="220">
        <f t="shared" si="19"/>
        <v>16970.769270000001</v>
      </c>
      <c r="AK55" s="220">
        <f t="shared" si="19"/>
        <v>16423.325100000002</v>
      </c>
      <c r="AL55" s="220">
        <f t="shared" si="19"/>
        <v>16970.769270000001</v>
      </c>
      <c r="AM55" s="220">
        <f t="shared" si="19"/>
        <v>16423.325100000002</v>
      </c>
      <c r="AN55" s="220">
        <f t="shared" si="19"/>
        <v>16970.769270000001</v>
      </c>
      <c r="AO55" s="220">
        <f t="shared" si="19"/>
        <v>16970.769270000001</v>
      </c>
      <c r="AP55" s="220">
        <f t="shared" si="19"/>
        <v>45283.611718800013</v>
      </c>
      <c r="AQ55" s="220">
        <f t="shared" si="19"/>
        <v>46793.065442760009</v>
      </c>
      <c r="AR55" s="220">
        <f t="shared" si="19"/>
        <v>45283.611718800013</v>
      </c>
      <c r="AS55" s="220">
        <f t="shared" si="19"/>
        <v>46793.065442760009</v>
      </c>
      <c r="AT55" s="220">
        <f t="shared" si="19"/>
        <v>46793.065442760009</v>
      </c>
      <c r="AU55" s="220">
        <f t="shared" si="19"/>
        <v>42264.704270880007</v>
      </c>
      <c r="AV55" s="220">
        <f t="shared" si="19"/>
        <v>46793.065442760009</v>
      </c>
      <c r="AW55" s="220">
        <f t="shared" si="19"/>
        <v>45283.611718800013</v>
      </c>
      <c r="AX55" s="220">
        <f t="shared" si="19"/>
        <v>46793.065442760009</v>
      </c>
      <c r="AY55" s="220">
        <f t="shared" si="19"/>
        <v>45283.611718800013</v>
      </c>
      <c r="AZ55" s="220">
        <f t="shared" si="19"/>
        <v>46793.065442760009</v>
      </c>
      <c r="BA55" s="220">
        <f t="shared" si="19"/>
        <v>46793.065442760009</v>
      </c>
      <c r="BB55" s="220">
        <f t="shared" si="19"/>
        <v>98410.263852045624</v>
      </c>
      <c r="BC55" s="220">
        <f t="shared" si="19"/>
        <v>101690.60598044714</v>
      </c>
      <c r="BD55" s="220">
        <f t="shared" si="19"/>
        <v>98410.263852045624</v>
      </c>
      <c r="BE55" s="220">
        <f t="shared" si="19"/>
        <v>101690.60598044714</v>
      </c>
      <c r="BF55" s="220">
        <f t="shared" si="19"/>
        <v>101690.60598044714</v>
      </c>
      <c r="BG55" s="220">
        <f t="shared" si="19"/>
        <v>95129.921723644104</v>
      </c>
      <c r="BH55" s="220">
        <f t="shared" si="19"/>
        <v>101690.60598044714</v>
      </c>
      <c r="BI55" s="220">
        <f t="shared" si="19"/>
        <v>98410.263852045624</v>
      </c>
      <c r="BJ55" s="220">
        <f t="shared" si="19"/>
        <v>101690.60598044714</v>
      </c>
      <c r="BK55" s="220">
        <f t="shared" si="19"/>
        <v>98410.263852045624</v>
      </c>
      <c r="BL55" s="220">
        <f t="shared" si="19"/>
        <v>101690.60598044714</v>
      </c>
      <c r="BM55" s="220">
        <f t="shared" si="19"/>
        <v>101690.60598044714</v>
      </c>
      <c r="BN55" s="86"/>
      <c r="BO55" s="86"/>
      <c r="BP55" s="86"/>
      <c r="BQ55" s="86"/>
      <c r="BR55" s="86"/>
      <c r="BS55" s="86"/>
      <c r="BT55" s="86"/>
      <c r="BU55" s="86"/>
      <c r="BV55" s="86"/>
      <c r="BW55" s="86"/>
      <c r="BX55" s="86"/>
      <c r="BY55" s="86"/>
      <c r="BZ55" s="86"/>
      <c r="CA55" s="86"/>
      <c r="CB55" s="86"/>
      <c r="CC55" s="86"/>
      <c r="CD55" s="86"/>
      <c r="CE55" s="86"/>
      <c r="CF55" s="86"/>
      <c r="CG55" s="86"/>
    </row>
    <row r="56" spans="1:85" ht="14.25" customHeight="1" x14ac:dyDescent="0.2">
      <c r="A56" s="86"/>
      <c r="B56" s="86"/>
      <c r="C56" s="55" t="str">
        <f>C27</f>
        <v>Модель Штурн 1</v>
      </c>
      <c r="D56" s="44" t="s">
        <v>77</v>
      </c>
      <c r="E56" s="86"/>
      <c r="F56" s="105">
        <f>(SUMIF(Вводные!$H$5:$L$5,Выручка!F$2,Вводные!$H$177:$L$177)*F32*SUMIF(Вводные!$H$5:$L$5,Выручка!F$2,Вводные!$H$15:$L$15))*Резюме!$D$48</f>
        <v>0</v>
      </c>
      <c r="G56" s="105">
        <f>(SUMIF(Вводные!$H$5:$L$5,Выручка!G$2,Вводные!$H$177:$L$177)*G32*SUMIF(Вводные!$H$5:$L$5,Выручка!G$2,Вводные!$H$15:$L$15))*Резюме!$D$48</f>
        <v>0</v>
      </c>
      <c r="H56" s="105">
        <f>(SUMIF(Вводные!$H$5:$L$5,Выручка!H$2,Вводные!$H$177:$L$177)*H32*SUMIF(Вводные!$H$5:$L$5,Выручка!H$2,Вводные!$H$15:$L$15))*Резюме!$D$48</f>
        <v>0</v>
      </c>
      <c r="I56" s="105">
        <f>(SUMIF(Вводные!$H$5:$L$5,Выручка!I$2,Вводные!$H$177:$L$177)*I32*SUMIF(Вводные!$H$5:$L$5,Выручка!I$2,Вводные!$H$15:$L$15))*Резюме!$D$48</f>
        <v>0</v>
      </c>
      <c r="J56" s="105">
        <f>(SUMIF(Вводные!$H$5:$L$5,Выручка!J$2,Вводные!$H$177:$L$177)*J32*SUMIF(Вводные!$H$5:$L$5,Выручка!J$2,Вводные!$H$15:$L$15))*Резюме!$D$48</f>
        <v>0</v>
      </c>
      <c r="K56" s="105">
        <f>(SUMIF(Вводные!$H$5:$L$5,Выручка!K$2,Вводные!$H$177:$L$177)*K32*SUMIF(Вводные!$H$5:$L$5,Выручка!K$2,Вводные!$H$15:$L$15))*Резюме!$D$48</f>
        <v>0</v>
      </c>
      <c r="L56" s="105">
        <f>(SUMIF(Вводные!$H$5:$L$5,Выручка!L$2,Вводные!$H$177:$L$177)*L32*SUMIF(Вводные!$H$5:$L$5,Выручка!L$2,Вводные!$H$15:$L$15))*Резюме!$D$48</f>
        <v>0</v>
      </c>
      <c r="M56" s="105">
        <f>(SUMIF(Вводные!$H$5:$L$5,Выручка!M$2,Вводные!$H$177:$L$177)*M32*SUMIF(Вводные!$H$5:$L$5,Выручка!M$2,Вводные!$H$15:$L$15))*Резюме!$D$48</f>
        <v>0</v>
      </c>
      <c r="N56" s="105">
        <f>(SUMIF(Вводные!$H$5:$L$5,Выручка!N$2,Вводные!$H$177:$L$177)*N32*SUMIF(Вводные!$H$5:$L$5,Выручка!N$2,Вводные!$H$15:$L$15))*Резюме!$D$48</f>
        <v>0</v>
      </c>
      <c r="O56" s="105">
        <f>(SUMIF(Вводные!$H$5:$L$5,Выручка!O$2,Вводные!$H$177:$L$177)*O32*SUMIF(Вводные!$H$5:$L$5,Выручка!O$2,Вводные!$H$15:$L$15))*Резюме!$D$48</f>
        <v>0</v>
      </c>
      <c r="P56" s="105">
        <f>(SUMIF(Вводные!$H$5:$L$5,Выручка!P$2,Вводные!$H$177:$L$177)*P32*SUMIF(Вводные!$H$5:$L$5,Выручка!P$2,Вводные!$H$15:$L$15))*Резюме!$D$48</f>
        <v>0</v>
      </c>
      <c r="Q56" s="105">
        <f>(SUMIF(Вводные!$H$5:$L$5,Выручка!Q$2,Вводные!$H$177:$L$177)*Q32*SUMIF(Вводные!$H$5:$L$5,Выручка!Q$2,Вводные!$H$15:$L$15))*Резюме!$D$48</f>
        <v>0</v>
      </c>
      <c r="R56" s="105">
        <f>(SUMIF(Вводные!$H$5:$L$5,Выручка!R$2,Вводные!$H$177:$L$177)*R32*SUMIF(Вводные!$H$5:$L$5,Выручка!R$2,Вводные!$H$15:$L$15))*Резюме!$D$48</f>
        <v>2381.4</v>
      </c>
      <c r="S56" s="105">
        <f>(SUMIF(Вводные!$H$5:$L$5,Выручка!S$2,Вводные!$H$177:$L$177)*S32*SUMIF(Вводные!$H$5:$L$5,Выручка!S$2,Вводные!$H$15:$L$15))*Резюме!$D$48</f>
        <v>2460.7800000000002</v>
      </c>
      <c r="T56" s="105">
        <f>(SUMIF(Вводные!$H$5:$L$5,Выручка!T$2,Вводные!$H$177:$L$177)*T32*SUMIF(Вводные!$H$5:$L$5,Выручка!T$2,Вводные!$H$15:$L$15))*Резюме!$D$48</f>
        <v>2381.4</v>
      </c>
      <c r="U56" s="105">
        <f>(SUMIF(Вводные!$H$5:$L$5,Выручка!U$2,Вводные!$H$177:$L$177)*U32*SUMIF(Вводные!$H$5:$L$5,Выручка!U$2,Вводные!$H$15:$L$15))*Резюме!$D$48</f>
        <v>2460.7800000000002</v>
      </c>
      <c r="V56" s="105">
        <f>(SUMIF(Вводные!$H$5:$L$5,Выручка!V$2,Вводные!$H$177:$L$177)*V32*SUMIF(Вводные!$H$5:$L$5,Выручка!V$2,Вводные!$H$15:$L$15))*Резюме!$D$48</f>
        <v>2460.7800000000002</v>
      </c>
      <c r="W56" s="105">
        <f>(SUMIF(Вводные!$H$5:$L$5,Выручка!W$2,Вводные!$H$177:$L$177)*W32*SUMIF(Вводные!$H$5:$L$5,Выручка!W$2,Вводные!$H$15:$L$15))*Резюме!$D$48</f>
        <v>2222.64</v>
      </c>
      <c r="X56" s="105">
        <f>(SUMIF(Вводные!$H$5:$L$5,Выручка!X$2,Вводные!$H$177:$L$177)*X32*SUMIF(Вводные!$H$5:$L$5,Выручка!X$2,Вводные!$H$15:$L$15))*Резюме!$D$48</f>
        <v>2460.7800000000002</v>
      </c>
      <c r="Y56" s="105">
        <f>(SUMIF(Вводные!$H$5:$L$5,Выручка!Y$2,Вводные!$H$177:$L$177)*Y32*SUMIF(Вводные!$H$5:$L$5,Выручка!Y$2,Вводные!$H$15:$L$15))*Резюме!$D$48</f>
        <v>2381.4</v>
      </c>
      <c r="Z56" s="105">
        <f>(SUMIF(Вводные!$H$5:$L$5,Выручка!Z$2,Вводные!$H$177:$L$177)*Z32*SUMIF(Вводные!$H$5:$L$5,Выручка!Z$2,Вводные!$H$15:$L$15))*Резюме!$D$48</f>
        <v>2460.7800000000002</v>
      </c>
      <c r="AA56" s="105">
        <f>(SUMIF(Вводные!$H$5:$L$5,Выручка!AA$2,Вводные!$H$177:$L$177)*AA32*SUMIF(Вводные!$H$5:$L$5,Выручка!AA$2,Вводные!$H$15:$L$15))*Резюме!$D$48</f>
        <v>2381.4</v>
      </c>
      <c r="AB56" s="105">
        <f>(SUMIF(Вводные!$H$5:$L$5,Выручка!AB$2,Вводные!$H$177:$L$177)*AB32*SUMIF(Вводные!$H$5:$L$5,Выручка!AB$2,Вводные!$H$15:$L$15))*Резюме!$D$48</f>
        <v>2460.7800000000002</v>
      </c>
      <c r="AC56" s="105">
        <f>(SUMIF(Вводные!$H$5:$L$5,Выручка!AC$2,Вводные!$H$177:$L$177)*AC32*SUMIF(Вводные!$H$5:$L$5,Выручка!AC$2,Вводные!$H$15:$L$15))*Резюме!$D$48</f>
        <v>2460.7800000000002</v>
      </c>
      <c r="AD56" s="105">
        <f>(SUMIF(Вводные!$H$5:$L$5,Выручка!AD$2,Вводные!$H$177:$L$177)*AD32*SUMIF(Вводные!$H$5:$L$5,Выручка!AD$2,Вводные!$H$15:$L$15))*Резюме!$D$48</f>
        <v>10401.9552</v>
      </c>
      <c r="AE56" s="105">
        <f>(SUMIF(Вводные!$H$5:$L$5,Выручка!AE$2,Вводные!$H$177:$L$177)*AE32*SUMIF(Вводные!$H$5:$L$5,Выручка!AE$2,Вводные!$H$15:$L$15))*Резюме!$D$48</f>
        <v>10748.687040000001</v>
      </c>
      <c r="AF56" s="105">
        <f>(SUMIF(Вводные!$H$5:$L$5,Выручка!AF$2,Вводные!$H$177:$L$177)*AF32*SUMIF(Вводные!$H$5:$L$5,Выручка!AF$2,Вводные!$H$15:$L$15))*Резюме!$D$48</f>
        <v>10401.9552</v>
      </c>
      <c r="AG56" s="105">
        <f>(SUMIF(Вводные!$H$5:$L$5,Выручка!AG$2,Вводные!$H$177:$L$177)*AG32*SUMIF(Вводные!$H$5:$L$5,Выручка!AG$2,Вводные!$H$15:$L$15))*Резюме!$D$48</f>
        <v>10748.687040000001</v>
      </c>
      <c r="AH56" s="105">
        <f>(SUMIF(Вводные!$H$5:$L$5,Выручка!AH$2,Вводные!$H$177:$L$177)*AH32*SUMIF(Вводные!$H$5:$L$5,Выручка!AH$2,Вводные!$H$15:$L$15))*Резюме!$D$48</f>
        <v>10748.687040000001</v>
      </c>
      <c r="AI56" s="105">
        <f>(SUMIF(Вводные!$H$5:$L$5,Выручка!AI$2,Вводные!$H$177:$L$177)*AI32*SUMIF(Вводные!$H$5:$L$5,Выручка!AI$2,Вводные!$H$15:$L$15))*Резюме!$D$48</f>
        <v>9708.4915200000014</v>
      </c>
      <c r="AJ56" s="105">
        <f>(SUMIF(Вводные!$H$5:$L$5,Выручка!AJ$2,Вводные!$H$177:$L$177)*AJ32*SUMIF(Вводные!$H$5:$L$5,Выручка!AJ$2,Вводные!$H$15:$L$15))*Резюме!$D$48</f>
        <v>10748.687040000001</v>
      </c>
      <c r="AK56" s="105">
        <f>(SUMIF(Вводные!$H$5:$L$5,Выручка!AK$2,Вводные!$H$177:$L$177)*AK32*SUMIF(Вводные!$H$5:$L$5,Выручка!AK$2,Вводные!$H$15:$L$15))*Резюме!$D$48</f>
        <v>10401.9552</v>
      </c>
      <c r="AL56" s="105">
        <f>(SUMIF(Вводные!$H$5:$L$5,Выручка!AL$2,Вводные!$H$177:$L$177)*AL32*SUMIF(Вводные!$H$5:$L$5,Выручка!AL$2,Вводные!$H$15:$L$15))*Резюме!$D$48</f>
        <v>10748.687040000001</v>
      </c>
      <c r="AM56" s="105">
        <f>(SUMIF(Вводные!$H$5:$L$5,Выручка!AM$2,Вводные!$H$177:$L$177)*AM32*SUMIF(Вводные!$H$5:$L$5,Выручка!AM$2,Вводные!$H$15:$L$15))*Резюме!$D$48</f>
        <v>10401.9552</v>
      </c>
      <c r="AN56" s="105">
        <f>(SUMIF(Вводные!$H$5:$L$5,Выручка!AN$2,Вводные!$H$177:$L$177)*AN32*SUMIF(Вводные!$H$5:$L$5,Выручка!AN$2,Вводные!$H$15:$L$15))*Резюме!$D$48</f>
        <v>10748.687040000001</v>
      </c>
      <c r="AO56" s="105">
        <f>(SUMIF(Вводные!$H$5:$L$5,Выручка!AO$2,Вводные!$H$177:$L$177)*AO32*SUMIF(Вводные!$H$5:$L$5,Выручка!AO$2,Вводные!$H$15:$L$15))*Резюме!$D$48</f>
        <v>10748.687040000001</v>
      </c>
      <c r="AP56" s="105">
        <f>(SUMIF(Вводные!$H$5:$L$5,Выручка!AP$2,Вводные!$H$177:$L$177)*AP32*SUMIF(Вводные!$H$5:$L$5,Выручка!AP$2,Вводные!$H$15:$L$15))*Резюме!$D$48</f>
        <v>25557.603926400006</v>
      </c>
      <c r="AQ56" s="105">
        <f>(SUMIF(Вводные!$H$5:$L$5,Выручка!AQ$2,Вводные!$H$177:$L$177)*AQ32*SUMIF(Вводные!$H$5:$L$5,Выручка!AQ$2,Вводные!$H$15:$L$15))*Резюме!$D$48</f>
        <v>26409.524057280003</v>
      </c>
      <c r="AR56" s="105">
        <f>(SUMIF(Вводные!$H$5:$L$5,Выручка!AR$2,Вводные!$H$177:$L$177)*AR32*SUMIF(Вводные!$H$5:$L$5,Выручка!AR$2,Вводные!$H$15:$L$15))*Резюме!$D$48</f>
        <v>25557.603926400006</v>
      </c>
      <c r="AS56" s="105">
        <f>(SUMIF(Вводные!$H$5:$L$5,Выручка!AS$2,Вводные!$H$177:$L$177)*AS32*SUMIF(Вводные!$H$5:$L$5,Выручка!AS$2,Вводные!$H$15:$L$15))*Резюме!$D$48</f>
        <v>26409.524057280003</v>
      </c>
      <c r="AT56" s="105">
        <f>(SUMIF(Вводные!$H$5:$L$5,Выручка!AT$2,Вводные!$H$177:$L$177)*AT32*SUMIF(Вводные!$H$5:$L$5,Выручка!AT$2,Вводные!$H$15:$L$15))*Резюме!$D$48</f>
        <v>26409.524057280003</v>
      </c>
      <c r="AU56" s="105">
        <f>(SUMIF(Вводные!$H$5:$L$5,Выручка!AU$2,Вводные!$H$177:$L$177)*AU32*SUMIF(Вводные!$H$5:$L$5,Выручка!AU$2,Вводные!$H$15:$L$15))*Резюме!$D$48</f>
        <v>23853.763664640006</v>
      </c>
      <c r="AV56" s="105">
        <f>(SUMIF(Вводные!$H$5:$L$5,Выручка!AV$2,Вводные!$H$177:$L$177)*AV32*SUMIF(Вводные!$H$5:$L$5,Выручка!AV$2,Вводные!$H$15:$L$15))*Резюме!$D$48</f>
        <v>26409.524057280003</v>
      </c>
      <c r="AW56" s="105">
        <f>(SUMIF(Вводные!$H$5:$L$5,Выручка!AW$2,Вводные!$H$177:$L$177)*AW32*SUMIF(Вводные!$H$5:$L$5,Выручка!AW$2,Вводные!$H$15:$L$15))*Резюме!$D$48</f>
        <v>25557.603926400006</v>
      </c>
      <c r="AX56" s="105">
        <f>(SUMIF(Вводные!$H$5:$L$5,Выручка!AX$2,Вводные!$H$177:$L$177)*AX32*SUMIF(Вводные!$H$5:$L$5,Выручка!AX$2,Вводные!$H$15:$L$15))*Резюме!$D$48</f>
        <v>26409.524057280003</v>
      </c>
      <c r="AY56" s="105">
        <f>(SUMIF(Вводные!$H$5:$L$5,Выручка!AY$2,Вводные!$H$177:$L$177)*AY32*SUMIF(Вводные!$H$5:$L$5,Выручка!AY$2,Вводные!$H$15:$L$15))*Резюме!$D$48</f>
        <v>25557.603926400006</v>
      </c>
      <c r="AZ56" s="105">
        <f>(SUMIF(Вводные!$H$5:$L$5,Выручка!AZ$2,Вводные!$H$177:$L$177)*AZ32*SUMIF(Вводные!$H$5:$L$5,Выручка!AZ$2,Вводные!$H$15:$L$15))*Резюме!$D$48</f>
        <v>26409.524057280003</v>
      </c>
      <c r="BA56" s="105">
        <f>(SUMIF(Вводные!$H$5:$L$5,Выручка!BA$2,Вводные!$H$177:$L$177)*BA32*SUMIF(Вводные!$H$5:$L$5,Выручка!BA$2,Вводные!$H$15:$L$15))*Резюме!$D$48</f>
        <v>26409.524057280003</v>
      </c>
      <c r="BB56" s="105">
        <f>(SUMIF(Вводные!$H$5:$L$5,Выручка!BB$2,Вводные!$H$177:$L$177)*BB32*SUMIF(Вводные!$H$5:$L$5,Выручка!BB$2,Вводные!$H$15:$L$15))*Резюме!$D$48</f>
        <v>58918.796251660817</v>
      </c>
      <c r="BC56" s="105">
        <f>(SUMIF(Вводные!$H$5:$L$5,Выручка!BC$2,Вводные!$H$177:$L$177)*BC32*SUMIF(Вводные!$H$5:$L$5,Выручка!BC$2,Вводные!$H$15:$L$15))*Резюме!$D$48</f>
        <v>60882.75612671618</v>
      </c>
      <c r="BD56" s="105">
        <f>(SUMIF(Вводные!$H$5:$L$5,Выручка!BD$2,Вводные!$H$177:$L$177)*BD32*SUMIF(Вводные!$H$5:$L$5,Выручка!BD$2,Вводные!$H$15:$L$15))*Резюме!$D$48</f>
        <v>58918.796251660817</v>
      </c>
      <c r="BE56" s="105">
        <f>(SUMIF(Вводные!$H$5:$L$5,Выручка!BE$2,Вводные!$H$177:$L$177)*BE32*SUMIF(Вводные!$H$5:$L$5,Выручка!BE$2,Вводные!$H$15:$L$15))*Резюме!$D$48</f>
        <v>60882.75612671618</v>
      </c>
      <c r="BF56" s="105">
        <f>(SUMIF(Вводные!$H$5:$L$5,Выручка!BF$2,Вводные!$H$177:$L$177)*BF32*SUMIF(Вводные!$H$5:$L$5,Выручка!BF$2,Вводные!$H$15:$L$15))*Резюме!$D$48</f>
        <v>60882.75612671618</v>
      </c>
      <c r="BG56" s="105">
        <f>(SUMIF(Вводные!$H$5:$L$5,Выручка!BG$2,Вводные!$H$177:$L$177)*BG32*SUMIF(Вводные!$H$5:$L$5,Выручка!BG$2,Вводные!$H$15:$L$15))*Резюме!$D$48</f>
        <v>56954.836376605454</v>
      </c>
      <c r="BH56" s="105">
        <f>(SUMIF(Вводные!$H$5:$L$5,Выручка!BH$2,Вводные!$H$177:$L$177)*BH32*SUMIF(Вводные!$H$5:$L$5,Выручка!BH$2,Вводные!$H$15:$L$15))*Резюме!$D$48</f>
        <v>60882.75612671618</v>
      </c>
      <c r="BI56" s="105">
        <f>(SUMIF(Вводные!$H$5:$L$5,Выручка!BI$2,Вводные!$H$177:$L$177)*BI32*SUMIF(Вводные!$H$5:$L$5,Выручка!BI$2,Вводные!$H$15:$L$15))*Резюме!$D$48</f>
        <v>58918.796251660817</v>
      </c>
      <c r="BJ56" s="105">
        <f>(SUMIF(Вводные!$H$5:$L$5,Выручка!BJ$2,Вводные!$H$177:$L$177)*BJ32*SUMIF(Вводные!$H$5:$L$5,Выручка!BJ$2,Вводные!$H$15:$L$15))*Резюме!$D$48</f>
        <v>60882.75612671618</v>
      </c>
      <c r="BK56" s="105">
        <f>(SUMIF(Вводные!$H$5:$L$5,Выручка!BK$2,Вводные!$H$177:$L$177)*BK32*SUMIF(Вводные!$H$5:$L$5,Выручка!BK$2,Вводные!$H$15:$L$15))*Резюме!$D$48</f>
        <v>58918.796251660817</v>
      </c>
      <c r="BL56" s="105">
        <f>(SUMIF(Вводные!$H$5:$L$5,Выручка!BL$2,Вводные!$H$177:$L$177)*BL32*SUMIF(Вводные!$H$5:$L$5,Выручка!BL$2,Вводные!$H$15:$L$15))*Резюме!$D$48</f>
        <v>60882.75612671618</v>
      </c>
      <c r="BM56" s="105">
        <f>(SUMIF(Вводные!$H$5:$L$5,Выручка!BM$2,Вводные!$H$177:$L$177)*BM32*SUMIF(Вводные!$H$5:$L$5,Выручка!BM$2,Вводные!$H$15:$L$15))*Резюме!$D$48</f>
        <v>60882.75612671618</v>
      </c>
      <c r="BN56" s="86"/>
      <c r="BO56" s="86"/>
      <c r="BP56" s="86"/>
      <c r="BQ56" s="86"/>
      <c r="BR56" s="86"/>
      <c r="BS56" s="86"/>
      <c r="BT56" s="86"/>
      <c r="BU56" s="86"/>
      <c r="BV56" s="86"/>
      <c r="BW56" s="86"/>
      <c r="BX56" s="86"/>
      <c r="BY56" s="86"/>
      <c r="BZ56" s="86"/>
      <c r="CA56" s="86"/>
      <c r="CB56" s="86"/>
      <c r="CC56" s="86"/>
      <c r="CD56" s="86"/>
      <c r="CE56" s="86"/>
      <c r="CF56" s="86"/>
      <c r="CG56" s="86"/>
    </row>
    <row r="57" spans="1:85" ht="14.25" customHeight="1" x14ac:dyDescent="0.2">
      <c r="A57" s="86"/>
      <c r="B57" s="86"/>
      <c r="C57" s="55" t="str">
        <f>C28</f>
        <v>Модель Штурн 2</v>
      </c>
      <c r="D57" s="44" t="s">
        <v>77</v>
      </c>
      <c r="E57" s="86"/>
      <c r="F57" s="105">
        <f>(SUMIF(Вводные!$H$5:$L$5,Выручка!F$2,Вводные!$H$178:$L$178)*F33*SUMIF(Вводные!$H$5:$L$5,Выручка!F$2,Вводные!$H$15:$L$15))*Резюме!$D$48</f>
        <v>0</v>
      </c>
      <c r="G57" s="105">
        <f>(SUMIF(Вводные!$H$5:$L$5,Выручка!G$2,Вводные!$H$178:$L$178)*G33*SUMIF(Вводные!$H$5:$L$5,Выручка!G$2,Вводные!$H$15:$L$15))*Резюме!$D$48</f>
        <v>0</v>
      </c>
      <c r="H57" s="105">
        <f>(SUMIF(Вводные!$H$5:$L$5,Выручка!H$2,Вводные!$H$178:$L$178)*H33*SUMIF(Вводные!$H$5:$L$5,Выручка!H$2,Вводные!$H$15:$L$15))*Резюме!$D$48</f>
        <v>0</v>
      </c>
      <c r="I57" s="105">
        <f>(SUMIF(Вводные!$H$5:$L$5,Выручка!I$2,Вводные!$H$178:$L$178)*I33*SUMIF(Вводные!$H$5:$L$5,Выручка!I$2,Вводные!$H$15:$L$15))*Резюме!$D$48</f>
        <v>0</v>
      </c>
      <c r="J57" s="105">
        <f>(SUMIF(Вводные!$H$5:$L$5,Выручка!J$2,Вводные!$H$178:$L$178)*J33*SUMIF(Вводные!$H$5:$L$5,Выручка!J$2,Вводные!$H$15:$L$15))*Резюме!$D$48</f>
        <v>0</v>
      </c>
      <c r="K57" s="105">
        <f>(SUMIF(Вводные!$H$5:$L$5,Выручка!K$2,Вводные!$H$178:$L$178)*K33*SUMIF(Вводные!$H$5:$L$5,Выручка!K$2,Вводные!$H$15:$L$15))*Резюме!$D$48</f>
        <v>0</v>
      </c>
      <c r="L57" s="105">
        <f>(SUMIF(Вводные!$H$5:$L$5,Выручка!L$2,Вводные!$H$178:$L$178)*L33*SUMIF(Вводные!$H$5:$L$5,Выручка!L$2,Вводные!$H$15:$L$15))*Резюме!$D$48</f>
        <v>0</v>
      </c>
      <c r="M57" s="105">
        <f>(SUMIF(Вводные!$H$5:$L$5,Выручка!M$2,Вводные!$H$178:$L$178)*M33*SUMIF(Вводные!$H$5:$L$5,Выручка!M$2,Вводные!$H$15:$L$15))*Резюме!$D$48</f>
        <v>0</v>
      </c>
      <c r="N57" s="105">
        <f>(SUMIF(Вводные!$H$5:$L$5,Выручка!N$2,Вводные!$H$178:$L$178)*N33*SUMIF(Вводные!$H$5:$L$5,Выручка!N$2,Вводные!$H$15:$L$15))*Резюме!$D$48</f>
        <v>0</v>
      </c>
      <c r="O57" s="105">
        <f>(SUMIF(Вводные!$H$5:$L$5,Выручка!O$2,Вводные!$H$178:$L$178)*O33*SUMIF(Вводные!$H$5:$L$5,Выручка!O$2,Вводные!$H$15:$L$15))*Резюме!$D$48</f>
        <v>0</v>
      </c>
      <c r="P57" s="105">
        <f>(SUMIF(Вводные!$H$5:$L$5,Выручка!P$2,Вводные!$H$178:$L$178)*P33*SUMIF(Вводные!$H$5:$L$5,Выручка!P$2,Вводные!$H$15:$L$15))*Резюме!$D$48</f>
        <v>0</v>
      </c>
      <c r="Q57" s="105">
        <f>(SUMIF(Вводные!$H$5:$L$5,Выручка!Q$2,Вводные!$H$178:$L$178)*Q33*SUMIF(Вводные!$H$5:$L$5,Выручка!Q$2,Вводные!$H$15:$L$15))*Резюме!$D$48</f>
        <v>0</v>
      </c>
      <c r="R57" s="105">
        <f>(SUMIF(Вводные!$H$5:$L$5,Выручка!R$2,Вводные!$H$178:$L$178)*R33*SUMIF(Вводные!$H$5:$L$5,Выручка!R$2,Вводные!$H$15:$L$15))*Резюме!$D$48</f>
        <v>1339.5375000000001</v>
      </c>
      <c r="S57" s="105">
        <f>(SUMIF(Вводные!$H$5:$L$5,Выручка!S$2,Вводные!$H$178:$L$178)*S33*SUMIF(Вводные!$H$5:$L$5,Выручка!S$2,Вводные!$H$15:$L$15))*Резюме!$D$48</f>
        <v>1384.18875</v>
      </c>
      <c r="T57" s="105">
        <f>(SUMIF(Вводные!$H$5:$L$5,Выручка!T$2,Вводные!$H$178:$L$178)*T33*SUMIF(Вводные!$H$5:$L$5,Выручка!T$2,Вводные!$H$15:$L$15))*Резюме!$D$48</f>
        <v>1339.5375000000001</v>
      </c>
      <c r="U57" s="105">
        <f>(SUMIF(Вводные!$H$5:$L$5,Выручка!U$2,Вводные!$H$178:$L$178)*U33*SUMIF(Вводные!$H$5:$L$5,Выручка!U$2,Вводные!$H$15:$L$15))*Резюме!$D$48</f>
        <v>1384.18875</v>
      </c>
      <c r="V57" s="105">
        <f>(SUMIF(Вводные!$H$5:$L$5,Выручка!V$2,Вводные!$H$178:$L$178)*V33*SUMIF(Вводные!$H$5:$L$5,Выручка!V$2,Вводные!$H$15:$L$15))*Резюме!$D$48</f>
        <v>1384.18875</v>
      </c>
      <c r="W57" s="105">
        <f>(SUMIF(Вводные!$H$5:$L$5,Выручка!W$2,Вводные!$H$178:$L$178)*W33*SUMIF(Вводные!$H$5:$L$5,Выручка!W$2,Вводные!$H$15:$L$15))*Резюме!$D$48</f>
        <v>1250.2350000000001</v>
      </c>
      <c r="X57" s="105">
        <f>(SUMIF(Вводные!$H$5:$L$5,Выручка!X$2,Вводные!$H$178:$L$178)*X33*SUMIF(Вводные!$H$5:$L$5,Выручка!X$2,Вводные!$H$15:$L$15))*Резюме!$D$48</f>
        <v>1384.18875</v>
      </c>
      <c r="Y57" s="105">
        <f>(SUMIF(Вводные!$H$5:$L$5,Выручка!Y$2,Вводные!$H$178:$L$178)*Y33*SUMIF(Вводные!$H$5:$L$5,Выручка!Y$2,Вводные!$H$15:$L$15))*Резюме!$D$48</f>
        <v>1339.5375000000001</v>
      </c>
      <c r="Z57" s="105">
        <f>(SUMIF(Вводные!$H$5:$L$5,Выручка!Z$2,Вводные!$H$178:$L$178)*Z33*SUMIF(Вводные!$H$5:$L$5,Выручка!Z$2,Вводные!$H$15:$L$15))*Резюме!$D$48</f>
        <v>1384.18875</v>
      </c>
      <c r="AA57" s="105">
        <f>(SUMIF(Вводные!$H$5:$L$5,Выручка!AA$2,Вводные!$H$178:$L$178)*AA33*SUMIF(Вводные!$H$5:$L$5,Выручка!AA$2,Вводные!$H$15:$L$15))*Резюме!$D$48</f>
        <v>1339.5375000000001</v>
      </c>
      <c r="AB57" s="105">
        <f>(SUMIF(Вводные!$H$5:$L$5,Выручка!AB$2,Вводные!$H$178:$L$178)*AB33*SUMIF(Вводные!$H$5:$L$5,Выручка!AB$2,Вводные!$H$15:$L$15))*Резюме!$D$48</f>
        <v>1384.18875</v>
      </c>
      <c r="AC57" s="105">
        <f>(SUMIF(Вводные!$H$5:$L$5,Выручка!AC$2,Вводные!$H$178:$L$178)*AC33*SUMIF(Вводные!$H$5:$L$5,Выручка!AC$2,Вводные!$H$15:$L$15))*Резюме!$D$48</f>
        <v>1384.18875</v>
      </c>
      <c r="AD57" s="105">
        <f>(SUMIF(Вводные!$H$5:$L$5,Выручка!AD$2,Вводные!$H$178:$L$178)*AD33*SUMIF(Вводные!$H$5:$L$5,Выручка!AD$2,Вводные!$H$15:$L$15))*Резюме!$D$48</f>
        <v>2925.5499000000009</v>
      </c>
      <c r="AE57" s="105">
        <f>(SUMIF(Вводные!$H$5:$L$5,Выручка!AE$2,Вводные!$H$178:$L$178)*AE33*SUMIF(Вводные!$H$5:$L$5,Выручка!AE$2,Вводные!$H$15:$L$15))*Резюме!$D$48</f>
        <v>3023.0682300000003</v>
      </c>
      <c r="AF57" s="105">
        <f>(SUMIF(Вводные!$H$5:$L$5,Выручка!AF$2,Вводные!$H$178:$L$178)*AF33*SUMIF(Вводные!$H$5:$L$5,Выручка!AF$2,Вводные!$H$15:$L$15))*Резюме!$D$48</f>
        <v>2925.5499000000009</v>
      </c>
      <c r="AG57" s="105">
        <f>(SUMIF(Вводные!$H$5:$L$5,Выручка!AG$2,Вводные!$H$178:$L$178)*AG33*SUMIF(Вводные!$H$5:$L$5,Выручка!AG$2,Вводные!$H$15:$L$15))*Резюме!$D$48</f>
        <v>3023.0682300000003</v>
      </c>
      <c r="AH57" s="105">
        <f>(SUMIF(Вводные!$H$5:$L$5,Выручка!AH$2,Вводные!$H$178:$L$178)*AH33*SUMIF(Вводные!$H$5:$L$5,Выручка!AH$2,Вводные!$H$15:$L$15))*Резюме!$D$48</f>
        <v>3023.0682300000003</v>
      </c>
      <c r="AI57" s="105">
        <f>(SUMIF(Вводные!$H$5:$L$5,Выручка!AI$2,Вводные!$H$178:$L$178)*AI33*SUMIF(Вводные!$H$5:$L$5,Выручка!AI$2,Вводные!$H$15:$L$15))*Резюме!$D$48</f>
        <v>2730.5132400000002</v>
      </c>
      <c r="AJ57" s="105">
        <f>(SUMIF(Вводные!$H$5:$L$5,Выручка!AJ$2,Вводные!$H$178:$L$178)*AJ33*SUMIF(Вводные!$H$5:$L$5,Выручка!AJ$2,Вводные!$H$15:$L$15))*Резюме!$D$48</f>
        <v>3023.0682300000003</v>
      </c>
      <c r="AK57" s="105">
        <f>(SUMIF(Вводные!$H$5:$L$5,Выручка!AK$2,Вводные!$H$178:$L$178)*AK33*SUMIF(Вводные!$H$5:$L$5,Выручка!AK$2,Вводные!$H$15:$L$15))*Резюме!$D$48</f>
        <v>2925.5499000000009</v>
      </c>
      <c r="AL57" s="105">
        <f>(SUMIF(Вводные!$H$5:$L$5,Выручка!AL$2,Вводные!$H$178:$L$178)*AL33*SUMIF(Вводные!$H$5:$L$5,Выручка!AL$2,Вводные!$H$15:$L$15))*Резюме!$D$48</f>
        <v>3023.0682300000003</v>
      </c>
      <c r="AM57" s="105">
        <f>(SUMIF(Вводные!$H$5:$L$5,Выручка!AM$2,Вводные!$H$178:$L$178)*AM33*SUMIF(Вводные!$H$5:$L$5,Выручка!AM$2,Вводные!$H$15:$L$15))*Резюме!$D$48</f>
        <v>2925.5499000000009</v>
      </c>
      <c r="AN57" s="105">
        <f>(SUMIF(Вводные!$H$5:$L$5,Выручка!AN$2,Вводные!$H$178:$L$178)*AN33*SUMIF(Вводные!$H$5:$L$5,Выручка!AN$2,Вводные!$H$15:$L$15))*Резюме!$D$48</f>
        <v>3023.0682300000003</v>
      </c>
      <c r="AO57" s="105">
        <f>(SUMIF(Вводные!$H$5:$L$5,Выручка!AO$2,Вводные!$H$178:$L$178)*AO33*SUMIF(Вводные!$H$5:$L$5,Выручка!AO$2,Вводные!$H$15:$L$15))*Резюме!$D$48</f>
        <v>3023.0682300000003</v>
      </c>
      <c r="AP57" s="105">
        <f>(SUMIF(Вводные!$H$5:$L$5,Выручка!AP$2,Вводные!$H$178:$L$178)*AP33*SUMIF(Вводные!$H$5:$L$5,Выручка!AP$2,Вводные!$H$15:$L$15))*Резюме!$D$48</f>
        <v>9584.1014724000033</v>
      </c>
      <c r="AQ57" s="105">
        <f>(SUMIF(Вводные!$H$5:$L$5,Выручка!AQ$2,Вводные!$H$178:$L$178)*AQ33*SUMIF(Вводные!$H$5:$L$5,Выручка!AQ$2,Вводные!$H$15:$L$15))*Резюме!$D$48</f>
        <v>9903.5715214800039</v>
      </c>
      <c r="AR57" s="105">
        <f>(SUMIF(Вводные!$H$5:$L$5,Выручка!AR$2,Вводные!$H$178:$L$178)*AR33*SUMIF(Вводные!$H$5:$L$5,Выручка!AR$2,Вводные!$H$15:$L$15))*Резюме!$D$48</f>
        <v>9584.1014724000033</v>
      </c>
      <c r="AS57" s="105">
        <f>(SUMIF(Вводные!$H$5:$L$5,Выручка!AS$2,Вводные!$H$178:$L$178)*AS33*SUMIF(Вводные!$H$5:$L$5,Выручка!AS$2,Вводные!$H$15:$L$15))*Резюме!$D$48</f>
        <v>9903.5715214800039</v>
      </c>
      <c r="AT57" s="105">
        <f>(SUMIF(Вводные!$H$5:$L$5,Выручка!AT$2,Вводные!$H$178:$L$178)*AT33*SUMIF(Вводные!$H$5:$L$5,Выручка!AT$2,Вводные!$H$15:$L$15))*Резюме!$D$48</f>
        <v>9903.5715214800039</v>
      </c>
      <c r="AU57" s="105">
        <f>(SUMIF(Вводные!$H$5:$L$5,Выручка!AU$2,Вводные!$H$178:$L$178)*AU33*SUMIF(Вводные!$H$5:$L$5,Выручка!AU$2,Вводные!$H$15:$L$15))*Резюме!$D$48</f>
        <v>8945.1613742400023</v>
      </c>
      <c r="AV57" s="105">
        <f>(SUMIF(Вводные!$H$5:$L$5,Выручка!AV$2,Вводные!$H$178:$L$178)*AV33*SUMIF(Вводные!$H$5:$L$5,Выручка!AV$2,Вводные!$H$15:$L$15))*Резюме!$D$48</f>
        <v>9903.5715214800039</v>
      </c>
      <c r="AW57" s="105">
        <f>(SUMIF(Вводные!$H$5:$L$5,Выручка!AW$2,Вводные!$H$178:$L$178)*AW33*SUMIF(Вводные!$H$5:$L$5,Выручка!AW$2,Вводные!$H$15:$L$15))*Резюме!$D$48</f>
        <v>9584.1014724000033</v>
      </c>
      <c r="AX57" s="105">
        <f>(SUMIF(Вводные!$H$5:$L$5,Выручка!AX$2,Вводные!$H$178:$L$178)*AX33*SUMIF(Вводные!$H$5:$L$5,Выручка!AX$2,Вводные!$H$15:$L$15))*Резюме!$D$48</f>
        <v>9903.5715214800039</v>
      </c>
      <c r="AY57" s="105">
        <f>(SUMIF(Вводные!$H$5:$L$5,Выручка!AY$2,Вводные!$H$178:$L$178)*AY33*SUMIF(Вводные!$H$5:$L$5,Выручка!AY$2,Вводные!$H$15:$L$15))*Резюме!$D$48</f>
        <v>9584.1014724000033</v>
      </c>
      <c r="AZ57" s="105">
        <f>(SUMIF(Вводные!$H$5:$L$5,Выручка!AZ$2,Вводные!$H$178:$L$178)*AZ33*SUMIF(Вводные!$H$5:$L$5,Выручка!AZ$2,Вводные!$H$15:$L$15))*Резюме!$D$48</f>
        <v>9903.5715214800039</v>
      </c>
      <c r="BA57" s="105">
        <f>(SUMIF(Вводные!$H$5:$L$5,Выручка!BA$2,Вводные!$H$178:$L$178)*BA33*SUMIF(Вводные!$H$5:$L$5,Выручка!BA$2,Вводные!$H$15:$L$15))*Резюме!$D$48</f>
        <v>9903.5715214800039</v>
      </c>
      <c r="BB57" s="105">
        <f>(SUMIF(Вводные!$H$5:$L$5,Выручка!BB$2,Вводные!$H$178:$L$178)*BB33*SUMIF(Вводные!$H$5:$L$5,Выручка!BB$2,Вводные!$H$15:$L$15))*Резюме!$D$48</f>
        <v>19187.371147744805</v>
      </c>
      <c r="BC57" s="105">
        <f>(SUMIF(Вводные!$H$5:$L$5,Выручка!BC$2,Вводные!$H$178:$L$178)*BC33*SUMIF(Вводные!$H$5:$L$5,Выручка!BC$2,Вводные!$H$15:$L$15))*Резюме!$D$48</f>
        <v>19826.950186002967</v>
      </c>
      <c r="BD57" s="105">
        <f>(SUMIF(Вводные!$H$5:$L$5,Выручка!BD$2,Вводные!$H$178:$L$178)*BD33*SUMIF(Вводные!$H$5:$L$5,Выручка!BD$2,Вводные!$H$15:$L$15))*Резюме!$D$48</f>
        <v>19187.371147744805</v>
      </c>
      <c r="BE57" s="105">
        <f>(SUMIF(Вводные!$H$5:$L$5,Выручка!BE$2,Вводные!$H$178:$L$178)*BE33*SUMIF(Вводные!$H$5:$L$5,Выручка!BE$2,Вводные!$H$15:$L$15))*Резюме!$D$48</f>
        <v>19826.950186002967</v>
      </c>
      <c r="BF57" s="105">
        <f>(SUMIF(Вводные!$H$5:$L$5,Выручка!BF$2,Вводные!$H$178:$L$178)*BF33*SUMIF(Вводные!$H$5:$L$5,Выручка!BF$2,Вводные!$H$15:$L$15))*Резюме!$D$48</f>
        <v>19826.950186002967</v>
      </c>
      <c r="BG57" s="105">
        <f>(SUMIF(Вводные!$H$5:$L$5,Выручка!BG$2,Вводные!$H$178:$L$178)*BG33*SUMIF(Вводные!$H$5:$L$5,Выручка!BG$2,Вводные!$H$15:$L$15))*Резюме!$D$48</f>
        <v>18547.792109486647</v>
      </c>
      <c r="BH57" s="105">
        <f>(SUMIF(Вводные!$H$5:$L$5,Выручка!BH$2,Вводные!$H$178:$L$178)*BH33*SUMIF(Вводные!$H$5:$L$5,Выручка!BH$2,Вводные!$H$15:$L$15))*Резюме!$D$48</f>
        <v>19826.950186002967</v>
      </c>
      <c r="BI57" s="105">
        <f>(SUMIF(Вводные!$H$5:$L$5,Выручка!BI$2,Вводные!$H$178:$L$178)*BI33*SUMIF(Вводные!$H$5:$L$5,Выручка!BI$2,Вводные!$H$15:$L$15))*Резюме!$D$48</f>
        <v>19187.371147744805</v>
      </c>
      <c r="BJ57" s="105">
        <f>(SUMIF(Вводные!$H$5:$L$5,Выручка!BJ$2,Вводные!$H$178:$L$178)*BJ33*SUMIF(Вводные!$H$5:$L$5,Выручка!BJ$2,Вводные!$H$15:$L$15))*Резюме!$D$48</f>
        <v>19826.950186002967</v>
      </c>
      <c r="BK57" s="105">
        <f>(SUMIF(Вводные!$H$5:$L$5,Выручка!BK$2,Вводные!$H$178:$L$178)*BK33*SUMIF(Вводные!$H$5:$L$5,Выручка!BK$2,Вводные!$H$15:$L$15))*Резюме!$D$48</f>
        <v>19187.371147744805</v>
      </c>
      <c r="BL57" s="105">
        <f>(SUMIF(Вводные!$H$5:$L$5,Выручка!BL$2,Вводные!$H$178:$L$178)*BL33*SUMIF(Вводные!$H$5:$L$5,Выручка!BL$2,Вводные!$H$15:$L$15))*Резюме!$D$48</f>
        <v>19826.950186002967</v>
      </c>
      <c r="BM57" s="105">
        <f>(SUMIF(Вводные!$H$5:$L$5,Выручка!BM$2,Вводные!$H$178:$L$178)*BM33*SUMIF(Вводные!$H$5:$L$5,Выручка!BM$2,Вводные!$H$15:$L$15))*Резюме!$D$48</f>
        <v>19826.950186002967</v>
      </c>
      <c r="BN57" s="86"/>
      <c r="BO57" s="86"/>
      <c r="BP57" s="86"/>
      <c r="BQ57" s="86"/>
      <c r="BR57" s="86"/>
      <c r="BS57" s="86"/>
      <c r="BT57" s="86"/>
      <c r="BU57" s="86"/>
      <c r="BV57" s="86"/>
      <c r="BW57" s="86"/>
      <c r="BX57" s="86"/>
      <c r="BY57" s="86"/>
      <c r="BZ57" s="86"/>
      <c r="CA57" s="86"/>
      <c r="CB57" s="86"/>
      <c r="CC57" s="86"/>
      <c r="CD57" s="86"/>
      <c r="CE57" s="86"/>
      <c r="CF57" s="86"/>
      <c r="CG57" s="86"/>
    </row>
    <row r="58" spans="1:85" ht="14.25" customHeight="1" x14ac:dyDescent="0.2">
      <c r="A58" s="86"/>
      <c r="B58" s="86"/>
      <c r="C58" s="55" t="str">
        <f>C29</f>
        <v>Модель Штурн 3</v>
      </c>
      <c r="D58" s="44" t="s">
        <v>77</v>
      </c>
      <c r="E58" s="86"/>
      <c r="F58" s="105">
        <f>(SUMIF(Вводные!$H$5:$L$5,Выручка!F$2,Вводные!$H$179:$L$179)*F34*SUMIF(Вводные!$H$5:$L$5,Выручка!F$2,Вводные!$H$15:$L$15))*Резюме!$D$48</f>
        <v>0</v>
      </c>
      <c r="G58" s="105">
        <f>(SUMIF(Вводные!$H$5:$L$5,Выручка!G$2,Вводные!$H$179:$L$179)*G34*SUMIF(Вводные!$H$5:$L$5,Выручка!G$2,Вводные!$H$15:$L$15))*Резюме!$D$48</f>
        <v>0</v>
      </c>
      <c r="H58" s="105">
        <f>(SUMIF(Вводные!$H$5:$L$5,Выручка!H$2,Вводные!$H$179:$L$179)*H34*SUMIF(Вводные!$H$5:$L$5,Выручка!H$2,Вводные!$H$15:$L$15))*Резюме!$D$48</f>
        <v>0</v>
      </c>
      <c r="I58" s="105">
        <f>(SUMIF(Вводные!$H$5:$L$5,Выручка!I$2,Вводные!$H$179:$L$179)*I34*SUMIF(Вводные!$H$5:$L$5,Выручка!I$2,Вводные!$H$15:$L$15))*Резюме!$D$48</f>
        <v>0</v>
      </c>
      <c r="J58" s="105">
        <f>(SUMIF(Вводные!$H$5:$L$5,Выручка!J$2,Вводные!$H$179:$L$179)*J34*SUMIF(Вводные!$H$5:$L$5,Выручка!J$2,Вводные!$H$15:$L$15))*Резюме!$D$48</f>
        <v>0</v>
      </c>
      <c r="K58" s="105">
        <f>(SUMIF(Вводные!$H$5:$L$5,Выручка!K$2,Вводные!$H$179:$L$179)*K34*SUMIF(Вводные!$H$5:$L$5,Выручка!K$2,Вводные!$H$15:$L$15))*Резюме!$D$48</f>
        <v>0</v>
      </c>
      <c r="L58" s="105">
        <f>(SUMIF(Вводные!$H$5:$L$5,Выручка!L$2,Вводные!$H$179:$L$179)*L34*SUMIF(Вводные!$H$5:$L$5,Выручка!L$2,Вводные!$H$15:$L$15))*Резюме!$D$48</f>
        <v>0</v>
      </c>
      <c r="M58" s="105">
        <f>(SUMIF(Вводные!$H$5:$L$5,Выручка!M$2,Вводные!$H$179:$L$179)*M34*SUMIF(Вводные!$H$5:$L$5,Выручка!M$2,Вводные!$H$15:$L$15))*Резюме!$D$48</f>
        <v>0</v>
      </c>
      <c r="N58" s="105">
        <f>(SUMIF(Вводные!$H$5:$L$5,Выручка!N$2,Вводные!$H$179:$L$179)*N34*SUMIF(Вводные!$H$5:$L$5,Выручка!N$2,Вводные!$H$15:$L$15))*Резюме!$D$48</f>
        <v>0</v>
      </c>
      <c r="O58" s="105">
        <f>(SUMIF(Вводные!$H$5:$L$5,Выручка!O$2,Вводные!$H$179:$L$179)*O34*SUMIF(Вводные!$H$5:$L$5,Выручка!O$2,Вводные!$H$15:$L$15))*Резюме!$D$48</f>
        <v>0</v>
      </c>
      <c r="P58" s="105">
        <f>(SUMIF(Вводные!$H$5:$L$5,Выручка!P$2,Вводные!$H$179:$L$179)*P34*SUMIF(Вводные!$H$5:$L$5,Выручка!P$2,Вводные!$H$15:$L$15))*Резюме!$D$48</f>
        <v>0</v>
      </c>
      <c r="Q58" s="105">
        <f>(SUMIF(Вводные!$H$5:$L$5,Выручка!Q$2,Вводные!$H$179:$L$179)*Q34*SUMIF(Вводные!$H$5:$L$5,Выручка!Q$2,Вводные!$H$15:$L$15))*Резюме!$D$48</f>
        <v>0</v>
      </c>
      <c r="R58" s="105">
        <f>(SUMIF(Вводные!$H$5:$L$5,Выручка!R$2,Вводные!$H$179:$L$179)*R34*SUMIF(Вводные!$H$5:$L$5,Выручка!R$2,Вводные!$H$15:$L$15))*Резюме!$D$48</f>
        <v>1488.375</v>
      </c>
      <c r="S58" s="105">
        <f>(SUMIF(Вводные!$H$5:$L$5,Выручка!S$2,Вводные!$H$179:$L$179)*S34*SUMIF(Вводные!$H$5:$L$5,Выручка!S$2,Вводные!$H$15:$L$15))*Резюме!$D$48</f>
        <v>1537.9875</v>
      </c>
      <c r="T58" s="105">
        <f>(SUMIF(Вводные!$H$5:$L$5,Выручка!T$2,Вводные!$H$179:$L$179)*T34*SUMIF(Вводные!$H$5:$L$5,Выручка!T$2,Вводные!$H$15:$L$15))*Резюме!$D$48</f>
        <v>1488.375</v>
      </c>
      <c r="U58" s="105">
        <f>(SUMIF(Вводные!$H$5:$L$5,Выручка!U$2,Вводные!$H$179:$L$179)*U34*SUMIF(Вводные!$H$5:$L$5,Выручка!U$2,Вводные!$H$15:$L$15))*Резюме!$D$48</f>
        <v>1537.9875</v>
      </c>
      <c r="V58" s="105">
        <f>(SUMIF(Вводные!$H$5:$L$5,Выручка!V$2,Вводные!$H$179:$L$179)*V34*SUMIF(Вводные!$H$5:$L$5,Выручка!V$2,Вводные!$H$15:$L$15))*Резюме!$D$48</f>
        <v>1537.9875</v>
      </c>
      <c r="W58" s="105">
        <f>(SUMIF(Вводные!$H$5:$L$5,Выручка!W$2,Вводные!$H$179:$L$179)*W34*SUMIF(Вводные!$H$5:$L$5,Выручка!W$2,Вводные!$H$15:$L$15))*Резюме!$D$48</f>
        <v>1389.15</v>
      </c>
      <c r="X58" s="105">
        <f>(SUMIF(Вводные!$H$5:$L$5,Выручка!X$2,Вводные!$H$179:$L$179)*X34*SUMIF(Вводные!$H$5:$L$5,Выручка!X$2,Вводные!$H$15:$L$15))*Резюме!$D$48</f>
        <v>1537.9875</v>
      </c>
      <c r="Y58" s="105">
        <f>(SUMIF(Вводные!$H$5:$L$5,Выручка!Y$2,Вводные!$H$179:$L$179)*Y34*SUMIF(Вводные!$H$5:$L$5,Выручка!Y$2,Вводные!$H$15:$L$15))*Резюме!$D$48</f>
        <v>1488.375</v>
      </c>
      <c r="Z58" s="105">
        <f>(SUMIF(Вводные!$H$5:$L$5,Выручка!Z$2,Вводные!$H$179:$L$179)*Z34*SUMIF(Вводные!$H$5:$L$5,Выручка!Z$2,Вводные!$H$15:$L$15))*Резюме!$D$48</f>
        <v>1537.9875</v>
      </c>
      <c r="AA58" s="105">
        <f>(SUMIF(Вводные!$H$5:$L$5,Выручка!AA$2,Вводные!$H$179:$L$179)*AA34*SUMIF(Вводные!$H$5:$L$5,Выручка!AA$2,Вводные!$H$15:$L$15))*Резюме!$D$48</f>
        <v>1488.375</v>
      </c>
      <c r="AB58" s="105">
        <f>(SUMIF(Вводные!$H$5:$L$5,Выручка!AB$2,Вводные!$H$179:$L$179)*AB34*SUMIF(Вводные!$H$5:$L$5,Выручка!AB$2,Вводные!$H$15:$L$15))*Резюме!$D$48</f>
        <v>1537.9875</v>
      </c>
      <c r="AC58" s="105">
        <f>(SUMIF(Вводные!$H$5:$L$5,Выручка!AC$2,Вводные!$H$179:$L$179)*AC34*SUMIF(Вводные!$H$5:$L$5,Выручка!AC$2,Вводные!$H$15:$L$15))*Резюме!$D$48</f>
        <v>1537.9875</v>
      </c>
      <c r="AD58" s="105">
        <f>(SUMIF(Вводные!$H$5:$L$5,Выручка!AD$2,Вводные!$H$179:$L$179)*AD34*SUMIF(Вводные!$H$5:$L$5,Выручка!AD$2,Вводные!$H$15:$L$15))*Резюме!$D$48</f>
        <v>3095.82</v>
      </c>
      <c r="AE58" s="105">
        <f>(SUMIF(Вводные!$H$5:$L$5,Выручка!AE$2,Вводные!$H$179:$L$179)*AE34*SUMIF(Вводные!$H$5:$L$5,Выручка!AE$2,Вводные!$H$15:$L$15))*Резюме!$D$48</f>
        <v>3199.0140000000001</v>
      </c>
      <c r="AF58" s="105">
        <f>(SUMIF(Вводные!$H$5:$L$5,Выручка!AF$2,Вводные!$H$179:$L$179)*AF34*SUMIF(Вводные!$H$5:$L$5,Выручка!AF$2,Вводные!$H$15:$L$15))*Резюме!$D$48</f>
        <v>3095.82</v>
      </c>
      <c r="AG58" s="105">
        <f>(SUMIF(Вводные!$H$5:$L$5,Выручка!AG$2,Вводные!$H$179:$L$179)*AG34*SUMIF(Вводные!$H$5:$L$5,Выручка!AG$2,Вводные!$H$15:$L$15))*Резюме!$D$48</f>
        <v>3199.0140000000001</v>
      </c>
      <c r="AH58" s="105">
        <f>(SUMIF(Вводные!$H$5:$L$5,Выручка!AH$2,Вводные!$H$179:$L$179)*AH34*SUMIF(Вводные!$H$5:$L$5,Выручка!AH$2,Вводные!$H$15:$L$15))*Резюме!$D$48</f>
        <v>3199.0140000000001</v>
      </c>
      <c r="AI58" s="105">
        <f>(SUMIF(Вводные!$H$5:$L$5,Выручка!AI$2,Вводные!$H$179:$L$179)*AI34*SUMIF(Вводные!$H$5:$L$5,Выручка!AI$2,Вводные!$H$15:$L$15))*Резюме!$D$48</f>
        <v>2889.4320000000002</v>
      </c>
      <c r="AJ58" s="105">
        <f>(SUMIF(Вводные!$H$5:$L$5,Выручка!AJ$2,Вводные!$H$179:$L$179)*AJ34*SUMIF(Вводные!$H$5:$L$5,Выручка!AJ$2,Вводные!$H$15:$L$15))*Резюме!$D$48</f>
        <v>3199.0140000000001</v>
      </c>
      <c r="AK58" s="105">
        <f>(SUMIF(Вводные!$H$5:$L$5,Выручка!AK$2,Вводные!$H$179:$L$179)*AK34*SUMIF(Вводные!$H$5:$L$5,Выручка!AK$2,Вводные!$H$15:$L$15))*Резюме!$D$48</f>
        <v>3095.82</v>
      </c>
      <c r="AL58" s="105">
        <f>(SUMIF(Вводные!$H$5:$L$5,Выручка!AL$2,Вводные!$H$179:$L$179)*AL34*SUMIF(Вводные!$H$5:$L$5,Выручка!AL$2,Вводные!$H$15:$L$15))*Резюме!$D$48</f>
        <v>3199.0140000000001</v>
      </c>
      <c r="AM58" s="105">
        <f>(SUMIF(Вводные!$H$5:$L$5,Выручка!AM$2,Вводные!$H$179:$L$179)*AM34*SUMIF(Вводные!$H$5:$L$5,Выручка!AM$2,Вводные!$H$15:$L$15))*Резюме!$D$48</f>
        <v>3095.82</v>
      </c>
      <c r="AN58" s="105">
        <f>(SUMIF(Вводные!$H$5:$L$5,Выручка!AN$2,Вводные!$H$179:$L$179)*AN34*SUMIF(Вводные!$H$5:$L$5,Выручка!AN$2,Вводные!$H$15:$L$15))*Резюме!$D$48</f>
        <v>3199.0140000000001</v>
      </c>
      <c r="AO58" s="105">
        <f>(SUMIF(Вводные!$H$5:$L$5,Выручка!AO$2,Вводные!$H$179:$L$179)*AO34*SUMIF(Вводные!$H$5:$L$5,Выручка!AO$2,Вводные!$H$15:$L$15))*Резюме!$D$48</f>
        <v>3199.0140000000001</v>
      </c>
      <c r="AP58" s="105">
        <f>(SUMIF(Вводные!$H$5:$L$5,Выручка!AP$2,Вводные!$H$179:$L$179)*AP34*SUMIF(Вводные!$H$5:$L$5,Выручка!AP$2,Вводные!$H$15:$L$15))*Резюме!$D$48</f>
        <v>10141.906320000002</v>
      </c>
      <c r="AQ58" s="105">
        <f>(SUMIF(Вводные!$H$5:$L$5,Выручка!AQ$2,Вводные!$H$179:$L$179)*AQ34*SUMIF(Вводные!$H$5:$L$5,Выручка!AQ$2,Вводные!$H$15:$L$15))*Резюме!$D$48</f>
        <v>10479.969864000002</v>
      </c>
      <c r="AR58" s="105">
        <f>(SUMIF(Вводные!$H$5:$L$5,Выручка!AR$2,Вводные!$H$179:$L$179)*AR34*SUMIF(Вводные!$H$5:$L$5,Выручка!AR$2,Вводные!$H$15:$L$15))*Резюме!$D$48</f>
        <v>10141.906320000002</v>
      </c>
      <c r="AS58" s="105">
        <f>(SUMIF(Вводные!$H$5:$L$5,Выручка!AS$2,Вводные!$H$179:$L$179)*AS34*SUMIF(Вводные!$H$5:$L$5,Выручка!AS$2,Вводные!$H$15:$L$15))*Резюме!$D$48</f>
        <v>10479.969864000002</v>
      </c>
      <c r="AT58" s="105">
        <f>(SUMIF(Вводные!$H$5:$L$5,Выручка!AT$2,Вводные!$H$179:$L$179)*AT34*SUMIF(Вводные!$H$5:$L$5,Выручка!AT$2,Вводные!$H$15:$L$15))*Резюме!$D$48</f>
        <v>10479.969864000002</v>
      </c>
      <c r="AU58" s="105">
        <f>(SUMIF(Вводные!$H$5:$L$5,Выручка!AU$2,Вводные!$H$179:$L$179)*AU34*SUMIF(Вводные!$H$5:$L$5,Выручка!AU$2,Вводные!$H$15:$L$15))*Резюме!$D$48</f>
        <v>9465.7792320000008</v>
      </c>
      <c r="AV58" s="105">
        <f>(SUMIF(Вводные!$H$5:$L$5,Выручка!AV$2,Вводные!$H$179:$L$179)*AV34*SUMIF(Вводные!$H$5:$L$5,Выручка!AV$2,Вводные!$H$15:$L$15))*Резюме!$D$48</f>
        <v>10479.969864000002</v>
      </c>
      <c r="AW58" s="105">
        <f>(SUMIF(Вводные!$H$5:$L$5,Выручка!AW$2,Вводные!$H$179:$L$179)*AW34*SUMIF(Вводные!$H$5:$L$5,Выручка!AW$2,Вводные!$H$15:$L$15))*Резюме!$D$48</f>
        <v>10141.906320000002</v>
      </c>
      <c r="AX58" s="105">
        <f>(SUMIF(Вводные!$H$5:$L$5,Выручка!AX$2,Вводные!$H$179:$L$179)*AX34*SUMIF(Вводные!$H$5:$L$5,Выручка!AX$2,Вводные!$H$15:$L$15))*Резюме!$D$48</f>
        <v>10479.969864000002</v>
      </c>
      <c r="AY58" s="105">
        <f>(SUMIF(Вводные!$H$5:$L$5,Выручка!AY$2,Вводные!$H$179:$L$179)*AY34*SUMIF(Вводные!$H$5:$L$5,Выручка!AY$2,Вводные!$H$15:$L$15))*Резюме!$D$48</f>
        <v>10141.906320000002</v>
      </c>
      <c r="AZ58" s="105">
        <f>(SUMIF(Вводные!$H$5:$L$5,Выручка!AZ$2,Вводные!$H$179:$L$179)*AZ34*SUMIF(Вводные!$H$5:$L$5,Выручка!AZ$2,Вводные!$H$15:$L$15))*Резюме!$D$48</f>
        <v>10479.969864000002</v>
      </c>
      <c r="BA58" s="105">
        <f>(SUMIF(Вводные!$H$5:$L$5,Выручка!BA$2,Вводные!$H$179:$L$179)*BA34*SUMIF(Вводные!$H$5:$L$5,Выручка!BA$2,Вводные!$H$15:$L$15))*Резюме!$D$48</f>
        <v>10479.969864000002</v>
      </c>
      <c r="BB58" s="105">
        <f>(SUMIF(Вводные!$H$5:$L$5,Выручка!BB$2,Вводные!$H$179:$L$179)*BB34*SUMIF(Вводные!$H$5:$L$5,Выручка!BB$2,Вводные!$H$15:$L$15))*Резюме!$D$48</f>
        <v>20304.096452640002</v>
      </c>
      <c r="BC58" s="105">
        <f>(SUMIF(Вводные!$H$5:$L$5,Выручка!BC$2,Вводные!$H$179:$L$179)*BC34*SUMIF(Вводные!$H$5:$L$5,Выручка!BC$2,Вводные!$H$15:$L$15))*Резюме!$D$48</f>
        <v>20980.899667728001</v>
      </c>
      <c r="BD58" s="105">
        <f>(SUMIF(Вводные!$H$5:$L$5,Выручка!BD$2,Вводные!$H$179:$L$179)*BD34*SUMIF(Вводные!$H$5:$L$5,Выручка!BD$2,Вводные!$H$15:$L$15))*Резюме!$D$48</f>
        <v>20304.096452640002</v>
      </c>
      <c r="BE58" s="105">
        <f>(SUMIF(Вводные!$H$5:$L$5,Выручка!BE$2,Вводные!$H$179:$L$179)*BE34*SUMIF(Вводные!$H$5:$L$5,Выручка!BE$2,Вводные!$H$15:$L$15))*Резюме!$D$48</f>
        <v>20980.899667728001</v>
      </c>
      <c r="BF58" s="105">
        <f>(SUMIF(Вводные!$H$5:$L$5,Выручка!BF$2,Вводные!$H$179:$L$179)*BF34*SUMIF(Вводные!$H$5:$L$5,Выручка!BF$2,Вводные!$H$15:$L$15))*Резюме!$D$48</f>
        <v>20980.899667728001</v>
      </c>
      <c r="BG58" s="105">
        <f>(SUMIF(Вводные!$H$5:$L$5,Выручка!BG$2,Вводные!$H$179:$L$179)*BG34*SUMIF(Вводные!$H$5:$L$5,Выручка!BG$2,Вводные!$H$15:$L$15))*Резюме!$D$48</f>
        <v>19627.293237552003</v>
      </c>
      <c r="BH58" s="105">
        <f>(SUMIF(Вводные!$H$5:$L$5,Выручка!BH$2,Вводные!$H$179:$L$179)*BH34*SUMIF(Вводные!$H$5:$L$5,Выручка!BH$2,Вводные!$H$15:$L$15))*Резюме!$D$48</f>
        <v>20980.899667728001</v>
      </c>
      <c r="BI58" s="105">
        <f>(SUMIF(Вводные!$H$5:$L$5,Выручка!BI$2,Вводные!$H$179:$L$179)*BI34*SUMIF(Вводные!$H$5:$L$5,Выручка!BI$2,Вводные!$H$15:$L$15))*Резюме!$D$48</f>
        <v>20304.096452640002</v>
      </c>
      <c r="BJ58" s="105">
        <f>(SUMIF(Вводные!$H$5:$L$5,Выручка!BJ$2,Вводные!$H$179:$L$179)*BJ34*SUMIF(Вводные!$H$5:$L$5,Выручка!BJ$2,Вводные!$H$15:$L$15))*Резюме!$D$48</f>
        <v>20980.899667728001</v>
      </c>
      <c r="BK58" s="105">
        <f>(SUMIF(Вводные!$H$5:$L$5,Выручка!BK$2,Вводные!$H$179:$L$179)*BK34*SUMIF(Вводные!$H$5:$L$5,Выручка!BK$2,Вводные!$H$15:$L$15))*Резюме!$D$48</f>
        <v>20304.096452640002</v>
      </c>
      <c r="BL58" s="105">
        <f>(SUMIF(Вводные!$H$5:$L$5,Выручка!BL$2,Вводные!$H$179:$L$179)*BL34*SUMIF(Вводные!$H$5:$L$5,Выручка!BL$2,Вводные!$H$15:$L$15))*Резюме!$D$48</f>
        <v>20980.899667728001</v>
      </c>
      <c r="BM58" s="105">
        <f>(SUMIF(Вводные!$H$5:$L$5,Выручка!BM$2,Вводные!$H$179:$L$179)*BM34*SUMIF(Вводные!$H$5:$L$5,Выручка!BM$2,Вводные!$H$15:$L$15))*Резюме!$D$48</f>
        <v>20980.899667728001</v>
      </c>
      <c r="BN58" s="86"/>
      <c r="BO58" s="86"/>
      <c r="BP58" s="86"/>
      <c r="BQ58" s="86"/>
      <c r="BR58" s="86"/>
      <c r="BS58" s="86"/>
      <c r="BT58" s="86"/>
      <c r="BU58" s="86"/>
      <c r="BV58" s="86"/>
      <c r="BW58" s="86"/>
      <c r="BX58" s="86"/>
      <c r="BY58" s="86"/>
      <c r="BZ58" s="86"/>
      <c r="CA58" s="86"/>
      <c r="CB58" s="86"/>
      <c r="CC58" s="86"/>
      <c r="CD58" s="86"/>
      <c r="CE58" s="86"/>
      <c r="CF58" s="86"/>
      <c r="CG58" s="86"/>
    </row>
    <row r="59" spans="1:85" ht="14.25" customHeight="1" x14ac:dyDescent="0.2">
      <c r="A59" s="86"/>
      <c r="B59" s="86"/>
      <c r="C59" s="28"/>
      <c r="D59" s="124"/>
      <c r="E59" s="86"/>
      <c r="F59" s="220"/>
      <c r="G59" s="220"/>
      <c r="H59" s="220"/>
      <c r="I59" s="220"/>
      <c r="J59" s="220"/>
      <c r="K59" s="220"/>
      <c r="L59" s="220"/>
      <c r="M59" s="220"/>
      <c r="N59" s="220"/>
      <c r="O59" s="220"/>
      <c r="P59" s="220"/>
      <c r="Q59" s="220"/>
      <c r="R59" s="220"/>
      <c r="S59" s="220"/>
      <c r="T59" s="220"/>
      <c r="U59" s="220"/>
      <c r="V59" s="220"/>
      <c r="W59" s="220"/>
      <c r="X59" s="220"/>
      <c r="Y59" s="220"/>
      <c r="Z59" s="220"/>
      <c r="AA59" s="220"/>
      <c r="AB59" s="220"/>
      <c r="AC59" s="220"/>
      <c r="AD59" s="220"/>
      <c r="AE59" s="220"/>
      <c r="AF59" s="220"/>
      <c r="AG59" s="220"/>
      <c r="AH59" s="220"/>
      <c r="AI59" s="220"/>
      <c r="AJ59" s="220"/>
      <c r="AK59" s="220"/>
      <c r="AL59" s="220"/>
      <c r="AM59" s="220"/>
      <c r="AN59" s="220"/>
      <c r="AO59" s="220"/>
      <c r="AP59" s="220"/>
      <c r="AQ59" s="220"/>
      <c r="AR59" s="220"/>
      <c r="AS59" s="220"/>
      <c r="AT59" s="220"/>
      <c r="AU59" s="220"/>
      <c r="AV59" s="220"/>
      <c r="AW59" s="220"/>
      <c r="AX59" s="220"/>
      <c r="AY59" s="220"/>
      <c r="AZ59" s="220"/>
      <c r="BA59" s="220"/>
      <c r="BB59" s="220"/>
      <c r="BC59" s="220"/>
      <c r="BD59" s="220"/>
      <c r="BE59" s="220"/>
      <c r="BF59" s="220"/>
      <c r="BG59" s="220"/>
      <c r="BH59" s="220"/>
      <c r="BI59" s="220"/>
      <c r="BJ59" s="220"/>
      <c r="BK59" s="220"/>
      <c r="BL59" s="220"/>
      <c r="BM59" s="220"/>
      <c r="BN59" s="86"/>
      <c r="BO59" s="86"/>
      <c r="BP59" s="86"/>
      <c r="BQ59" s="86"/>
      <c r="BR59" s="86"/>
      <c r="BS59" s="86"/>
      <c r="BT59" s="86"/>
      <c r="BU59" s="86"/>
      <c r="BV59" s="86"/>
      <c r="BW59" s="86"/>
      <c r="BX59" s="86"/>
      <c r="BY59" s="86"/>
      <c r="BZ59" s="86"/>
      <c r="CA59" s="86"/>
      <c r="CB59" s="86"/>
      <c r="CC59" s="86"/>
      <c r="CD59" s="86"/>
      <c r="CE59" s="86"/>
      <c r="CF59" s="86"/>
      <c r="CG59" s="86"/>
    </row>
    <row r="60" spans="1:85" ht="14.25" customHeight="1" x14ac:dyDescent="0.2">
      <c r="A60" s="86"/>
      <c r="B60" s="86"/>
      <c r="C60" s="28" t="str">
        <f>C41</f>
        <v>Оказание услуг по отделке</v>
      </c>
      <c r="D60" s="124" t="s">
        <v>77</v>
      </c>
      <c r="E60" s="86"/>
      <c r="F60" s="220">
        <f t="shared" ref="F60" si="20">SUM(F61:F63)</f>
        <v>0</v>
      </c>
      <c r="G60" s="220">
        <f t="shared" ref="G60:BM60" si="21">SUM(G61:G63)</f>
        <v>0</v>
      </c>
      <c r="H60" s="220">
        <f t="shared" si="21"/>
        <v>0</v>
      </c>
      <c r="I60" s="220">
        <f t="shared" si="21"/>
        <v>0</v>
      </c>
      <c r="J60" s="220">
        <f t="shared" si="21"/>
        <v>0</v>
      </c>
      <c r="K60" s="220">
        <f t="shared" si="21"/>
        <v>0</v>
      </c>
      <c r="L60" s="220">
        <f t="shared" si="21"/>
        <v>0</v>
      </c>
      <c r="M60" s="220">
        <f t="shared" si="21"/>
        <v>0</v>
      </c>
      <c r="N60" s="220">
        <f t="shared" si="21"/>
        <v>0</v>
      </c>
      <c r="O60" s="220">
        <f t="shared" si="21"/>
        <v>0</v>
      </c>
      <c r="P60" s="220">
        <f t="shared" si="21"/>
        <v>0</v>
      </c>
      <c r="Q60" s="220">
        <f t="shared" si="21"/>
        <v>0</v>
      </c>
      <c r="R60" s="220">
        <f t="shared" si="21"/>
        <v>8573.0400000000009</v>
      </c>
      <c r="S60" s="220">
        <f t="shared" si="21"/>
        <v>8858.8080000000009</v>
      </c>
      <c r="T60" s="220">
        <f t="shared" si="21"/>
        <v>8573.0400000000009</v>
      </c>
      <c r="U60" s="220">
        <f t="shared" si="21"/>
        <v>8858.8080000000009</v>
      </c>
      <c r="V60" s="220">
        <f t="shared" si="21"/>
        <v>8858.8080000000009</v>
      </c>
      <c r="W60" s="220">
        <f t="shared" si="21"/>
        <v>8001.5040000000008</v>
      </c>
      <c r="X60" s="220">
        <f t="shared" si="21"/>
        <v>8858.8080000000009</v>
      </c>
      <c r="Y60" s="220">
        <f t="shared" si="21"/>
        <v>8573.0400000000009</v>
      </c>
      <c r="Z60" s="220">
        <f t="shared" si="21"/>
        <v>8858.8080000000009</v>
      </c>
      <c r="AA60" s="220">
        <f t="shared" si="21"/>
        <v>8573.0400000000009</v>
      </c>
      <c r="AB60" s="220">
        <f t="shared" si="21"/>
        <v>8858.8080000000009</v>
      </c>
      <c r="AC60" s="220">
        <f t="shared" si="21"/>
        <v>8858.8080000000009</v>
      </c>
      <c r="AD60" s="220">
        <f t="shared" si="21"/>
        <v>27490.881600000001</v>
      </c>
      <c r="AE60" s="220">
        <f t="shared" si="21"/>
        <v>28407.244320000002</v>
      </c>
      <c r="AF60" s="220">
        <f t="shared" si="21"/>
        <v>27490.881600000001</v>
      </c>
      <c r="AG60" s="220">
        <f t="shared" si="21"/>
        <v>28407.244320000002</v>
      </c>
      <c r="AH60" s="220">
        <f t="shared" si="21"/>
        <v>28407.244320000002</v>
      </c>
      <c r="AI60" s="220">
        <f t="shared" si="21"/>
        <v>25658.156159999999</v>
      </c>
      <c r="AJ60" s="220">
        <f t="shared" si="21"/>
        <v>28407.244320000002</v>
      </c>
      <c r="AK60" s="220">
        <f t="shared" si="21"/>
        <v>27490.881600000001</v>
      </c>
      <c r="AL60" s="220">
        <f t="shared" si="21"/>
        <v>28407.244320000002</v>
      </c>
      <c r="AM60" s="220">
        <f t="shared" si="21"/>
        <v>27490.881600000001</v>
      </c>
      <c r="AN60" s="220">
        <f t="shared" si="21"/>
        <v>28407.244320000002</v>
      </c>
      <c r="AO60" s="220">
        <f t="shared" si="21"/>
        <v>28407.244320000002</v>
      </c>
      <c r="AP60" s="220">
        <f t="shared" si="21"/>
        <v>47908.433664000011</v>
      </c>
      <c r="AQ60" s="220">
        <f t="shared" si="21"/>
        <v>49505.381452800008</v>
      </c>
      <c r="AR60" s="220">
        <f t="shared" si="21"/>
        <v>47908.433664000011</v>
      </c>
      <c r="AS60" s="220">
        <f t="shared" si="21"/>
        <v>49505.381452800008</v>
      </c>
      <c r="AT60" s="220">
        <f t="shared" si="21"/>
        <v>49505.381452800008</v>
      </c>
      <c r="AU60" s="220">
        <f t="shared" si="21"/>
        <v>44714.538086400011</v>
      </c>
      <c r="AV60" s="220">
        <f t="shared" si="21"/>
        <v>49505.381452800008</v>
      </c>
      <c r="AW60" s="220">
        <f t="shared" si="21"/>
        <v>47908.433664000011</v>
      </c>
      <c r="AX60" s="220">
        <f t="shared" si="21"/>
        <v>49505.381452800008</v>
      </c>
      <c r="AY60" s="220">
        <f t="shared" si="21"/>
        <v>47908.433664000011</v>
      </c>
      <c r="AZ60" s="220">
        <f t="shared" si="21"/>
        <v>49505.381452800008</v>
      </c>
      <c r="BA60" s="220">
        <f t="shared" si="21"/>
        <v>49505.381452800008</v>
      </c>
      <c r="BB60" s="220">
        <f t="shared" si="21"/>
        <v>69915.404482560014</v>
      </c>
      <c r="BC60" s="220">
        <f t="shared" si="21"/>
        <v>72245.917965312008</v>
      </c>
      <c r="BD60" s="220">
        <f t="shared" si="21"/>
        <v>69915.404482560014</v>
      </c>
      <c r="BE60" s="220">
        <f t="shared" si="21"/>
        <v>72245.917965312008</v>
      </c>
      <c r="BF60" s="220">
        <f t="shared" si="21"/>
        <v>72245.917965312008</v>
      </c>
      <c r="BG60" s="220">
        <f t="shared" si="21"/>
        <v>67584.890999808005</v>
      </c>
      <c r="BH60" s="220">
        <f t="shared" si="21"/>
        <v>72245.917965312008</v>
      </c>
      <c r="BI60" s="220">
        <f t="shared" si="21"/>
        <v>69915.404482560014</v>
      </c>
      <c r="BJ60" s="220">
        <f t="shared" si="21"/>
        <v>72245.917965312008</v>
      </c>
      <c r="BK60" s="220">
        <f t="shared" si="21"/>
        <v>69915.404482560014</v>
      </c>
      <c r="BL60" s="220">
        <f t="shared" si="21"/>
        <v>72245.917965312008</v>
      </c>
      <c r="BM60" s="220">
        <f t="shared" si="21"/>
        <v>72245.917965312008</v>
      </c>
      <c r="BN60" s="86"/>
      <c r="BO60" s="86"/>
      <c r="BP60" s="86"/>
      <c r="BQ60" s="86"/>
      <c r="BR60" s="86"/>
      <c r="BS60" s="86"/>
      <c r="BT60" s="86"/>
      <c r="BU60" s="86"/>
      <c r="BV60" s="86"/>
      <c r="BW60" s="86"/>
      <c r="BX60" s="86"/>
      <c r="BY60" s="86"/>
      <c r="BZ60" s="86"/>
      <c r="CA60" s="86"/>
      <c r="CB60" s="86"/>
      <c r="CC60" s="86"/>
      <c r="CD60" s="86"/>
      <c r="CE60" s="86"/>
      <c r="CF60" s="86"/>
      <c r="CG60" s="86"/>
    </row>
    <row r="61" spans="1:85" ht="14.25" customHeight="1" x14ac:dyDescent="0.2">
      <c r="A61" s="26"/>
      <c r="B61" s="26"/>
      <c r="C61" s="55" t="str">
        <f>C42</f>
        <v>Модель Штурн 1</v>
      </c>
      <c r="D61" s="44" t="s">
        <v>77</v>
      </c>
      <c r="E61" s="26"/>
      <c r="F61" s="105">
        <f>(SUMIF(Вводные!$H$5:$L$5,Выручка!F$2,Вводные!$H$182:$L$182)/1000*F42*SUMIF(Вводные!$H$5:$L$5,Выручка!F$2,Вводные!$H$15:$L$15))*Резюме!$D$48</f>
        <v>0</v>
      </c>
      <c r="G61" s="105">
        <f>(SUMIF(Вводные!$H$5:$L$5,Выручка!G$2,Вводные!$H$182:$L$182)/1000*G42*SUMIF(Вводные!$H$5:$L$5,Выручка!G$2,Вводные!$H$15:$L$15))*Резюме!$D$48</f>
        <v>0</v>
      </c>
      <c r="H61" s="105">
        <f>(SUMIF(Вводные!$H$5:$L$5,Выручка!H$2,Вводные!$H$182:$L$182)/1000*H42*SUMIF(Вводные!$H$5:$L$5,Выручка!H$2,Вводные!$H$15:$L$15))*Резюме!$D$48</f>
        <v>0</v>
      </c>
      <c r="I61" s="105">
        <f>(SUMIF(Вводные!$H$5:$L$5,Выручка!I$2,Вводные!$H$182:$L$182)/1000*I42*SUMIF(Вводные!$H$5:$L$5,Выручка!I$2,Вводные!$H$15:$L$15))*Резюме!$D$48</f>
        <v>0</v>
      </c>
      <c r="J61" s="105">
        <f>(SUMIF(Вводные!$H$5:$L$5,Выручка!J$2,Вводные!$H$182:$L$182)/1000*J42*SUMIF(Вводные!$H$5:$L$5,Выручка!J$2,Вводные!$H$15:$L$15))*Резюме!$D$48</f>
        <v>0</v>
      </c>
      <c r="K61" s="105">
        <f>(SUMIF(Вводные!$H$5:$L$5,Выручка!K$2,Вводные!$H$182:$L$182)/1000*K42*SUMIF(Вводные!$H$5:$L$5,Выручка!K$2,Вводные!$H$15:$L$15))*Резюме!$D$48</f>
        <v>0</v>
      </c>
      <c r="L61" s="105">
        <f>(SUMIF(Вводные!$H$5:$L$5,Выручка!L$2,Вводные!$H$182:$L$182)/1000*L42*SUMIF(Вводные!$H$5:$L$5,Выручка!L$2,Вводные!$H$15:$L$15))*Резюме!$D$48</f>
        <v>0</v>
      </c>
      <c r="M61" s="105">
        <f>(SUMIF(Вводные!$H$5:$L$5,Выручка!M$2,Вводные!$H$182:$L$182)/1000*M42*SUMIF(Вводные!$H$5:$L$5,Выручка!M$2,Вводные!$H$15:$L$15))*Резюме!$D$48</f>
        <v>0</v>
      </c>
      <c r="N61" s="105">
        <f>(SUMIF(Вводные!$H$5:$L$5,Выручка!N$2,Вводные!$H$182:$L$182)/1000*N42*SUMIF(Вводные!$H$5:$L$5,Выручка!N$2,Вводные!$H$15:$L$15))*Резюме!$D$48</f>
        <v>0</v>
      </c>
      <c r="O61" s="105">
        <f>(SUMIF(Вводные!$H$5:$L$5,Выручка!O$2,Вводные!$H$182:$L$182)/1000*O42*SUMIF(Вводные!$H$5:$L$5,Выручка!O$2,Вводные!$H$15:$L$15))*Резюме!$D$48</f>
        <v>0</v>
      </c>
      <c r="P61" s="105">
        <f>(SUMIF(Вводные!$H$5:$L$5,Выручка!P$2,Вводные!$H$182:$L$182)/1000*P42*SUMIF(Вводные!$H$5:$L$5,Выручка!P$2,Вводные!$H$15:$L$15))*Резюме!$D$48</f>
        <v>0</v>
      </c>
      <c r="Q61" s="105">
        <f>(SUMIF(Вводные!$H$5:$L$5,Выручка!Q$2,Вводные!$H$182:$L$182)/1000*Q42*SUMIF(Вводные!$H$5:$L$5,Выручка!Q$2,Вводные!$H$15:$L$15))*Резюме!$D$48</f>
        <v>0</v>
      </c>
      <c r="R61" s="105">
        <f>(SUMIF(Вводные!$H$5:$L$5,Выручка!R$2,Вводные!$H$182:$L$182)/1000*R42*SUMIF(Вводные!$H$5:$L$5,Выручка!R$2,Вводные!$H$15:$L$15))*Резюме!$D$48</f>
        <v>4286.5200000000004</v>
      </c>
      <c r="S61" s="105">
        <f>(SUMIF(Вводные!$H$5:$L$5,Выручка!S$2,Вводные!$H$182:$L$182)/1000*S42*SUMIF(Вводные!$H$5:$L$5,Выручка!S$2,Вводные!$H$15:$L$15))*Резюме!$D$48</f>
        <v>4429.4040000000005</v>
      </c>
      <c r="T61" s="105">
        <f>(SUMIF(Вводные!$H$5:$L$5,Выручка!T$2,Вводные!$H$182:$L$182)/1000*T42*SUMIF(Вводные!$H$5:$L$5,Выручка!T$2,Вводные!$H$15:$L$15))*Резюме!$D$48</f>
        <v>4286.5200000000004</v>
      </c>
      <c r="U61" s="105">
        <f>(SUMIF(Вводные!$H$5:$L$5,Выручка!U$2,Вводные!$H$182:$L$182)/1000*U42*SUMIF(Вводные!$H$5:$L$5,Выручка!U$2,Вводные!$H$15:$L$15))*Резюме!$D$48</f>
        <v>4429.4040000000005</v>
      </c>
      <c r="V61" s="105">
        <f>(SUMIF(Вводные!$H$5:$L$5,Выручка!V$2,Вводные!$H$182:$L$182)/1000*V42*SUMIF(Вводные!$H$5:$L$5,Выручка!V$2,Вводные!$H$15:$L$15))*Резюме!$D$48</f>
        <v>4429.4040000000005</v>
      </c>
      <c r="W61" s="105">
        <f>(SUMIF(Вводные!$H$5:$L$5,Выручка!W$2,Вводные!$H$182:$L$182)/1000*W42*SUMIF(Вводные!$H$5:$L$5,Выручка!W$2,Вводные!$H$15:$L$15))*Резюме!$D$48</f>
        <v>4000.7520000000009</v>
      </c>
      <c r="X61" s="105">
        <f>(SUMIF(Вводные!$H$5:$L$5,Выручка!X$2,Вводные!$H$182:$L$182)/1000*X42*SUMIF(Вводные!$H$5:$L$5,Выручка!X$2,Вводные!$H$15:$L$15))*Резюме!$D$48</f>
        <v>4429.4040000000005</v>
      </c>
      <c r="Y61" s="105">
        <f>(SUMIF(Вводные!$H$5:$L$5,Выручка!Y$2,Вводные!$H$182:$L$182)/1000*Y42*SUMIF(Вводные!$H$5:$L$5,Выручка!Y$2,Вводные!$H$15:$L$15))*Резюме!$D$48</f>
        <v>4286.5200000000004</v>
      </c>
      <c r="Z61" s="105">
        <f>(SUMIF(Вводные!$H$5:$L$5,Выручка!Z$2,Вводные!$H$182:$L$182)/1000*Z42*SUMIF(Вводные!$H$5:$L$5,Выручка!Z$2,Вводные!$H$15:$L$15))*Резюме!$D$48</f>
        <v>4429.4040000000005</v>
      </c>
      <c r="AA61" s="105">
        <f>(SUMIF(Вводные!$H$5:$L$5,Выручка!AA$2,Вводные!$H$182:$L$182)/1000*AA42*SUMIF(Вводные!$H$5:$L$5,Выручка!AA$2,Вводные!$H$15:$L$15))*Резюме!$D$48</f>
        <v>4286.5200000000004</v>
      </c>
      <c r="AB61" s="105">
        <f>(SUMIF(Вводные!$H$5:$L$5,Выручка!AB$2,Вводные!$H$182:$L$182)/1000*AB42*SUMIF(Вводные!$H$5:$L$5,Выручка!AB$2,Вводные!$H$15:$L$15))*Резюме!$D$48</f>
        <v>4429.4040000000005</v>
      </c>
      <c r="AC61" s="105">
        <f>(SUMIF(Вводные!$H$5:$L$5,Выручка!AC$2,Вводные!$H$182:$L$182)/1000*AC42*SUMIF(Вводные!$H$5:$L$5,Выручка!AC$2,Вводные!$H$15:$L$15))*Резюме!$D$48</f>
        <v>4429.4040000000005</v>
      </c>
      <c r="AD61" s="105">
        <f>(SUMIF(Вводные!$H$5:$L$5,Выручка!AD$2,Вводные!$H$182:$L$182)/1000*AD42*SUMIF(Вводные!$H$5:$L$5,Выручка!AD$2,Вводные!$H$15:$L$15))*Резюме!$D$48</f>
        <v>11887.9488</v>
      </c>
      <c r="AE61" s="105">
        <f>(SUMIF(Вводные!$H$5:$L$5,Выручка!AE$2,Вводные!$H$182:$L$182)/1000*AE42*SUMIF(Вводные!$H$5:$L$5,Выручка!AE$2,Вводные!$H$15:$L$15))*Резюме!$D$48</f>
        <v>12284.213760000001</v>
      </c>
      <c r="AF61" s="105">
        <f>(SUMIF(Вводные!$H$5:$L$5,Выручка!AF$2,Вводные!$H$182:$L$182)/1000*AF42*SUMIF(Вводные!$H$5:$L$5,Выручка!AF$2,Вводные!$H$15:$L$15))*Резюме!$D$48</f>
        <v>11887.9488</v>
      </c>
      <c r="AG61" s="105">
        <f>(SUMIF(Вводные!$H$5:$L$5,Выручка!AG$2,Вводные!$H$182:$L$182)/1000*AG42*SUMIF(Вводные!$H$5:$L$5,Выручка!AG$2,Вводные!$H$15:$L$15))*Резюме!$D$48</f>
        <v>12284.213760000001</v>
      </c>
      <c r="AH61" s="105">
        <f>(SUMIF(Вводные!$H$5:$L$5,Выручка!AH$2,Вводные!$H$182:$L$182)/1000*AH42*SUMIF(Вводные!$H$5:$L$5,Выручка!AH$2,Вводные!$H$15:$L$15))*Резюме!$D$48</f>
        <v>12284.213760000001</v>
      </c>
      <c r="AI61" s="105">
        <f>(SUMIF(Вводные!$H$5:$L$5,Выручка!AI$2,Вводные!$H$182:$L$182)/1000*AI42*SUMIF(Вводные!$H$5:$L$5,Выручка!AI$2,Вводные!$H$15:$L$15))*Резюме!$D$48</f>
        <v>11095.418879999999</v>
      </c>
      <c r="AJ61" s="105">
        <f>(SUMIF(Вводные!$H$5:$L$5,Выручка!AJ$2,Вводные!$H$182:$L$182)/1000*AJ42*SUMIF(Вводные!$H$5:$L$5,Выручка!AJ$2,Вводные!$H$15:$L$15))*Резюме!$D$48</f>
        <v>12284.213760000001</v>
      </c>
      <c r="AK61" s="105">
        <f>(SUMIF(Вводные!$H$5:$L$5,Выручка!AK$2,Вводные!$H$182:$L$182)/1000*AK42*SUMIF(Вводные!$H$5:$L$5,Выручка!AK$2,Вводные!$H$15:$L$15))*Резюме!$D$48</f>
        <v>11887.9488</v>
      </c>
      <c r="AL61" s="105">
        <f>(SUMIF(Вводные!$H$5:$L$5,Выручка!AL$2,Вводные!$H$182:$L$182)/1000*AL42*SUMIF(Вводные!$H$5:$L$5,Выручка!AL$2,Вводные!$H$15:$L$15))*Резюме!$D$48</f>
        <v>12284.213760000001</v>
      </c>
      <c r="AM61" s="105">
        <f>(SUMIF(Вводные!$H$5:$L$5,Выручка!AM$2,Вводные!$H$182:$L$182)/1000*AM42*SUMIF(Вводные!$H$5:$L$5,Выручка!AM$2,Вводные!$H$15:$L$15))*Резюме!$D$48</f>
        <v>11887.9488</v>
      </c>
      <c r="AN61" s="105">
        <f>(SUMIF(Вводные!$H$5:$L$5,Выручка!AN$2,Вводные!$H$182:$L$182)/1000*AN42*SUMIF(Вводные!$H$5:$L$5,Выручка!AN$2,Вводные!$H$15:$L$15))*Резюме!$D$48</f>
        <v>12284.213760000001</v>
      </c>
      <c r="AO61" s="105">
        <f>(SUMIF(Вводные!$H$5:$L$5,Выручка!AO$2,Вводные!$H$182:$L$182)/1000*AO42*SUMIF(Вводные!$H$5:$L$5,Выручка!AO$2,Вводные!$H$15:$L$15))*Резюме!$D$48</f>
        <v>12284.213760000001</v>
      </c>
      <c r="AP61" s="105">
        <f>(SUMIF(Вводные!$H$5:$L$5,Выручка!AP$2,Вводные!$H$182:$L$182)/1000*AP42*SUMIF(Вводные!$H$5:$L$5,Выручка!AP$2,Вводные!$H$15:$L$15))*Резюме!$D$48</f>
        <v>20090.633472000009</v>
      </c>
      <c r="AQ61" s="105">
        <f>(SUMIF(Вводные!$H$5:$L$5,Выручка!AQ$2,Вводные!$H$182:$L$182)/1000*AQ42*SUMIF(Вводные!$H$5:$L$5,Выручка!AQ$2,Вводные!$H$15:$L$15))*Резюме!$D$48</f>
        <v>20760.321254400005</v>
      </c>
      <c r="AR61" s="105">
        <f>(SUMIF(Вводные!$H$5:$L$5,Выручка!AR$2,Вводные!$H$182:$L$182)/1000*AR42*SUMIF(Вводные!$H$5:$L$5,Выручка!AR$2,Вводные!$H$15:$L$15))*Резюме!$D$48</f>
        <v>20090.633472000009</v>
      </c>
      <c r="AS61" s="105">
        <f>(SUMIF(Вводные!$H$5:$L$5,Выручка!AS$2,Вводные!$H$182:$L$182)/1000*AS42*SUMIF(Вводные!$H$5:$L$5,Выручка!AS$2,Вводные!$H$15:$L$15))*Резюме!$D$48</f>
        <v>20760.321254400005</v>
      </c>
      <c r="AT61" s="105">
        <f>(SUMIF(Вводные!$H$5:$L$5,Выручка!AT$2,Вводные!$H$182:$L$182)/1000*AT42*SUMIF(Вводные!$H$5:$L$5,Выручка!AT$2,Вводные!$H$15:$L$15))*Резюме!$D$48</f>
        <v>20760.321254400005</v>
      </c>
      <c r="AU61" s="105">
        <f>(SUMIF(Вводные!$H$5:$L$5,Выручка!AU$2,Вводные!$H$182:$L$182)/1000*AU42*SUMIF(Вводные!$H$5:$L$5,Выручка!AU$2,Вводные!$H$15:$L$15))*Резюме!$D$48</f>
        <v>18751.257907200004</v>
      </c>
      <c r="AV61" s="105">
        <f>(SUMIF(Вводные!$H$5:$L$5,Выручка!AV$2,Вводные!$H$182:$L$182)/1000*AV42*SUMIF(Вводные!$H$5:$L$5,Выручка!AV$2,Вводные!$H$15:$L$15))*Резюме!$D$48</f>
        <v>20760.321254400005</v>
      </c>
      <c r="AW61" s="105">
        <f>(SUMIF(Вводные!$H$5:$L$5,Выручка!AW$2,Вводные!$H$182:$L$182)/1000*AW42*SUMIF(Вводные!$H$5:$L$5,Выручка!AW$2,Вводные!$H$15:$L$15))*Резюме!$D$48</f>
        <v>20090.633472000009</v>
      </c>
      <c r="AX61" s="105">
        <f>(SUMIF(Вводные!$H$5:$L$5,Выручка!AX$2,Вводные!$H$182:$L$182)/1000*AX42*SUMIF(Вводные!$H$5:$L$5,Выручка!AX$2,Вводные!$H$15:$L$15))*Резюме!$D$48</f>
        <v>20760.321254400005</v>
      </c>
      <c r="AY61" s="105">
        <f>(SUMIF(Вводные!$H$5:$L$5,Выручка!AY$2,Вводные!$H$182:$L$182)/1000*AY42*SUMIF(Вводные!$H$5:$L$5,Выручка!AY$2,Вводные!$H$15:$L$15))*Резюме!$D$48</f>
        <v>20090.633472000009</v>
      </c>
      <c r="AZ61" s="105">
        <f>(SUMIF(Вводные!$H$5:$L$5,Выручка!AZ$2,Вводные!$H$182:$L$182)/1000*AZ42*SUMIF(Вводные!$H$5:$L$5,Выручка!AZ$2,Вводные!$H$15:$L$15))*Резюме!$D$48</f>
        <v>20760.321254400005</v>
      </c>
      <c r="BA61" s="105">
        <f>(SUMIF(Вводные!$H$5:$L$5,Выручка!BA$2,Вводные!$H$182:$L$182)/1000*BA42*SUMIF(Вводные!$H$5:$L$5,Выручка!BA$2,Вводные!$H$15:$L$15))*Резюме!$D$48</f>
        <v>20760.321254400005</v>
      </c>
      <c r="BB61" s="105">
        <f>(SUMIF(Вводные!$H$5:$L$5,Выручка!BB$2,Вводные!$H$182:$L$182)/1000*BB42*SUMIF(Вводные!$H$5:$L$5,Выручка!BB$2,Вводные!$H$15:$L$15))*Резюме!$D$48</f>
        <v>28930.512199680004</v>
      </c>
      <c r="BC61" s="105">
        <f>(SUMIF(Вводные!$H$5:$L$5,Выручка!BC$2,Вводные!$H$182:$L$182)/1000*BC42*SUMIF(Вводные!$H$5:$L$5,Выручка!BC$2,Вводные!$H$15:$L$15))*Резюме!$D$48</f>
        <v>29894.862606336003</v>
      </c>
      <c r="BD61" s="105">
        <f>(SUMIF(Вводные!$H$5:$L$5,Выручка!BD$2,Вводные!$H$182:$L$182)/1000*BD42*SUMIF(Вводные!$H$5:$L$5,Выручка!BD$2,Вводные!$H$15:$L$15))*Резюме!$D$48</f>
        <v>28930.512199680004</v>
      </c>
      <c r="BE61" s="105">
        <f>(SUMIF(Вводные!$H$5:$L$5,Выручка!BE$2,Вводные!$H$182:$L$182)/1000*BE42*SUMIF(Вводные!$H$5:$L$5,Выручка!BE$2,Вводные!$H$15:$L$15))*Резюме!$D$48</f>
        <v>29894.862606336003</v>
      </c>
      <c r="BF61" s="105">
        <f>(SUMIF(Вводные!$H$5:$L$5,Выручка!BF$2,Вводные!$H$182:$L$182)/1000*BF42*SUMIF(Вводные!$H$5:$L$5,Выручка!BF$2,Вводные!$H$15:$L$15))*Резюме!$D$48</f>
        <v>29894.862606336003</v>
      </c>
      <c r="BG61" s="105">
        <f>(SUMIF(Вводные!$H$5:$L$5,Выручка!BG$2,Вводные!$H$182:$L$182)/1000*BG42*SUMIF(Вводные!$H$5:$L$5,Выручка!BG$2,Вводные!$H$15:$L$15))*Резюме!$D$48</f>
        <v>27966.161793023995</v>
      </c>
      <c r="BH61" s="105">
        <f>(SUMIF(Вводные!$H$5:$L$5,Выручка!BH$2,Вводные!$H$182:$L$182)/1000*BH42*SUMIF(Вводные!$H$5:$L$5,Выручка!BH$2,Вводные!$H$15:$L$15))*Резюме!$D$48</f>
        <v>29894.862606336003</v>
      </c>
      <c r="BI61" s="105">
        <f>(SUMIF(Вводные!$H$5:$L$5,Выручка!BI$2,Вводные!$H$182:$L$182)/1000*BI42*SUMIF(Вводные!$H$5:$L$5,Выручка!BI$2,Вводные!$H$15:$L$15))*Резюме!$D$48</f>
        <v>28930.512199680004</v>
      </c>
      <c r="BJ61" s="105">
        <f>(SUMIF(Вводные!$H$5:$L$5,Выручка!BJ$2,Вводные!$H$182:$L$182)/1000*BJ42*SUMIF(Вводные!$H$5:$L$5,Выручка!BJ$2,Вводные!$H$15:$L$15))*Резюме!$D$48</f>
        <v>29894.862606336003</v>
      </c>
      <c r="BK61" s="105">
        <f>(SUMIF(Вводные!$H$5:$L$5,Выручка!BK$2,Вводные!$H$182:$L$182)/1000*BK42*SUMIF(Вводные!$H$5:$L$5,Выручка!BK$2,Вводные!$H$15:$L$15))*Резюме!$D$48</f>
        <v>28930.512199680004</v>
      </c>
      <c r="BL61" s="105">
        <f>(SUMIF(Вводные!$H$5:$L$5,Выручка!BL$2,Вводные!$H$182:$L$182)/1000*BL42*SUMIF(Вводные!$H$5:$L$5,Выручка!BL$2,Вводные!$H$15:$L$15))*Резюме!$D$48</f>
        <v>29894.862606336003</v>
      </c>
      <c r="BM61" s="105">
        <f>(SUMIF(Вводные!$H$5:$L$5,Выручка!BM$2,Вводные!$H$182:$L$182)/1000*BM42*SUMIF(Вводные!$H$5:$L$5,Выручка!BM$2,Вводные!$H$15:$L$15))*Резюме!$D$48</f>
        <v>29894.862606336003</v>
      </c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</row>
    <row r="62" spans="1:85" ht="14.25" customHeight="1" x14ac:dyDescent="0.2">
      <c r="A62" s="26"/>
      <c r="B62" s="26"/>
      <c r="C62" s="55" t="str">
        <f>C43</f>
        <v>Модель Штурн 2</v>
      </c>
      <c r="D62" s="44" t="s">
        <v>77</v>
      </c>
      <c r="E62" s="26"/>
      <c r="F62" s="105">
        <f>(SUMIF(Вводные!$H$5:$L$5,Выручка!F$2,Вводные!$H183:$L183)/1000*F43*SUMIF(Вводные!$H$5:$L$5,Выручка!F$2,Вводные!$H$15:$L$15))*Резюме!$D$48</f>
        <v>0</v>
      </c>
      <c r="G62" s="105">
        <f>(SUMIF(Вводные!$H$5:$L$5,Выручка!G$2,Вводные!$H183:$L183)/1000*G43*SUMIF(Вводные!$H$5:$L$5,Выручка!G$2,Вводные!$H$15:$L$15))*Резюме!$D$48</f>
        <v>0</v>
      </c>
      <c r="H62" s="105">
        <f>(SUMIF(Вводные!$H$5:$L$5,Выручка!H$2,Вводные!$H183:$L183)/1000*H43*SUMIF(Вводные!$H$5:$L$5,Выручка!H$2,Вводные!$H$15:$L$15))*Резюме!$D$48</f>
        <v>0</v>
      </c>
      <c r="I62" s="105">
        <f>(SUMIF(Вводные!$H$5:$L$5,Выручка!I$2,Вводные!$H183:$L183)/1000*I43*SUMIF(Вводные!$H$5:$L$5,Выручка!I$2,Вводные!$H$15:$L$15))*Резюме!$D$48</f>
        <v>0</v>
      </c>
      <c r="J62" s="105">
        <f>(SUMIF(Вводные!$H$5:$L$5,Выручка!J$2,Вводные!$H183:$L183)/1000*J43*SUMIF(Вводные!$H$5:$L$5,Выручка!J$2,Вводные!$H$15:$L$15))*Резюме!$D$48</f>
        <v>0</v>
      </c>
      <c r="K62" s="105">
        <f>(SUMIF(Вводные!$H$5:$L$5,Выручка!K$2,Вводные!$H183:$L183)/1000*K43*SUMIF(Вводные!$H$5:$L$5,Выручка!K$2,Вводные!$H$15:$L$15))*Резюме!$D$48</f>
        <v>0</v>
      </c>
      <c r="L62" s="105">
        <f>(SUMIF(Вводные!$H$5:$L$5,Выручка!L$2,Вводные!$H183:$L183)/1000*L43*SUMIF(Вводные!$H$5:$L$5,Выручка!L$2,Вводные!$H$15:$L$15))*Резюме!$D$48</f>
        <v>0</v>
      </c>
      <c r="M62" s="105">
        <f>(SUMIF(Вводные!$H$5:$L$5,Выручка!M$2,Вводные!$H183:$L183)/1000*M43*SUMIF(Вводные!$H$5:$L$5,Выручка!M$2,Вводные!$H$15:$L$15))*Резюме!$D$48</f>
        <v>0</v>
      </c>
      <c r="N62" s="105">
        <f>(SUMIF(Вводные!$H$5:$L$5,Выручка!N$2,Вводные!$H183:$L183)/1000*N43*SUMIF(Вводные!$H$5:$L$5,Выручка!N$2,Вводные!$H$15:$L$15))*Резюме!$D$48</f>
        <v>0</v>
      </c>
      <c r="O62" s="105">
        <f>(SUMIF(Вводные!$H$5:$L$5,Выручка!O$2,Вводные!$H183:$L183)/1000*O43*SUMIF(Вводные!$H$5:$L$5,Выручка!O$2,Вводные!$H$15:$L$15))*Резюме!$D$48</f>
        <v>0</v>
      </c>
      <c r="P62" s="105">
        <f>(SUMIF(Вводные!$H$5:$L$5,Выручка!P$2,Вводные!$H183:$L183)/1000*P43*SUMIF(Вводные!$H$5:$L$5,Выручка!P$2,Вводные!$H$15:$L$15))*Резюме!$D$48</f>
        <v>0</v>
      </c>
      <c r="Q62" s="105">
        <f>(SUMIF(Вводные!$H$5:$L$5,Выручка!Q$2,Вводные!$H183:$L183)/1000*Q43*SUMIF(Вводные!$H$5:$L$5,Выручка!Q$2,Вводные!$H$15:$L$15))*Резюме!$D$48</f>
        <v>0</v>
      </c>
      <c r="R62" s="105">
        <f>(SUMIF(Вводные!$H$5:$L$5,Выручка!R$2,Вводные!$H183:$L183)/1000*R43*SUMIF(Вводные!$H$5:$L$5,Выручка!R$2,Вводные!$H$15:$L$15))*Резюме!$D$48</f>
        <v>1905.1200000000001</v>
      </c>
      <c r="S62" s="105">
        <f>(SUMIF(Вводные!$H$5:$L$5,Выручка!S$2,Вводные!$H183:$L183)/1000*S43*SUMIF(Вводные!$H$5:$L$5,Выручка!S$2,Вводные!$H$15:$L$15))*Резюме!$D$48</f>
        <v>1968.6240000000003</v>
      </c>
      <c r="T62" s="105">
        <f>(SUMIF(Вводные!$H$5:$L$5,Выручка!T$2,Вводные!$H183:$L183)/1000*T43*SUMIF(Вводные!$H$5:$L$5,Выручка!T$2,Вводные!$H$15:$L$15))*Резюме!$D$48</f>
        <v>1905.1200000000001</v>
      </c>
      <c r="U62" s="105">
        <f>(SUMIF(Вводные!$H$5:$L$5,Выручка!U$2,Вводные!$H183:$L183)/1000*U43*SUMIF(Вводные!$H$5:$L$5,Выручка!U$2,Вводные!$H$15:$L$15))*Резюме!$D$48</f>
        <v>1968.6240000000003</v>
      </c>
      <c r="V62" s="105">
        <f>(SUMIF(Вводные!$H$5:$L$5,Выручка!V$2,Вводные!$H183:$L183)/1000*V43*SUMIF(Вводные!$H$5:$L$5,Выручка!V$2,Вводные!$H$15:$L$15))*Резюме!$D$48</f>
        <v>1968.6240000000003</v>
      </c>
      <c r="W62" s="105">
        <f>(SUMIF(Вводные!$H$5:$L$5,Выручка!W$2,Вводные!$H183:$L183)/1000*W43*SUMIF(Вводные!$H$5:$L$5,Выручка!W$2,Вводные!$H$15:$L$15))*Резюме!$D$48</f>
        <v>1778.1120000000003</v>
      </c>
      <c r="X62" s="105">
        <f>(SUMIF(Вводные!$H$5:$L$5,Выручка!X$2,Вводные!$H183:$L183)/1000*X43*SUMIF(Вводные!$H$5:$L$5,Выручка!X$2,Вводные!$H$15:$L$15))*Резюме!$D$48</f>
        <v>1968.6240000000003</v>
      </c>
      <c r="Y62" s="105">
        <f>(SUMIF(Вводные!$H$5:$L$5,Выручка!Y$2,Вводные!$H183:$L183)/1000*Y43*SUMIF(Вводные!$H$5:$L$5,Выручка!Y$2,Вводные!$H$15:$L$15))*Резюме!$D$48</f>
        <v>1905.1200000000001</v>
      </c>
      <c r="Z62" s="105">
        <f>(SUMIF(Вводные!$H$5:$L$5,Выручка!Z$2,Вводные!$H183:$L183)/1000*Z43*SUMIF(Вводные!$H$5:$L$5,Выручка!Z$2,Вводные!$H$15:$L$15))*Резюме!$D$48</f>
        <v>1968.6240000000003</v>
      </c>
      <c r="AA62" s="105">
        <f>(SUMIF(Вводные!$H$5:$L$5,Выручка!AA$2,Вводные!$H183:$L183)/1000*AA43*SUMIF(Вводные!$H$5:$L$5,Выручка!AA$2,Вводные!$H$15:$L$15))*Резюме!$D$48</f>
        <v>1905.1200000000001</v>
      </c>
      <c r="AB62" s="105">
        <f>(SUMIF(Вводные!$H$5:$L$5,Выручка!AB$2,Вводные!$H183:$L183)/1000*AB43*SUMIF(Вводные!$H$5:$L$5,Выручка!AB$2,Вводные!$H$15:$L$15))*Резюме!$D$48</f>
        <v>1968.6240000000003</v>
      </c>
      <c r="AC62" s="105">
        <f>(SUMIF(Вводные!$H$5:$L$5,Выручка!AC$2,Вводные!$H183:$L183)/1000*AC43*SUMIF(Вводные!$H$5:$L$5,Выручка!AC$2,Вводные!$H$15:$L$15))*Резюме!$D$48</f>
        <v>1968.6240000000003</v>
      </c>
      <c r="AD62" s="105">
        <f>(SUMIF(Вводные!$H$5:$L$5,Выручка!AD$2,Вводные!$H183:$L183)/1000*AD43*SUMIF(Вводные!$H$5:$L$5,Выручка!AD$2,Вводные!$H$15:$L$15))*Резюме!$D$48</f>
        <v>6934.6368000000002</v>
      </c>
      <c r="AE62" s="105">
        <f>(SUMIF(Вводные!$H$5:$L$5,Выручка!AE$2,Вводные!$H183:$L183)/1000*AE43*SUMIF(Вводные!$H$5:$L$5,Выручка!AE$2,Вводные!$H$15:$L$15))*Резюме!$D$48</f>
        <v>7165.7913600000011</v>
      </c>
      <c r="AF62" s="105">
        <f>(SUMIF(Вводные!$H$5:$L$5,Выручка!AF$2,Вводные!$H183:$L183)/1000*AF43*SUMIF(Вводные!$H$5:$L$5,Выручка!AF$2,Вводные!$H$15:$L$15))*Резюме!$D$48</f>
        <v>6934.6368000000002</v>
      </c>
      <c r="AG62" s="105">
        <f>(SUMIF(Вводные!$H$5:$L$5,Выручка!AG$2,Вводные!$H183:$L183)/1000*AG43*SUMIF(Вводные!$H$5:$L$5,Выручка!AG$2,Вводные!$H$15:$L$15))*Резюме!$D$48</f>
        <v>7165.7913600000011</v>
      </c>
      <c r="AH62" s="105">
        <f>(SUMIF(Вводные!$H$5:$L$5,Выручка!AH$2,Вводные!$H183:$L183)/1000*AH43*SUMIF(Вводные!$H$5:$L$5,Выручка!AH$2,Вводные!$H$15:$L$15))*Резюме!$D$48</f>
        <v>7165.7913600000011</v>
      </c>
      <c r="AI62" s="105">
        <f>(SUMIF(Вводные!$H$5:$L$5,Выручка!AI$2,Вводные!$H183:$L183)/1000*AI43*SUMIF(Вводные!$H$5:$L$5,Выручка!AI$2,Вводные!$H$15:$L$15))*Резюме!$D$48</f>
        <v>6472.3276800000003</v>
      </c>
      <c r="AJ62" s="105">
        <f>(SUMIF(Вводные!$H$5:$L$5,Выручка!AJ$2,Вводные!$H183:$L183)/1000*AJ43*SUMIF(Вводные!$H$5:$L$5,Выручка!AJ$2,Вводные!$H$15:$L$15))*Резюме!$D$48</f>
        <v>7165.7913600000011</v>
      </c>
      <c r="AK62" s="105">
        <f>(SUMIF(Вводные!$H$5:$L$5,Выручка!AK$2,Вводные!$H183:$L183)/1000*AK43*SUMIF(Вводные!$H$5:$L$5,Выручка!AK$2,Вводные!$H$15:$L$15))*Резюме!$D$48</f>
        <v>6934.6368000000002</v>
      </c>
      <c r="AL62" s="105">
        <f>(SUMIF(Вводные!$H$5:$L$5,Выручка!AL$2,Вводные!$H183:$L183)/1000*AL43*SUMIF(Вводные!$H$5:$L$5,Выручка!AL$2,Вводные!$H$15:$L$15))*Резюме!$D$48</f>
        <v>7165.7913600000011</v>
      </c>
      <c r="AM62" s="105">
        <f>(SUMIF(Вводные!$H$5:$L$5,Выручка!AM$2,Вводные!$H183:$L183)/1000*AM43*SUMIF(Вводные!$H$5:$L$5,Выручка!AM$2,Вводные!$H$15:$L$15))*Резюме!$D$48</f>
        <v>6934.6368000000002</v>
      </c>
      <c r="AN62" s="105">
        <f>(SUMIF(Вводные!$H$5:$L$5,Выручка!AN$2,Вводные!$H183:$L183)/1000*AN43*SUMIF(Вводные!$H$5:$L$5,Выручка!AN$2,Вводные!$H$15:$L$15))*Резюме!$D$48</f>
        <v>7165.7913600000011</v>
      </c>
      <c r="AO62" s="105">
        <f>(SUMIF(Вводные!$H$5:$L$5,Выручка!AO$2,Вводные!$H183:$L183)/1000*AO43*SUMIF(Вводные!$H$5:$L$5,Выручка!AO$2,Вводные!$H$15:$L$15))*Резюме!$D$48</f>
        <v>7165.7913600000011</v>
      </c>
      <c r="AP62" s="105">
        <f>(SUMIF(Вводные!$H$5:$L$5,Выручка!AP$2,Вводные!$H183:$L183)/1000*AP43*SUMIF(Вводные!$H$5:$L$5,Выручка!AP$2,Вводные!$H$15:$L$15))*Резюме!$D$48</f>
        <v>12363.466752000002</v>
      </c>
      <c r="AQ62" s="105">
        <f>(SUMIF(Вводные!$H$5:$L$5,Выручка!AQ$2,Вводные!$H183:$L183)/1000*AQ43*SUMIF(Вводные!$H$5:$L$5,Выручка!AQ$2,Вводные!$H$15:$L$15))*Резюме!$D$48</f>
        <v>12775.582310400003</v>
      </c>
      <c r="AR62" s="105">
        <f>(SUMIF(Вводные!$H$5:$L$5,Выручка!AR$2,Вводные!$H183:$L183)/1000*AR43*SUMIF(Вводные!$H$5:$L$5,Выручка!AR$2,Вводные!$H$15:$L$15))*Резюме!$D$48</f>
        <v>12363.466752000002</v>
      </c>
      <c r="AS62" s="105">
        <f>(SUMIF(Вводные!$H$5:$L$5,Выручка!AS$2,Вводные!$H183:$L183)/1000*AS43*SUMIF(Вводные!$H$5:$L$5,Выручка!AS$2,Вводные!$H$15:$L$15))*Резюме!$D$48</f>
        <v>12775.582310400003</v>
      </c>
      <c r="AT62" s="105">
        <f>(SUMIF(Вводные!$H$5:$L$5,Выручка!AT$2,Вводные!$H183:$L183)/1000*AT43*SUMIF(Вводные!$H$5:$L$5,Выручка!AT$2,Вводные!$H$15:$L$15))*Резюме!$D$48</f>
        <v>12775.582310400003</v>
      </c>
      <c r="AU62" s="105">
        <f>(SUMIF(Вводные!$H$5:$L$5,Выручка!AU$2,Вводные!$H183:$L183)/1000*AU43*SUMIF(Вводные!$H$5:$L$5,Выручка!AU$2,Вводные!$H$15:$L$15))*Резюме!$D$48</f>
        <v>11539.235635200002</v>
      </c>
      <c r="AV62" s="105">
        <f>(SUMIF(Вводные!$H$5:$L$5,Выручка!AV$2,Вводные!$H183:$L183)/1000*AV43*SUMIF(Вводные!$H$5:$L$5,Выручка!AV$2,Вводные!$H$15:$L$15))*Резюме!$D$48</f>
        <v>12775.582310400003</v>
      </c>
      <c r="AW62" s="105">
        <f>(SUMIF(Вводные!$H$5:$L$5,Выручка!AW$2,Вводные!$H183:$L183)/1000*AW43*SUMIF(Вводные!$H$5:$L$5,Выручка!AW$2,Вводные!$H$15:$L$15))*Резюме!$D$48</f>
        <v>12363.466752000002</v>
      </c>
      <c r="AX62" s="105">
        <f>(SUMIF(Вводные!$H$5:$L$5,Выручка!AX$2,Вводные!$H183:$L183)/1000*AX43*SUMIF(Вводные!$H$5:$L$5,Выручка!AX$2,Вводные!$H$15:$L$15))*Резюме!$D$48</f>
        <v>12775.582310400003</v>
      </c>
      <c r="AY62" s="105">
        <f>(SUMIF(Вводные!$H$5:$L$5,Выручка!AY$2,Вводные!$H183:$L183)/1000*AY43*SUMIF(Вводные!$H$5:$L$5,Выручка!AY$2,Вводные!$H$15:$L$15))*Резюме!$D$48</f>
        <v>12363.466752000002</v>
      </c>
      <c r="AZ62" s="105">
        <f>(SUMIF(Вводные!$H$5:$L$5,Выручка!AZ$2,Вводные!$H183:$L183)/1000*AZ43*SUMIF(Вводные!$H$5:$L$5,Выручка!AZ$2,Вводные!$H$15:$L$15))*Резюме!$D$48</f>
        <v>12775.582310400003</v>
      </c>
      <c r="BA62" s="105">
        <f>(SUMIF(Вводные!$H$5:$L$5,Выручка!BA$2,Вводные!$H183:$L183)/1000*BA43*SUMIF(Вводные!$H$5:$L$5,Выручка!BA$2,Вводные!$H$15:$L$15))*Резюме!$D$48</f>
        <v>12775.582310400003</v>
      </c>
      <c r="BB62" s="105">
        <f>(SUMIF(Вводные!$H$5:$L$5,Выручка!BB$2,Вводные!$H183:$L183)/1000*BB43*SUMIF(Вводные!$H$5:$L$5,Выручка!BB$2,Вводные!$H$15:$L$15))*Резюме!$D$48</f>
        <v>18215.507681280003</v>
      </c>
      <c r="BC62" s="105">
        <f>(SUMIF(Вводные!$H$5:$L$5,Выручка!BC$2,Вводные!$H183:$L183)/1000*BC43*SUMIF(Вводные!$H$5:$L$5,Выручка!BC$2,Вводные!$H$15:$L$15))*Резюме!$D$48</f>
        <v>18822.691270656003</v>
      </c>
      <c r="BD62" s="105">
        <f>(SUMIF(Вводные!$H$5:$L$5,Выручка!BD$2,Вводные!$H183:$L183)/1000*BD43*SUMIF(Вводные!$H$5:$L$5,Выручка!BD$2,Вводные!$H$15:$L$15))*Резюме!$D$48</f>
        <v>18215.507681280003</v>
      </c>
      <c r="BE62" s="105">
        <f>(SUMIF(Вводные!$H$5:$L$5,Выручка!BE$2,Вводные!$H183:$L183)/1000*BE43*SUMIF(Вводные!$H$5:$L$5,Выручка!BE$2,Вводные!$H$15:$L$15))*Резюме!$D$48</f>
        <v>18822.691270656003</v>
      </c>
      <c r="BF62" s="105">
        <f>(SUMIF(Вводные!$H$5:$L$5,Выручка!BF$2,Вводные!$H183:$L183)/1000*BF43*SUMIF(Вводные!$H$5:$L$5,Выручка!BF$2,Вводные!$H$15:$L$15))*Резюме!$D$48</f>
        <v>18822.691270656003</v>
      </c>
      <c r="BG62" s="105">
        <f>(SUMIF(Вводные!$H$5:$L$5,Выручка!BG$2,Вводные!$H183:$L183)/1000*BG43*SUMIF(Вводные!$H$5:$L$5,Выручка!BG$2,Вводные!$H$15:$L$15))*Резюме!$D$48</f>
        <v>17608.324091904007</v>
      </c>
      <c r="BH62" s="105">
        <f>(SUMIF(Вводные!$H$5:$L$5,Выручка!BH$2,Вводные!$H183:$L183)/1000*BH43*SUMIF(Вводные!$H$5:$L$5,Выручка!BH$2,Вводные!$H$15:$L$15))*Резюме!$D$48</f>
        <v>18822.691270656003</v>
      </c>
      <c r="BI62" s="105">
        <f>(SUMIF(Вводные!$H$5:$L$5,Выручка!BI$2,Вводные!$H183:$L183)/1000*BI43*SUMIF(Вводные!$H$5:$L$5,Выручка!BI$2,Вводные!$H$15:$L$15))*Резюме!$D$48</f>
        <v>18215.507681280003</v>
      </c>
      <c r="BJ62" s="105">
        <f>(SUMIF(Вводные!$H$5:$L$5,Выручка!BJ$2,Вводные!$H183:$L183)/1000*BJ43*SUMIF(Вводные!$H$5:$L$5,Выручка!BJ$2,Вводные!$H$15:$L$15))*Резюме!$D$48</f>
        <v>18822.691270656003</v>
      </c>
      <c r="BK62" s="105">
        <f>(SUMIF(Вводные!$H$5:$L$5,Выручка!BK$2,Вводные!$H183:$L183)/1000*BK43*SUMIF(Вводные!$H$5:$L$5,Выручка!BK$2,Вводные!$H$15:$L$15))*Резюме!$D$48</f>
        <v>18215.507681280003</v>
      </c>
      <c r="BL62" s="105">
        <f>(SUMIF(Вводные!$H$5:$L$5,Выручка!BL$2,Вводные!$H183:$L183)/1000*BL43*SUMIF(Вводные!$H$5:$L$5,Выручка!BL$2,Вводные!$H$15:$L$15))*Резюме!$D$48</f>
        <v>18822.691270656003</v>
      </c>
      <c r="BM62" s="105">
        <f>(SUMIF(Вводные!$H$5:$L$5,Выручка!BM$2,Вводные!$H183:$L183)/1000*BM43*SUMIF(Вводные!$H$5:$L$5,Выручка!BM$2,Вводные!$H$15:$L$15))*Резюме!$D$48</f>
        <v>18822.691270656003</v>
      </c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</row>
    <row r="63" spans="1:85" ht="14.25" customHeight="1" x14ac:dyDescent="0.2">
      <c r="A63" s="86"/>
      <c r="B63" s="86"/>
      <c r="C63" s="55" t="str">
        <f>C44</f>
        <v>Модель Штурн 3</v>
      </c>
      <c r="D63" s="44" t="s">
        <v>77</v>
      </c>
      <c r="E63" s="220"/>
      <c r="F63" s="105">
        <f>(SUMIF(Вводные!$H$5:$L$5,Выручка!F$2,Вводные!$H184:$L184)/1000*F44*SUMIF(Вводные!$H$5:$L$5,Выручка!F$2,Вводные!$H$15:$L$15))*Резюме!$D$48</f>
        <v>0</v>
      </c>
      <c r="G63" s="105">
        <f>(SUMIF(Вводные!$H$5:$L$5,Выручка!G$2,Вводные!$H184:$L184)/1000*G44*SUMIF(Вводные!$H$5:$L$5,Выручка!G$2,Вводные!$H$15:$L$15))*Резюме!$D$48</f>
        <v>0</v>
      </c>
      <c r="H63" s="105">
        <f>(SUMIF(Вводные!$H$5:$L$5,Выручка!H$2,Вводные!$H184:$L184)/1000*H44*SUMIF(Вводные!$H$5:$L$5,Выручка!H$2,Вводные!$H$15:$L$15))*Резюме!$D$48</f>
        <v>0</v>
      </c>
      <c r="I63" s="105">
        <f>(SUMIF(Вводные!$H$5:$L$5,Выручка!I$2,Вводные!$H184:$L184)/1000*I44*SUMIF(Вводные!$H$5:$L$5,Выручка!I$2,Вводные!$H$15:$L$15))*Резюме!$D$48</f>
        <v>0</v>
      </c>
      <c r="J63" s="105">
        <f>(SUMIF(Вводные!$H$5:$L$5,Выручка!J$2,Вводные!$H184:$L184)/1000*J44*SUMIF(Вводные!$H$5:$L$5,Выручка!J$2,Вводные!$H$15:$L$15))*Резюме!$D$48</f>
        <v>0</v>
      </c>
      <c r="K63" s="105">
        <f>(SUMIF(Вводные!$H$5:$L$5,Выручка!K$2,Вводные!$H184:$L184)/1000*K44*SUMIF(Вводные!$H$5:$L$5,Выручка!K$2,Вводные!$H$15:$L$15))*Резюме!$D$48</f>
        <v>0</v>
      </c>
      <c r="L63" s="105">
        <f>(SUMIF(Вводные!$H$5:$L$5,Выручка!L$2,Вводные!$H184:$L184)/1000*L44*SUMIF(Вводные!$H$5:$L$5,Выручка!L$2,Вводные!$H$15:$L$15))*Резюме!$D$48</f>
        <v>0</v>
      </c>
      <c r="M63" s="105">
        <f>(SUMIF(Вводные!$H$5:$L$5,Выручка!M$2,Вводные!$H184:$L184)/1000*M44*SUMIF(Вводные!$H$5:$L$5,Выручка!M$2,Вводные!$H$15:$L$15))*Резюме!$D$48</f>
        <v>0</v>
      </c>
      <c r="N63" s="105">
        <f>(SUMIF(Вводные!$H$5:$L$5,Выручка!N$2,Вводные!$H184:$L184)/1000*N44*SUMIF(Вводные!$H$5:$L$5,Выручка!N$2,Вводные!$H$15:$L$15))*Резюме!$D$48</f>
        <v>0</v>
      </c>
      <c r="O63" s="105">
        <f>(SUMIF(Вводные!$H$5:$L$5,Выручка!O$2,Вводные!$H184:$L184)/1000*O44*SUMIF(Вводные!$H$5:$L$5,Выручка!O$2,Вводные!$H$15:$L$15))*Резюме!$D$48</f>
        <v>0</v>
      </c>
      <c r="P63" s="105">
        <f>(SUMIF(Вводные!$H$5:$L$5,Выручка!P$2,Вводные!$H184:$L184)/1000*P44*SUMIF(Вводные!$H$5:$L$5,Выручка!P$2,Вводные!$H$15:$L$15))*Резюме!$D$48</f>
        <v>0</v>
      </c>
      <c r="Q63" s="105">
        <f>(SUMIF(Вводные!$H$5:$L$5,Выручка!Q$2,Вводные!$H184:$L184)/1000*Q44*SUMIF(Вводные!$H$5:$L$5,Выручка!Q$2,Вводные!$H$15:$L$15))*Резюме!$D$48</f>
        <v>0</v>
      </c>
      <c r="R63" s="105">
        <f>(SUMIF(Вводные!$H$5:$L$5,Выручка!R$2,Вводные!$H184:$L184)/1000*R44*SUMIF(Вводные!$H$5:$L$5,Выручка!R$2,Вводные!$H$15:$L$15))*Резюме!$D$48</f>
        <v>2381.4</v>
      </c>
      <c r="S63" s="105">
        <f>(SUMIF(Вводные!$H$5:$L$5,Выручка!S$2,Вводные!$H184:$L184)/1000*S44*SUMIF(Вводные!$H$5:$L$5,Выручка!S$2,Вводные!$H$15:$L$15))*Резюме!$D$48</f>
        <v>2460.7800000000002</v>
      </c>
      <c r="T63" s="105">
        <f>(SUMIF(Вводные!$H$5:$L$5,Выручка!T$2,Вводные!$H184:$L184)/1000*T44*SUMIF(Вводные!$H$5:$L$5,Выручка!T$2,Вводные!$H$15:$L$15))*Резюме!$D$48</f>
        <v>2381.4</v>
      </c>
      <c r="U63" s="105">
        <f>(SUMIF(Вводные!$H$5:$L$5,Выручка!U$2,Вводные!$H184:$L184)/1000*U44*SUMIF(Вводные!$H$5:$L$5,Выручка!U$2,Вводные!$H$15:$L$15))*Резюме!$D$48</f>
        <v>2460.7800000000002</v>
      </c>
      <c r="V63" s="105">
        <f>(SUMIF(Вводные!$H$5:$L$5,Выручка!V$2,Вводные!$H184:$L184)/1000*V44*SUMIF(Вводные!$H$5:$L$5,Выручка!V$2,Вводные!$H$15:$L$15))*Резюме!$D$48</f>
        <v>2460.7800000000002</v>
      </c>
      <c r="W63" s="105">
        <f>(SUMIF(Вводные!$H$5:$L$5,Выручка!W$2,Вводные!$H184:$L184)/1000*W44*SUMIF(Вводные!$H$5:$L$5,Выручка!W$2,Вводные!$H$15:$L$15))*Резюме!$D$48</f>
        <v>2222.64</v>
      </c>
      <c r="X63" s="105">
        <f>(SUMIF(Вводные!$H$5:$L$5,Выручка!X$2,Вводные!$H184:$L184)/1000*X44*SUMIF(Вводные!$H$5:$L$5,Выручка!X$2,Вводные!$H$15:$L$15))*Резюме!$D$48</f>
        <v>2460.7800000000002</v>
      </c>
      <c r="Y63" s="105">
        <f>(SUMIF(Вводные!$H$5:$L$5,Выручка!Y$2,Вводные!$H184:$L184)/1000*Y44*SUMIF(Вводные!$H$5:$L$5,Выручка!Y$2,Вводные!$H$15:$L$15))*Резюме!$D$48</f>
        <v>2381.4</v>
      </c>
      <c r="Z63" s="105">
        <f>(SUMIF(Вводные!$H$5:$L$5,Выручка!Z$2,Вводные!$H184:$L184)/1000*Z44*SUMIF(Вводные!$H$5:$L$5,Выручка!Z$2,Вводные!$H$15:$L$15))*Резюме!$D$48</f>
        <v>2460.7800000000002</v>
      </c>
      <c r="AA63" s="105">
        <f>(SUMIF(Вводные!$H$5:$L$5,Выручка!AA$2,Вводные!$H184:$L184)/1000*AA44*SUMIF(Вводные!$H$5:$L$5,Выручка!AA$2,Вводные!$H$15:$L$15))*Резюме!$D$48</f>
        <v>2381.4</v>
      </c>
      <c r="AB63" s="105">
        <f>(SUMIF(Вводные!$H$5:$L$5,Выручка!AB$2,Вводные!$H184:$L184)/1000*AB44*SUMIF(Вводные!$H$5:$L$5,Выручка!AB$2,Вводные!$H$15:$L$15))*Резюме!$D$48</f>
        <v>2460.7800000000002</v>
      </c>
      <c r="AC63" s="105">
        <f>(SUMIF(Вводные!$H$5:$L$5,Выручка!AC$2,Вводные!$H184:$L184)/1000*AC44*SUMIF(Вводные!$H$5:$L$5,Выручка!AC$2,Вводные!$H$15:$L$15))*Резюме!$D$48</f>
        <v>2460.7800000000002</v>
      </c>
      <c r="AD63" s="105">
        <f>(SUMIF(Вводные!$H$5:$L$5,Выручка!AD$2,Вводные!$H184:$L184)/1000*AD44*SUMIF(Вводные!$H$5:$L$5,Выручка!AD$2,Вводные!$H$15:$L$15))*Резюме!$D$48</f>
        <v>8668.2960000000003</v>
      </c>
      <c r="AE63" s="105">
        <f>(SUMIF(Вводные!$H$5:$L$5,Выручка!AE$2,Вводные!$H184:$L184)/1000*AE44*SUMIF(Вводные!$H$5:$L$5,Выручка!AE$2,Вводные!$H$15:$L$15))*Резюме!$D$48</f>
        <v>8957.2392</v>
      </c>
      <c r="AF63" s="105">
        <f>(SUMIF(Вводные!$H$5:$L$5,Выручка!AF$2,Вводные!$H184:$L184)/1000*AF44*SUMIF(Вводные!$H$5:$L$5,Выручка!AF$2,Вводные!$H$15:$L$15))*Резюме!$D$48</f>
        <v>8668.2960000000003</v>
      </c>
      <c r="AG63" s="105">
        <f>(SUMIF(Вводные!$H$5:$L$5,Выручка!AG$2,Вводные!$H184:$L184)/1000*AG44*SUMIF(Вводные!$H$5:$L$5,Выручка!AG$2,Вводные!$H$15:$L$15))*Резюме!$D$48</f>
        <v>8957.2392</v>
      </c>
      <c r="AH63" s="105">
        <f>(SUMIF(Вводные!$H$5:$L$5,Выручка!AH$2,Вводные!$H184:$L184)/1000*AH44*SUMIF(Вводные!$H$5:$L$5,Выручка!AH$2,Вводные!$H$15:$L$15))*Резюме!$D$48</f>
        <v>8957.2392</v>
      </c>
      <c r="AI63" s="105">
        <f>(SUMIF(Вводные!$H$5:$L$5,Выручка!AI$2,Вводные!$H184:$L184)/1000*AI44*SUMIF(Вводные!$H$5:$L$5,Выручка!AI$2,Вводные!$H$15:$L$15))*Резюме!$D$48</f>
        <v>8090.4096000000009</v>
      </c>
      <c r="AJ63" s="105">
        <f>(SUMIF(Вводные!$H$5:$L$5,Выручка!AJ$2,Вводные!$H184:$L184)/1000*AJ44*SUMIF(Вводные!$H$5:$L$5,Выручка!AJ$2,Вводные!$H$15:$L$15))*Резюме!$D$48</f>
        <v>8957.2392</v>
      </c>
      <c r="AK63" s="105">
        <f>(SUMIF(Вводные!$H$5:$L$5,Выручка!AK$2,Вводные!$H184:$L184)/1000*AK44*SUMIF(Вводные!$H$5:$L$5,Выручка!AK$2,Вводные!$H$15:$L$15))*Резюме!$D$48</f>
        <v>8668.2960000000003</v>
      </c>
      <c r="AL63" s="105">
        <f>(SUMIF(Вводные!$H$5:$L$5,Выручка!AL$2,Вводные!$H184:$L184)/1000*AL44*SUMIF(Вводные!$H$5:$L$5,Выручка!AL$2,Вводные!$H$15:$L$15))*Резюме!$D$48</f>
        <v>8957.2392</v>
      </c>
      <c r="AM63" s="105">
        <f>(SUMIF(Вводные!$H$5:$L$5,Выручка!AM$2,Вводные!$H184:$L184)/1000*AM44*SUMIF(Вводные!$H$5:$L$5,Выручка!AM$2,Вводные!$H$15:$L$15))*Резюме!$D$48</f>
        <v>8668.2960000000003</v>
      </c>
      <c r="AN63" s="105">
        <f>(SUMIF(Вводные!$H$5:$L$5,Выручка!AN$2,Вводные!$H184:$L184)/1000*AN44*SUMIF(Вводные!$H$5:$L$5,Выручка!AN$2,Вводные!$H$15:$L$15))*Резюме!$D$48</f>
        <v>8957.2392</v>
      </c>
      <c r="AO63" s="105">
        <f>(SUMIF(Вводные!$H$5:$L$5,Выручка!AO$2,Вводные!$H184:$L184)/1000*AO44*SUMIF(Вводные!$H$5:$L$5,Выручка!AO$2,Вводные!$H$15:$L$15))*Резюме!$D$48</f>
        <v>8957.2392</v>
      </c>
      <c r="AP63" s="105">
        <f>(SUMIF(Вводные!$H$5:$L$5,Выручка!AP$2,Вводные!$H184:$L184)/1000*AP44*SUMIF(Вводные!$H$5:$L$5,Выручка!AP$2,Вводные!$H$15:$L$15))*Резюме!$D$48</f>
        <v>15454.333440000002</v>
      </c>
      <c r="AQ63" s="105">
        <f>(SUMIF(Вводные!$H$5:$L$5,Выручка!AQ$2,Вводные!$H184:$L184)/1000*AQ44*SUMIF(Вводные!$H$5:$L$5,Выручка!AQ$2,Вводные!$H$15:$L$15))*Резюме!$D$48</f>
        <v>15969.477888000003</v>
      </c>
      <c r="AR63" s="105">
        <f>(SUMIF(Вводные!$H$5:$L$5,Выручка!AR$2,Вводные!$H184:$L184)/1000*AR44*SUMIF(Вводные!$H$5:$L$5,Выручка!AR$2,Вводные!$H$15:$L$15))*Резюме!$D$48</f>
        <v>15454.333440000002</v>
      </c>
      <c r="AS63" s="105">
        <f>(SUMIF(Вводные!$H$5:$L$5,Выручка!AS$2,Вводные!$H184:$L184)/1000*AS44*SUMIF(Вводные!$H$5:$L$5,Выручка!AS$2,Вводные!$H$15:$L$15))*Резюме!$D$48</f>
        <v>15969.477888000003</v>
      </c>
      <c r="AT63" s="105">
        <f>(SUMIF(Вводные!$H$5:$L$5,Выручка!AT$2,Вводные!$H184:$L184)/1000*AT44*SUMIF(Вводные!$H$5:$L$5,Выручка!AT$2,Вводные!$H$15:$L$15))*Резюме!$D$48</f>
        <v>15969.477888000003</v>
      </c>
      <c r="AU63" s="105">
        <f>(SUMIF(Вводные!$H$5:$L$5,Выручка!AU$2,Вводные!$H184:$L184)/1000*AU44*SUMIF(Вводные!$H$5:$L$5,Выручка!AU$2,Вводные!$H$15:$L$15))*Резюме!$D$48</f>
        <v>14424.044544000004</v>
      </c>
      <c r="AV63" s="105">
        <f>(SUMIF(Вводные!$H$5:$L$5,Выручка!AV$2,Вводные!$H184:$L184)/1000*AV44*SUMIF(Вводные!$H$5:$L$5,Выручка!AV$2,Вводные!$H$15:$L$15))*Резюме!$D$48</f>
        <v>15969.477888000003</v>
      </c>
      <c r="AW63" s="105">
        <f>(SUMIF(Вводные!$H$5:$L$5,Выручка!AW$2,Вводные!$H184:$L184)/1000*AW44*SUMIF(Вводные!$H$5:$L$5,Выручка!AW$2,Вводные!$H$15:$L$15))*Резюме!$D$48</f>
        <v>15454.333440000002</v>
      </c>
      <c r="AX63" s="105">
        <f>(SUMIF(Вводные!$H$5:$L$5,Выручка!AX$2,Вводные!$H184:$L184)/1000*AX44*SUMIF(Вводные!$H$5:$L$5,Выручка!AX$2,Вводные!$H$15:$L$15))*Резюме!$D$48</f>
        <v>15969.477888000003</v>
      </c>
      <c r="AY63" s="105">
        <f>(SUMIF(Вводные!$H$5:$L$5,Выручка!AY$2,Вводные!$H184:$L184)/1000*AY44*SUMIF(Вводные!$H$5:$L$5,Выручка!AY$2,Вводные!$H$15:$L$15))*Резюме!$D$48</f>
        <v>15454.333440000002</v>
      </c>
      <c r="AZ63" s="105">
        <f>(SUMIF(Вводные!$H$5:$L$5,Выручка!AZ$2,Вводные!$H184:$L184)/1000*AZ44*SUMIF(Вводные!$H$5:$L$5,Выручка!AZ$2,Вводные!$H$15:$L$15))*Резюме!$D$48</f>
        <v>15969.477888000003</v>
      </c>
      <c r="BA63" s="105">
        <f>(SUMIF(Вводные!$H$5:$L$5,Выручка!BA$2,Вводные!$H184:$L184)/1000*BA44*SUMIF(Вводные!$H$5:$L$5,Выручка!BA$2,Вводные!$H$15:$L$15))*Резюме!$D$48</f>
        <v>15969.477888000003</v>
      </c>
      <c r="BB63" s="105">
        <f>(SUMIF(Вводные!$H$5:$L$5,Выручка!BB$2,Вводные!$H184:$L184)/1000*BB44*SUMIF(Вводные!$H$5:$L$5,Выручка!BB$2,Вводные!$H$15:$L$15))*Резюме!$D$48</f>
        <v>22769.384601600002</v>
      </c>
      <c r="BC63" s="105">
        <f>(SUMIF(Вводные!$H$5:$L$5,Выручка!BC$2,Вводные!$H184:$L184)/1000*BC44*SUMIF(Вводные!$H$5:$L$5,Выручка!BC$2,Вводные!$H$15:$L$15))*Резюме!$D$48</f>
        <v>23528.364088320002</v>
      </c>
      <c r="BD63" s="105">
        <f>(SUMIF(Вводные!$H$5:$L$5,Выручка!BD$2,Вводные!$H184:$L184)/1000*BD44*SUMIF(Вводные!$H$5:$L$5,Выручка!BD$2,Вводные!$H$15:$L$15))*Резюме!$D$48</f>
        <v>22769.384601600002</v>
      </c>
      <c r="BE63" s="105">
        <f>(SUMIF(Вводные!$H$5:$L$5,Выручка!BE$2,Вводные!$H184:$L184)/1000*BE44*SUMIF(Вводные!$H$5:$L$5,Выручка!BE$2,Вводные!$H$15:$L$15))*Резюме!$D$48</f>
        <v>23528.364088320002</v>
      </c>
      <c r="BF63" s="105">
        <f>(SUMIF(Вводные!$H$5:$L$5,Выручка!BF$2,Вводные!$H184:$L184)/1000*BF44*SUMIF(Вводные!$H$5:$L$5,Выручка!BF$2,Вводные!$H$15:$L$15))*Резюме!$D$48</f>
        <v>23528.364088320002</v>
      </c>
      <c r="BG63" s="105">
        <f>(SUMIF(Вводные!$H$5:$L$5,Выручка!BG$2,Вводные!$H184:$L184)/1000*BG44*SUMIF(Вводные!$H$5:$L$5,Выручка!BG$2,Вводные!$H$15:$L$15))*Резюме!$D$48</f>
        <v>22010.405114880006</v>
      </c>
      <c r="BH63" s="105">
        <f>(SUMIF(Вводные!$H$5:$L$5,Выручка!BH$2,Вводные!$H184:$L184)/1000*BH44*SUMIF(Вводные!$H$5:$L$5,Выручка!BH$2,Вводные!$H$15:$L$15))*Резюме!$D$48</f>
        <v>23528.364088320002</v>
      </c>
      <c r="BI63" s="105">
        <f>(SUMIF(Вводные!$H$5:$L$5,Выручка!BI$2,Вводные!$H184:$L184)/1000*BI44*SUMIF(Вводные!$H$5:$L$5,Выручка!BI$2,Вводные!$H$15:$L$15))*Резюме!$D$48</f>
        <v>22769.384601600002</v>
      </c>
      <c r="BJ63" s="105">
        <f>(SUMIF(Вводные!$H$5:$L$5,Выручка!BJ$2,Вводные!$H184:$L184)/1000*BJ44*SUMIF(Вводные!$H$5:$L$5,Выручка!BJ$2,Вводные!$H$15:$L$15))*Резюме!$D$48</f>
        <v>23528.364088320002</v>
      </c>
      <c r="BK63" s="105">
        <f>(SUMIF(Вводные!$H$5:$L$5,Выручка!BK$2,Вводные!$H184:$L184)/1000*BK44*SUMIF(Вводные!$H$5:$L$5,Выручка!BK$2,Вводные!$H$15:$L$15))*Резюме!$D$48</f>
        <v>22769.384601600002</v>
      </c>
      <c r="BL63" s="105">
        <f>(SUMIF(Вводные!$H$5:$L$5,Выручка!BL$2,Вводные!$H184:$L184)/1000*BL44*SUMIF(Вводные!$H$5:$L$5,Выручка!BL$2,Вводные!$H$15:$L$15))*Резюме!$D$48</f>
        <v>23528.364088320002</v>
      </c>
      <c r="BM63" s="105">
        <f>(SUMIF(Вводные!$H$5:$L$5,Выручка!BM$2,Вводные!$H184:$L184)/1000*BM44*SUMIF(Вводные!$H$5:$L$5,Выручка!BM$2,Вводные!$H$15:$L$15))*Резюме!$D$48</f>
        <v>23528.364088320002</v>
      </c>
      <c r="BN63" s="86"/>
      <c r="BO63" s="86"/>
      <c r="BP63" s="86"/>
      <c r="BQ63" s="86"/>
      <c r="BR63" s="86"/>
      <c r="BS63" s="86"/>
      <c r="BT63" s="86"/>
      <c r="BU63" s="86"/>
      <c r="BV63" s="86"/>
      <c r="BW63" s="86"/>
      <c r="BX63" s="86"/>
      <c r="BY63" s="86"/>
      <c r="BZ63" s="86"/>
      <c r="CA63" s="86"/>
      <c r="CB63" s="86"/>
      <c r="CC63" s="86"/>
      <c r="CD63" s="86"/>
      <c r="CE63" s="86"/>
      <c r="CF63" s="86"/>
      <c r="CG63" s="86"/>
    </row>
    <row r="64" spans="1:85" ht="14.25" customHeight="1" x14ac:dyDescent="0.2">
      <c r="A64" s="26"/>
      <c r="B64" s="86"/>
      <c r="C64" s="55"/>
      <c r="D64" s="124"/>
      <c r="E64" s="26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</row>
    <row r="65" spans="1:85" ht="14.25" customHeight="1" x14ac:dyDescent="0.2">
      <c r="A65" s="26"/>
      <c r="B65" s="26"/>
      <c r="C65" s="86" t="s">
        <v>310</v>
      </c>
      <c r="D65" s="124" t="s">
        <v>77</v>
      </c>
      <c r="E65" s="26"/>
      <c r="F65" s="223">
        <f>F50+F55+F60</f>
        <v>0</v>
      </c>
      <c r="G65" s="223">
        <f t="shared" ref="G65:AK65" si="22">G50+G55+G60</f>
        <v>0</v>
      </c>
      <c r="H65" s="223">
        <f t="shared" si="22"/>
        <v>0</v>
      </c>
      <c r="I65" s="223">
        <f t="shared" si="22"/>
        <v>0</v>
      </c>
      <c r="J65" s="223">
        <f t="shared" si="22"/>
        <v>0</v>
      </c>
      <c r="K65" s="223">
        <f t="shared" si="22"/>
        <v>0</v>
      </c>
      <c r="L65" s="223">
        <f t="shared" si="22"/>
        <v>0</v>
      </c>
      <c r="M65" s="223">
        <f t="shared" si="22"/>
        <v>0</v>
      </c>
      <c r="N65" s="223">
        <f t="shared" si="22"/>
        <v>0</v>
      </c>
      <c r="O65" s="223">
        <f t="shared" si="22"/>
        <v>0</v>
      </c>
      <c r="P65" s="223">
        <f t="shared" si="22"/>
        <v>0</v>
      </c>
      <c r="Q65" s="223">
        <f t="shared" si="22"/>
        <v>0</v>
      </c>
      <c r="R65" s="223">
        <f t="shared" si="22"/>
        <v>18651.727500000001</v>
      </c>
      <c r="S65" s="223">
        <f t="shared" si="22"/>
        <v>19111.13925</v>
      </c>
      <c r="T65" s="223">
        <f t="shared" si="22"/>
        <v>18651.727500000001</v>
      </c>
      <c r="U65" s="223">
        <f t="shared" si="22"/>
        <v>19111.13925</v>
      </c>
      <c r="V65" s="223">
        <f t="shared" si="22"/>
        <v>19111.13925</v>
      </c>
      <c r="W65" s="223">
        <f t="shared" si="22"/>
        <v>17732.904000000002</v>
      </c>
      <c r="X65" s="223">
        <f t="shared" si="22"/>
        <v>19111.13925</v>
      </c>
      <c r="Y65" s="223">
        <f t="shared" si="22"/>
        <v>18651.727500000001</v>
      </c>
      <c r="Z65" s="223">
        <f t="shared" si="22"/>
        <v>19111.13925</v>
      </c>
      <c r="AA65" s="223">
        <f t="shared" si="22"/>
        <v>18651.727500000001</v>
      </c>
      <c r="AB65" s="223">
        <f t="shared" si="22"/>
        <v>19111.13925</v>
      </c>
      <c r="AC65" s="223">
        <f t="shared" si="22"/>
        <v>19111.13925</v>
      </c>
      <c r="AD65" s="223">
        <f t="shared" si="22"/>
        <v>64935.206700000002</v>
      </c>
      <c r="AE65" s="223">
        <f t="shared" si="22"/>
        <v>66399.013590000002</v>
      </c>
      <c r="AF65" s="223">
        <f t="shared" si="22"/>
        <v>64935.206700000002</v>
      </c>
      <c r="AG65" s="223">
        <f t="shared" si="22"/>
        <v>66399.013590000002</v>
      </c>
      <c r="AH65" s="223">
        <f t="shared" si="22"/>
        <v>66399.013590000002</v>
      </c>
      <c r="AI65" s="223">
        <f t="shared" si="22"/>
        <v>62007.592920000003</v>
      </c>
      <c r="AJ65" s="223">
        <f t="shared" si="22"/>
        <v>66399.013590000002</v>
      </c>
      <c r="AK65" s="223">
        <f t="shared" si="22"/>
        <v>64935.206700000002</v>
      </c>
      <c r="AL65" s="223">
        <f t="shared" ref="AL65:BL65" si="23">AL50+AL55+AL60</f>
        <v>66399.013590000002</v>
      </c>
      <c r="AM65" s="223">
        <f t="shared" si="23"/>
        <v>64935.206700000002</v>
      </c>
      <c r="AN65" s="223">
        <f t="shared" si="23"/>
        <v>66399.013590000002</v>
      </c>
      <c r="AO65" s="223">
        <f t="shared" si="23"/>
        <v>66399.013590000002</v>
      </c>
      <c r="AP65" s="223">
        <f t="shared" si="23"/>
        <v>123997.36538280002</v>
      </c>
      <c r="AQ65" s="223">
        <f t="shared" si="23"/>
        <v>127103.76689556002</v>
      </c>
      <c r="AR65" s="223">
        <f t="shared" si="23"/>
        <v>123997.36538280002</v>
      </c>
      <c r="AS65" s="223">
        <f t="shared" si="23"/>
        <v>127103.76689556002</v>
      </c>
      <c r="AT65" s="223">
        <f t="shared" si="23"/>
        <v>127103.76689556002</v>
      </c>
      <c r="AU65" s="223">
        <f t="shared" si="23"/>
        <v>117784.56235728003</v>
      </c>
      <c r="AV65" s="223">
        <f t="shared" si="23"/>
        <v>127103.76689556002</v>
      </c>
      <c r="AW65" s="223">
        <f t="shared" si="23"/>
        <v>123997.36538280002</v>
      </c>
      <c r="AX65" s="223">
        <f t="shared" si="23"/>
        <v>127103.76689556002</v>
      </c>
      <c r="AY65" s="223">
        <f t="shared" si="23"/>
        <v>123997.36538280002</v>
      </c>
      <c r="AZ65" s="223">
        <f t="shared" si="23"/>
        <v>127103.76689556002</v>
      </c>
      <c r="BA65" s="223">
        <f t="shared" si="23"/>
        <v>127103.76689556002</v>
      </c>
      <c r="BB65" s="223">
        <f t="shared" si="23"/>
        <v>223099.51473460562</v>
      </c>
      <c r="BC65" s="223">
        <f t="shared" si="23"/>
        <v>228710.37034575915</v>
      </c>
      <c r="BD65" s="223">
        <f t="shared" si="23"/>
        <v>223099.51473460562</v>
      </c>
      <c r="BE65" s="223">
        <f t="shared" si="23"/>
        <v>228710.37034575915</v>
      </c>
      <c r="BF65" s="223">
        <f t="shared" si="23"/>
        <v>228710.37034575915</v>
      </c>
      <c r="BG65" s="223">
        <f t="shared" si="23"/>
        <v>217488.65912345212</v>
      </c>
      <c r="BH65" s="223">
        <f t="shared" si="23"/>
        <v>228710.37034575915</v>
      </c>
      <c r="BI65" s="223">
        <f t="shared" si="23"/>
        <v>223099.51473460562</v>
      </c>
      <c r="BJ65" s="223">
        <f t="shared" si="23"/>
        <v>228710.37034575915</v>
      </c>
      <c r="BK65" s="223">
        <f t="shared" si="23"/>
        <v>223099.51473460562</v>
      </c>
      <c r="BL65" s="223">
        <f t="shared" si="23"/>
        <v>228710.37034575915</v>
      </c>
      <c r="BM65" s="223">
        <f>BM50+BM55+BM60</f>
        <v>228710.37034575915</v>
      </c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</row>
    <row r="66" spans="1:85" ht="14.25" customHeight="1" x14ac:dyDescent="0.2">
      <c r="A66" s="26"/>
      <c r="B66" s="26"/>
      <c r="C66" s="224"/>
      <c r="D66" s="516"/>
      <c r="E66" s="26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  <c r="BA66" s="112"/>
      <c r="BB66" s="112"/>
      <c r="BC66" s="112"/>
      <c r="BD66" s="112"/>
      <c r="BE66" s="112"/>
      <c r="BF66" s="112"/>
      <c r="BG66" s="112"/>
      <c r="BH66" s="112"/>
      <c r="BI66" s="112"/>
      <c r="BJ66" s="112"/>
      <c r="BK66" s="112"/>
      <c r="BL66" s="112"/>
      <c r="BM66" s="112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</row>
    <row r="67" spans="1:85" s="225" customFormat="1" ht="14.25" customHeight="1" x14ac:dyDescent="0.2">
      <c r="C67" s="226" t="s">
        <v>311</v>
      </c>
      <c r="D67" s="526"/>
      <c r="F67" s="227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28"/>
      <c r="X67" s="228"/>
      <c r="Y67" s="228"/>
      <c r="Z67" s="228"/>
      <c r="AA67" s="228"/>
      <c r="AB67" s="228"/>
      <c r="AC67" s="228"/>
      <c r="AD67" s="228"/>
      <c r="AE67" s="228"/>
      <c r="AF67" s="228"/>
      <c r="AG67" s="228"/>
      <c r="AH67" s="228"/>
      <c r="AI67" s="228"/>
      <c r="AJ67" s="228"/>
      <c r="AK67" s="228"/>
      <c r="AL67" s="228"/>
      <c r="AM67" s="228"/>
      <c r="AN67" s="228"/>
      <c r="AO67" s="228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28"/>
    </row>
    <row r="68" spans="1:85" s="225" customFormat="1" ht="14.25" customHeight="1" outlineLevel="1" x14ac:dyDescent="0.2">
      <c r="C68" s="229" t="s">
        <v>312</v>
      </c>
      <c r="D68" s="526"/>
    </row>
    <row r="69" spans="1:85" s="225" customFormat="1" ht="14.25" customHeight="1" outlineLevel="1" x14ac:dyDescent="0.2">
      <c r="C69" s="230" t="str">
        <f>C61</f>
        <v>Модель Штурн 1</v>
      </c>
      <c r="D69" s="527" t="s">
        <v>453</v>
      </c>
      <c r="E69" s="471"/>
      <c r="F69" s="231">
        <f>SUMIF(Вводные!$H$4:$L$4,Выручка!F$8,Вводные!$H77:$L77)+SUMIF(Вводные!$H$4:$L$4,Выручка!F$8,Вводные!$H82:$L82)</f>
        <v>0</v>
      </c>
      <c r="G69" s="231">
        <f>SUMIF(Вводные!$H$4:$L$4,Выручка!G$8,Вводные!$H77:$L77)+SUMIF(Вводные!$H$4:$L$4,Выручка!G$8,Вводные!$H82:$L82)</f>
        <v>0</v>
      </c>
      <c r="H69" s="231">
        <f>SUMIF(Вводные!$H$4:$L$4,Выручка!H$8,Вводные!$H77:$L77)+SUMIF(Вводные!$H$4:$L$4,Выручка!H$8,Вводные!$H82:$L82)</f>
        <v>0</v>
      </c>
      <c r="I69" s="231">
        <f>SUMIF(Вводные!$H$4:$L$4,Выручка!I$8,Вводные!$H77:$L77)+SUMIF(Вводные!$H$4:$L$4,Выручка!I$8,Вводные!$H82:$L82)</f>
        <v>0</v>
      </c>
      <c r="J69" s="231">
        <f>SUMIF(Вводные!$H$4:$L$4,Выручка!J$8,Вводные!$H77:$L77)+SUMIF(Вводные!$H$4:$L$4,Выручка!J$8,Вводные!$H82:$L82)</f>
        <v>0</v>
      </c>
      <c r="K69" s="231">
        <f>SUMIF(Вводные!$H$4:$L$4,Выручка!K$8,Вводные!$H77:$L77)+SUMIF(Вводные!$H$4:$L$4,Выручка!K$8,Вводные!$H82:$L82)</f>
        <v>0</v>
      </c>
      <c r="L69" s="231">
        <f>SUMIF(Вводные!$H$4:$L$4,Выручка!L$8,Вводные!$H77:$L77)+SUMIF(Вводные!$H$4:$L$4,Выручка!L$8,Вводные!$H82:$L82)</f>
        <v>0</v>
      </c>
      <c r="M69" s="231">
        <f>SUMIF(Вводные!$H$4:$L$4,Выручка!M$8,Вводные!$H77:$L77)+SUMIF(Вводные!$H$4:$L$4,Выручка!M$8,Вводные!$H82:$L82)</f>
        <v>0</v>
      </c>
      <c r="N69" s="231">
        <f>SUMIF(Вводные!$H$4:$L$4,Выручка!N$8,Вводные!$H77:$L77)+SUMIF(Вводные!$H$4:$L$4,Выручка!N$8,Вводные!$H82:$L82)</f>
        <v>0</v>
      </c>
      <c r="O69" s="231">
        <f>SUMIF(Вводные!$H$4:$L$4,Выручка!O$8,Вводные!$H77:$L77)+SUMIF(Вводные!$H$4:$L$4,Выручка!O$8,Вводные!$H82:$L82)</f>
        <v>0</v>
      </c>
      <c r="P69" s="231">
        <f>SUMIF(Вводные!$H$4:$L$4,Выручка!P$8,Вводные!$H77:$L77)+SUMIF(Вводные!$H$4:$L$4,Выручка!P$8,Вводные!$H82:$L82)</f>
        <v>0</v>
      </c>
      <c r="Q69" s="231">
        <f>SUMIF(Вводные!$H$4:$L$4,Выручка!Q$8,Вводные!$H77:$L77)+SUMIF(Вводные!$H$4:$L$4,Выручка!Q$8,Вводные!$H82:$L82)</f>
        <v>0</v>
      </c>
      <c r="R69" s="231">
        <f>SUMIF(Вводные!$H$4:$L$4,Выручка!R$8,Вводные!$H77:$L77)+SUMIF(Вводные!$H$4:$L$4,Выручка!R$8,Вводные!$H82:$L82)</f>
        <v>26</v>
      </c>
      <c r="S69" s="231">
        <f>SUMIF(Вводные!$H$4:$L$4,Выручка!S$8,Вводные!$H77:$L77)+SUMIF(Вводные!$H$4:$L$4,Выручка!S$8,Вводные!$H82:$L82)</f>
        <v>26</v>
      </c>
      <c r="T69" s="231">
        <f>SUMIF(Вводные!$H$4:$L$4,Выручка!T$8,Вводные!$H77:$L77)+SUMIF(Вводные!$H$4:$L$4,Выручка!T$8,Вводные!$H82:$L82)</f>
        <v>26</v>
      </c>
      <c r="U69" s="231">
        <f>SUMIF(Вводные!$H$4:$L$4,Выручка!U$8,Вводные!$H77:$L77)+SUMIF(Вводные!$H$4:$L$4,Выручка!U$8,Вводные!$H82:$L82)</f>
        <v>26</v>
      </c>
      <c r="V69" s="231">
        <f>SUMIF(Вводные!$H$4:$L$4,Выручка!V$8,Вводные!$H77:$L77)+SUMIF(Вводные!$H$4:$L$4,Выручка!V$8,Вводные!$H82:$L82)</f>
        <v>26</v>
      </c>
      <c r="W69" s="231">
        <f>SUMIF(Вводные!$H$4:$L$4,Выручка!W$8,Вводные!$H77:$L77)+SUMIF(Вводные!$H$4:$L$4,Выручка!W$8,Вводные!$H82:$L82)</f>
        <v>26</v>
      </c>
      <c r="X69" s="231">
        <f>SUMIF(Вводные!$H$4:$L$4,Выручка!X$8,Вводные!$H77:$L77)+SUMIF(Вводные!$H$4:$L$4,Выручка!X$8,Вводные!$H82:$L82)</f>
        <v>26</v>
      </c>
      <c r="Y69" s="231">
        <f>SUMIF(Вводные!$H$4:$L$4,Выручка!Y$8,Вводные!$H77:$L77)+SUMIF(Вводные!$H$4:$L$4,Выручка!Y$8,Вводные!$H82:$L82)</f>
        <v>26</v>
      </c>
      <c r="Z69" s="231">
        <f>SUMIF(Вводные!$H$4:$L$4,Выручка!Z$8,Вводные!$H77:$L77)+SUMIF(Вводные!$H$4:$L$4,Выручка!Z$8,Вводные!$H82:$L82)</f>
        <v>26</v>
      </c>
      <c r="AA69" s="231">
        <f>SUMIF(Вводные!$H$4:$L$4,Выручка!AA$8,Вводные!$H77:$L77)+SUMIF(Вводные!$H$4:$L$4,Выручка!AA$8,Вводные!$H82:$L82)</f>
        <v>26</v>
      </c>
      <c r="AB69" s="231">
        <f>SUMIF(Вводные!$H$4:$L$4,Выручка!AB$8,Вводные!$H77:$L77)+SUMIF(Вводные!$H$4:$L$4,Выручка!AB$8,Вводные!$H82:$L82)</f>
        <v>26</v>
      </c>
      <c r="AC69" s="231">
        <f>SUMIF(Вводные!$H$4:$L$4,Выручка!AC$8,Вводные!$H77:$L77)+SUMIF(Вводные!$H$4:$L$4,Выручка!AC$8,Вводные!$H82:$L82)</f>
        <v>26</v>
      </c>
      <c r="AD69" s="231">
        <f>SUMIF(Вводные!$H$4:$L$4,Выручка!AD$8,Вводные!$H77:$L77)+SUMIF(Вводные!$H$4:$L$4,Выручка!AD$8,Вводные!$H82:$L82)</f>
        <v>70</v>
      </c>
      <c r="AE69" s="231">
        <f>SUMIF(Вводные!$H$4:$L$4,Выручка!AE$8,Вводные!$H77:$L77)+SUMIF(Вводные!$H$4:$L$4,Выручка!AE$8,Вводные!$H82:$L82)</f>
        <v>70</v>
      </c>
      <c r="AF69" s="231">
        <f>SUMIF(Вводные!$H$4:$L$4,Выручка!AF$8,Вводные!$H77:$L77)+SUMIF(Вводные!$H$4:$L$4,Выручка!AF$8,Вводные!$H82:$L82)</f>
        <v>70</v>
      </c>
      <c r="AG69" s="231">
        <f>SUMIF(Вводные!$H$4:$L$4,Выручка!AG$8,Вводные!$H77:$L77)+SUMIF(Вводные!$H$4:$L$4,Выручка!AG$8,Вводные!$H82:$L82)</f>
        <v>70</v>
      </c>
      <c r="AH69" s="231">
        <f>SUMIF(Вводные!$H$4:$L$4,Выручка!AH$8,Вводные!$H77:$L77)+SUMIF(Вводные!$H$4:$L$4,Выручка!AH$8,Вводные!$H82:$L82)</f>
        <v>70</v>
      </c>
      <c r="AI69" s="231">
        <f>SUMIF(Вводные!$H$4:$L$4,Выручка!AI$8,Вводные!$H77:$L77)+SUMIF(Вводные!$H$4:$L$4,Выручка!AI$8,Вводные!$H82:$L82)</f>
        <v>70</v>
      </c>
      <c r="AJ69" s="231">
        <f>SUMIF(Вводные!$H$4:$L$4,Выручка!AJ$8,Вводные!$H77:$L77)+SUMIF(Вводные!$H$4:$L$4,Выручка!AJ$8,Вводные!$H82:$L82)</f>
        <v>70</v>
      </c>
      <c r="AK69" s="231">
        <f>SUMIF(Вводные!$H$4:$L$4,Выручка!AK$8,Вводные!$H77:$L77)+SUMIF(Вводные!$H$4:$L$4,Выручка!AK$8,Вводные!$H82:$L82)</f>
        <v>70</v>
      </c>
      <c r="AL69" s="231">
        <f>SUMIF(Вводные!$H$4:$L$4,Выручка!AL$8,Вводные!$H77:$L77)+SUMIF(Вводные!$H$4:$L$4,Выручка!AL$8,Вводные!$H82:$L82)</f>
        <v>70</v>
      </c>
      <c r="AM69" s="231">
        <f>SUMIF(Вводные!$H$4:$L$4,Выручка!AM$8,Вводные!$H77:$L77)+SUMIF(Вводные!$H$4:$L$4,Выручка!AM$8,Вводные!$H82:$L82)</f>
        <v>70</v>
      </c>
      <c r="AN69" s="231">
        <f>SUMIF(Вводные!$H$4:$L$4,Выручка!AN$8,Вводные!$H77:$L77)+SUMIF(Вводные!$H$4:$L$4,Выручка!AN$8,Вводные!$H82:$L82)</f>
        <v>70</v>
      </c>
      <c r="AO69" s="231">
        <f>SUMIF(Вводные!$H$4:$L$4,Выручка!AO$8,Вводные!$H77:$L77)+SUMIF(Вводные!$H$4:$L$4,Выручка!AO$8,Вводные!$H82:$L82)</f>
        <v>70</v>
      </c>
      <c r="AP69" s="231">
        <f>SUMIF(Вводные!$H$4:$L$4,Выручка!AP$8,Вводные!$H77:$L77)+SUMIF(Вводные!$H$4:$L$4,Выручка!AP$8,Вводные!$H82:$L82)</f>
        <v>110</v>
      </c>
      <c r="AQ69" s="231">
        <f>SUMIF(Вводные!$H$4:$L$4,Выручка!AQ$8,Вводные!$H77:$L77)+SUMIF(Вводные!$H$4:$L$4,Выручка!AQ$8,Вводные!$H82:$L82)</f>
        <v>110</v>
      </c>
      <c r="AR69" s="231">
        <f>SUMIF(Вводные!$H$4:$L$4,Выручка!AR$8,Вводные!$H77:$L77)+SUMIF(Вводные!$H$4:$L$4,Выручка!AR$8,Вводные!$H82:$L82)</f>
        <v>110</v>
      </c>
      <c r="AS69" s="231">
        <f>SUMIF(Вводные!$H$4:$L$4,Выручка!AS$8,Вводные!$H77:$L77)+SUMIF(Вводные!$H$4:$L$4,Выручка!AS$8,Вводные!$H82:$L82)</f>
        <v>110</v>
      </c>
      <c r="AT69" s="231">
        <f>SUMIF(Вводные!$H$4:$L$4,Выручка!AT$8,Вводные!$H77:$L77)+SUMIF(Вводные!$H$4:$L$4,Выручка!AT$8,Вводные!$H82:$L82)</f>
        <v>110</v>
      </c>
      <c r="AU69" s="231">
        <f>SUMIF(Вводные!$H$4:$L$4,Выручка!AU$8,Вводные!$H77:$L77)+SUMIF(Вводные!$H$4:$L$4,Выручка!AU$8,Вводные!$H82:$L82)</f>
        <v>110</v>
      </c>
      <c r="AV69" s="231">
        <f>SUMIF(Вводные!$H$4:$L$4,Выручка!AV$8,Вводные!$H77:$L77)+SUMIF(Вводные!$H$4:$L$4,Выручка!AV$8,Вводные!$H82:$L82)</f>
        <v>110</v>
      </c>
      <c r="AW69" s="231">
        <f>SUMIF(Вводные!$H$4:$L$4,Выручка!AW$8,Вводные!$H77:$L77)+SUMIF(Вводные!$H$4:$L$4,Выручка!AW$8,Вводные!$H82:$L82)</f>
        <v>110</v>
      </c>
      <c r="AX69" s="231">
        <f>SUMIF(Вводные!$H$4:$L$4,Выручка!AX$8,Вводные!$H77:$L77)+SUMIF(Вводные!$H$4:$L$4,Выручка!AX$8,Вводные!$H82:$L82)</f>
        <v>110</v>
      </c>
      <c r="AY69" s="231">
        <f>SUMIF(Вводные!$H$4:$L$4,Выручка!AY$8,Вводные!$H77:$L77)+SUMIF(Вводные!$H$4:$L$4,Выручка!AY$8,Вводные!$H82:$L82)</f>
        <v>110</v>
      </c>
      <c r="AZ69" s="231">
        <f>SUMIF(Вводные!$H$4:$L$4,Выручка!AZ$8,Вводные!$H77:$L77)+SUMIF(Вводные!$H$4:$L$4,Выручка!AZ$8,Вводные!$H82:$L82)</f>
        <v>110</v>
      </c>
      <c r="BA69" s="231">
        <f>SUMIF(Вводные!$H$4:$L$4,Выручка!BA$8,Вводные!$H77:$L77)+SUMIF(Вводные!$H$4:$L$4,Выручка!BA$8,Вводные!$H82:$L82)</f>
        <v>110</v>
      </c>
      <c r="BB69" s="231">
        <f>SUMIF(Вводные!$H$4:$L$4,Выручка!BB$8,Вводные!$H77:$L77)+SUMIF(Вводные!$H$4:$L$4,Выручка!BB$8,Вводные!$H82:$L82)</f>
        <v>210</v>
      </c>
      <c r="BC69" s="231">
        <f>SUMIF(Вводные!$H$4:$L$4,Выручка!BC$8,Вводные!$H77:$L77)+SUMIF(Вводные!$H$4:$L$4,Выручка!BC$8,Вводные!$H82:$L82)</f>
        <v>210</v>
      </c>
      <c r="BD69" s="231">
        <f>SUMIF(Вводные!$H$4:$L$4,Выручка!BD$8,Вводные!$H77:$L77)+SUMIF(Вводные!$H$4:$L$4,Выручка!BD$8,Вводные!$H82:$L82)</f>
        <v>210</v>
      </c>
      <c r="BE69" s="231">
        <f>SUMIF(Вводные!$H$4:$L$4,Выручка!BE$8,Вводные!$H77:$L77)+SUMIF(Вводные!$H$4:$L$4,Выручка!BE$8,Вводные!$H82:$L82)</f>
        <v>210</v>
      </c>
      <c r="BF69" s="231">
        <f>SUMIF(Вводные!$H$4:$L$4,Выручка!BF$8,Вводные!$H77:$L77)+SUMIF(Вводные!$H$4:$L$4,Выручка!BF$8,Вводные!$H82:$L82)</f>
        <v>210</v>
      </c>
      <c r="BG69" s="231">
        <f>SUMIF(Вводные!$H$4:$L$4,Выручка!BG$8,Вводные!$H77:$L77)+SUMIF(Вводные!$H$4:$L$4,Выручка!BG$8,Вводные!$H82:$L82)</f>
        <v>210</v>
      </c>
      <c r="BH69" s="231">
        <f>SUMIF(Вводные!$H$4:$L$4,Выручка!BH$8,Вводные!$H77:$L77)+SUMIF(Вводные!$H$4:$L$4,Выручка!BH$8,Вводные!$H82:$L82)</f>
        <v>210</v>
      </c>
      <c r="BI69" s="231">
        <f>SUMIF(Вводные!$H$4:$L$4,Выручка!BI$8,Вводные!$H77:$L77)+SUMIF(Вводные!$H$4:$L$4,Выручка!BI$8,Вводные!$H82:$L82)</f>
        <v>210</v>
      </c>
      <c r="BJ69" s="231">
        <f>SUMIF(Вводные!$H$4:$L$4,Выручка!BJ$8,Вводные!$H77:$L77)+SUMIF(Вводные!$H$4:$L$4,Выручка!BJ$8,Вводные!$H82:$L82)</f>
        <v>210</v>
      </c>
      <c r="BK69" s="231">
        <f>SUMIF(Вводные!$H$4:$L$4,Выручка!BK$8,Вводные!$H77:$L77)+SUMIF(Вводные!$H$4:$L$4,Выручка!BK$8,Вводные!$H82:$L82)</f>
        <v>210</v>
      </c>
      <c r="BL69" s="231">
        <f>SUMIF(Вводные!$H$4:$L$4,Выручка!BL$8,Вводные!$H77:$L77)+SUMIF(Вводные!$H$4:$L$4,Выручка!BL$8,Вводные!$H82:$L82)</f>
        <v>210</v>
      </c>
      <c r="BM69" s="231">
        <f>SUMIF(Вводные!$H$4:$L$4,Выручка!BM$8,Вводные!$H77:$L77)+SUMIF(Вводные!$H$4:$L$4,Выручка!BM$8,Вводные!$H82:$L82)</f>
        <v>210</v>
      </c>
    </row>
    <row r="70" spans="1:85" s="225" customFormat="1" ht="14.25" customHeight="1" outlineLevel="1" x14ac:dyDescent="0.2">
      <c r="C70" s="230" t="str">
        <f>C62</f>
        <v>Модель Штурн 2</v>
      </c>
      <c r="D70" s="527" t="s">
        <v>453</v>
      </c>
      <c r="E70" s="471"/>
      <c r="F70" s="231">
        <f>SUMIF(Вводные!$H$4:$L$4,Выручка!F$8,Вводные!$H78:$L78)+SUMIF(Вводные!$H$4:$L$4,Выручка!F$8,Вводные!$H83:$L83)</f>
        <v>0</v>
      </c>
      <c r="G70" s="231">
        <f>SUMIF(Вводные!$H$4:$L$4,Выручка!G$8,Вводные!$H78:$L78)+SUMIF(Вводные!$H$4:$L$4,Выручка!G$8,Вводные!$H83:$L83)</f>
        <v>0</v>
      </c>
      <c r="H70" s="231">
        <f>SUMIF(Вводные!$H$4:$L$4,Выручка!H$8,Вводные!$H78:$L78)+SUMIF(Вводные!$H$4:$L$4,Выручка!H$8,Вводные!$H83:$L83)</f>
        <v>0</v>
      </c>
      <c r="I70" s="231">
        <f>SUMIF(Вводные!$H$4:$L$4,Выручка!I$8,Вводные!$H78:$L78)+SUMIF(Вводные!$H$4:$L$4,Выручка!I$8,Вводные!$H83:$L83)</f>
        <v>0</v>
      </c>
      <c r="J70" s="231">
        <f>SUMIF(Вводные!$H$4:$L$4,Выручка!J$8,Вводные!$H78:$L78)+SUMIF(Вводные!$H$4:$L$4,Выручка!J$8,Вводные!$H83:$L83)</f>
        <v>0</v>
      </c>
      <c r="K70" s="231">
        <f>SUMIF(Вводные!$H$4:$L$4,Выручка!K$8,Вводные!$H78:$L78)+SUMIF(Вводные!$H$4:$L$4,Выручка!K$8,Вводные!$H83:$L83)</f>
        <v>0</v>
      </c>
      <c r="L70" s="231">
        <f>SUMIF(Вводные!$H$4:$L$4,Выручка!L$8,Вводные!$H78:$L78)+SUMIF(Вводные!$H$4:$L$4,Выручка!L$8,Вводные!$H83:$L83)</f>
        <v>0</v>
      </c>
      <c r="M70" s="231">
        <f>SUMIF(Вводные!$H$4:$L$4,Выручка!M$8,Вводные!$H78:$L78)+SUMIF(Вводные!$H$4:$L$4,Выручка!M$8,Вводные!$H83:$L83)</f>
        <v>0</v>
      </c>
      <c r="N70" s="231">
        <f>SUMIF(Вводные!$H$4:$L$4,Выручка!N$8,Вводные!$H78:$L78)+SUMIF(Вводные!$H$4:$L$4,Выручка!N$8,Вводные!$H83:$L83)</f>
        <v>0</v>
      </c>
      <c r="O70" s="231">
        <f>SUMIF(Вводные!$H$4:$L$4,Выручка!O$8,Вводные!$H78:$L78)+SUMIF(Вводные!$H$4:$L$4,Выручка!O$8,Вводные!$H83:$L83)</f>
        <v>0</v>
      </c>
      <c r="P70" s="231">
        <f>SUMIF(Вводные!$H$4:$L$4,Выручка!P$8,Вводные!$H78:$L78)+SUMIF(Вводные!$H$4:$L$4,Выручка!P$8,Вводные!$H83:$L83)</f>
        <v>0</v>
      </c>
      <c r="Q70" s="231">
        <f>SUMIF(Вводные!$H$4:$L$4,Выручка!Q$8,Вводные!$H78:$L78)+SUMIF(Вводные!$H$4:$L$4,Выручка!Q$8,Вводные!$H83:$L83)</f>
        <v>0</v>
      </c>
      <c r="R70" s="231">
        <f>SUMIF(Вводные!$H$4:$L$4,Выручка!R$8,Вводные!$H78:$L78)+SUMIF(Вводные!$H$4:$L$4,Выручка!R$8,Вводные!$H83:$L83)</f>
        <v>12</v>
      </c>
      <c r="S70" s="231">
        <f>SUMIF(Вводные!$H$4:$L$4,Выручка!S$8,Вводные!$H78:$L78)+SUMIF(Вводные!$H$4:$L$4,Выручка!S$8,Вводные!$H83:$L83)</f>
        <v>12</v>
      </c>
      <c r="T70" s="231">
        <f>SUMIF(Вводные!$H$4:$L$4,Выручка!T$8,Вводные!$H78:$L78)+SUMIF(Вводные!$H$4:$L$4,Выручка!T$8,Вводные!$H83:$L83)</f>
        <v>12</v>
      </c>
      <c r="U70" s="231">
        <f>SUMIF(Вводные!$H$4:$L$4,Выручка!U$8,Вводные!$H78:$L78)+SUMIF(Вводные!$H$4:$L$4,Выручка!U$8,Вводные!$H83:$L83)</f>
        <v>12</v>
      </c>
      <c r="V70" s="231">
        <f>SUMIF(Вводные!$H$4:$L$4,Выручка!V$8,Вводные!$H78:$L78)+SUMIF(Вводные!$H$4:$L$4,Выручка!V$8,Вводные!$H83:$L83)</f>
        <v>12</v>
      </c>
      <c r="W70" s="231">
        <f>SUMIF(Вводные!$H$4:$L$4,Выручка!W$8,Вводные!$H78:$L78)+SUMIF(Вводные!$H$4:$L$4,Выручка!W$8,Вводные!$H83:$L83)</f>
        <v>12</v>
      </c>
      <c r="X70" s="231">
        <f>SUMIF(Вводные!$H$4:$L$4,Выручка!X$8,Вводные!$H78:$L78)+SUMIF(Вводные!$H$4:$L$4,Выручка!X$8,Вводные!$H83:$L83)</f>
        <v>12</v>
      </c>
      <c r="Y70" s="231">
        <f>SUMIF(Вводные!$H$4:$L$4,Выручка!Y$8,Вводные!$H78:$L78)+SUMIF(Вводные!$H$4:$L$4,Выручка!Y$8,Вводные!$H83:$L83)</f>
        <v>12</v>
      </c>
      <c r="Z70" s="231">
        <f>SUMIF(Вводные!$H$4:$L$4,Выручка!Z$8,Вводные!$H78:$L78)+SUMIF(Вводные!$H$4:$L$4,Выручка!Z$8,Вводные!$H83:$L83)</f>
        <v>12</v>
      </c>
      <c r="AA70" s="231">
        <f>SUMIF(Вводные!$H$4:$L$4,Выручка!AA$8,Вводные!$H78:$L78)+SUMIF(Вводные!$H$4:$L$4,Выручка!AA$8,Вводные!$H83:$L83)</f>
        <v>12</v>
      </c>
      <c r="AB70" s="231">
        <f>SUMIF(Вводные!$H$4:$L$4,Выручка!AB$8,Вводные!$H78:$L78)+SUMIF(Вводные!$H$4:$L$4,Выручка!AB$8,Вводные!$H83:$L83)</f>
        <v>12</v>
      </c>
      <c r="AC70" s="231">
        <f>SUMIF(Вводные!$H$4:$L$4,Выручка!AC$8,Вводные!$H78:$L78)+SUMIF(Вводные!$H$4:$L$4,Выручка!AC$8,Вводные!$H83:$L83)</f>
        <v>12</v>
      </c>
      <c r="AD70" s="231">
        <f>SUMIF(Вводные!$H$4:$L$4,Выручка!AD$8,Вводные!$H78:$L78)+SUMIF(Вводные!$H$4:$L$4,Выручка!AD$8,Вводные!$H83:$L83)</f>
        <v>15</v>
      </c>
      <c r="AE70" s="231">
        <f>SUMIF(Вводные!$H$4:$L$4,Выручка!AE$8,Вводные!$H78:$L78)+SUMIF(Вводные!$H$4:$L$4,Выручка!AE$8,Вводные!$H83:$L83)</f>
        <v>15</v>
      </c>
      <c r="AF70" s="231">
        <f>SUMIF(Вводные!$H$4:$L$4,Выручка!AF$8,Вводные!$H78:$L78)+SUMIF(Вводные!$H$4:$L$4,Выручка!AF$8,Вводные!$H83:$L83)</f>
        <v>15</v>
      </c>
      <c r="AG70" s="231">
        <f>SUMIF(Вводные!$H$4:$L$4,Выручка!AG$8,Вводные!$H78:$L78)+SUMIF(Вводные!$H$4:$L$4,Выручка!AG$8,Вводные!$H83:$L83)</f>
        <v>15</v>
      </c>
      <c r="AH70" s="231">
        <f>SUMIF(Вводные!$H$4:$L$4,Выручка!AH$8,Вводные!$H78:$L78)+SUMIF(Вводные!$H$4:$L$4,Выручка!AH$8,Вводные!$H83:$L83)</f>
        <v>15</v>
      </c>
      <c r="AI70" s="231">
        <f>SUMIF(Вводные!$H$4:$L$4,Выручка!AI$8,Вводные!$H78:$L78)+SUMIF(Вводные!$H$4:$L$4,Выручка!AI$8,Вводные!$H83:$L83)</f>
        <v>15</v>
      </c>
      <c r="AJ70" s="231">
        <f>SUMIF(Вводные!$H$4:$L$4,Выручка!AJ$8,Вводные!$H78:$L78)+SUMIF(Вводные!$H$4:$L$4,Выручка!AJ$8,Вводные!$H83:$L83)</f>
        <v>15</v>
      </c>
      <c r="AK70" s="231">
        <f>SUMIF(Вводные!$H$4:$L$4,Выручка!AK$8,Вводные!$H78:$L78)+SUMIF(Вводные!$H$4:$L$4,Выручка!AK$8,Вводные!$H83:$L83)</f>
        <v>15</v>
      </c>
      <c r="AL70" s="231">
        <f>SUMIF(Вводные!$H$4:$L$4,Выручка!AL$8,Вводные!$H78:$L78)+SUMIF(Вводные!$H$4:$L$4,Выручка!AL$8,Вводные!$H83:$L83)</f>
        <v>15</v>
      </c>
      <c r="AM70" s="231">
        <f>SUMIF(Вводные!$H$4:$L$4,Выручка!AM$8,Вводные!$H78:$L78)+SUMIF(Вводные!$H$4:$L$4,Выручка!AM$8,Вводные!$H83:$L83)</f>
        <v>15</v>
      </c>
      <c r="AN70" s="231">
        <f>SUMIF(Вводные!$H$4:$L$4,Выручка!AN$8,Вводные!$H78:$L78)+SUMIF(Вводные!$H$4:$L$4,Выручка!AN$8,Вводные!$H83:$L83)</f>
        <v>15</v>
      </c>
      <c r="AO70" s="231">
        <f>SUMIF(Вводные!$H$4:$L$4,Выручка!AO$8,Вводные!$H78:$L78)+SUMIF(Вводные!$H$4:$L$4,Выручка!AO$8,Вводные!$H83:$L83)</f>
        <v>15</v>
      </c>
      <c r="AP70" s="231">
        <f>SUMIF(Вводные!$H$4:$L$4,Выручка!AP$8,Вводные!$H78:$L78)+SUMIF(Вводные!$H$4:$L$4,Выручка!AP$8,Вводные!$H83:$L83)</f>
        <v>45</v>
      </c>
      <c r="AQ70" s="231">
        <f>SUMIF(Вводные!$H$4:$L$4,Выручка!AQ$8,Вводные!$H78:$L78)+SUMIF(Вводные!$H$4:$L$4,Выручка!AQ$8,Вводные!$H83:$L83)</f>
        <v>45</v>
      </c>
      <c r="AR70" s="231">
        <f>SUMIF(Вводные!$H$4:$L$4,Выручка!AR$8,Вводные!$H78:$L78)+SUMIF(Вводные!$H$4:$L$4,Выручка!AR$8,Вводные!$H83:$L83)</f>
        <v>45</v>
      </c>
      <c r="AS70" s="231">
        <f>SUMIF(Вводные!$H$4:$L$4,Выручка!AS$8,Вводные!$H78:$L78)+SUMIF(Вводные!$H$4:$L$4,Выручка!AS$8,Вводные!$H83:$L83)</f>
        <v>45</v>
      </c>
      <c r="AT70" s="231">
        <f>SUMIF(Вводные!$H$4:$L$4,Выручка!AT$8,Вводные!$H78:$L78)+SUMIF(Вводные!$H$4:$L$4,Выручка!AT$8,Вводные!$H83:$L83)</f>
        <v>45</v>
      </c>
      <c r="AU70" s="231">
        <f>SUMIF(Вводные!$H$4:$L$4,Выручка!AU$8,Вводные!$H78:$L78)+SUMIF(Вводные!$H$4:$L$4,Выручка!AU$8,Вводные!$H83:$L83)</f>
        <v>45</v>
      </c>
      <c r="AV70" s="231">
        <f>SUMIF(Вводные!$H$4:$L$4,Выручка!AV$8,Вводные!$H78:$L78)+SUMIF(Вводные!$H$4:$L$4,Выручка!AV$8,Вводные!$H83:$L83)</f>
        <v>45</v>
      </c>
      <c r="AW70" s="231">
        <f>SUMIF(Вводные!$H$4:$L$4,Выручка!AW$8,Вводные!$H78:$L78)+SUMIF(Вводные!$H$4:$L$4,Выручка!AW$8,Вводные!$H83:$L83)</f>
        <v>45</v>
      </c>
      <c r="AX70" s="231">
        <f>SUMIF(Вводные!$H$4:$L$4,Выручка!AX$8,Вводные!$H78:$L78)+SUMIF(Вводные!$H$4:$L$4,Выручка!AX$8,Вводные!$H83:$L83)</f>
        <v>45</v>
      </c>
      <c r="AY70" s="231">
        <f>SUMIF(Вводные!$H$4:$L$4,Выручка!AY$8,Вводные!$H78:$L78)+SUMIF(Вводные!$H$4:$L$4,Выручка!AY$8,Вводные!$H83:$L83)</f>
        <v>45</v>
      </c>
      <c r="AZ70" s="231">
        <f>SUMIF(Вводные!$H$4:$L$4,Выручка!AZ$8,Вводные!$H78:$L78)+SUMIF(Вводные!$H$4:$L$4,Выручка!AZ$8,Вводные!$H83:$L83)</f>
        <v>45</v>
      </c>
      <c r="BA70" s="231">
        <f>SUMIF(Вводные!$H$4:$L$4,Выручка!BA$8,Вводные!$H78:$L78)+SUMIF(Вводные!$H$4:$L$4,Выручка!BA$8,Вводные!$H83:$L83)</f>
        <v>45</v>
      </c>
      <c r="BB70" s="231">
        <f>SUMIF(Вводные!$H$4:$L$4,Выручка!BB$8,Вводные!$H78:$L78)+SUMIF(Вводные!$H$4:$L$4,Выручка!BB$8,Вводные!$H83:$L83)</f>
        <v>55</v>
      </c>
      <c r="BC70" s="231">
        <f>SUMIF(Вводные!$H$4:$L$4,Выручка!BC$8,Вводные!$H78:$L78)+SUMIF(Вводные!$H$4:$L$4,Выручка!BC$8,Вводные!$H83:$L83)</f>
        <v>55</v>
      </c>
      <c r="BD70" s="231">
        <f>SUMIF(Вводные!$H$4:$L$4,Выручка!BD$8,Вводные!$H78:$L78)+SUMIF(Вводные!$H$4:$L$4,Выручка!BD$8,Вводные!$H83:$L83)</f>
        <v>55</v>
      </c>
      <c r="BE70" s="231">
        <f>SUMIF(Вводные!$H$4:$L$4,Выручка!BE$8,Вводные!$H78:$L78)+SUMIF(Вводные!$H$4:$L$4,Выручка!BE$8,Вводные!$H83:$L83)</f>
        <v>55</v>
      </c>
      <c r="BF70" s="231">
        <f>SUMIF(Вводные!$H$4:$L$4,Выручка!BF$8,Вводные!$H78:$L78)+SUMIF(Вводные!$H$4:$L$4,Выручка!BF$8,Вводные!$H83:$L83)</f>
        <v>55</v>
      </c>
      <c r="BG70" s="231">
        <f>SUMIF(Вводные!$H$4:$L$4,Выручка!BG$8,Вводные!$H78:$L78)+SUMIF(Вводные!$H$4:$L$4,Выручка!BG$8,Вводные!$H83:$L83)</f>
        <v>55</v>
      </c>
      <c r="BH70" s="231">
        <f>SUMIF(Вводные!$H$4:$L$4,Выручка!BH$8,Вводные!$H78:$L78)+SUMIF(Вводные!$H$4:$L$4,Выручка!BH$8,Вводные!$H83:$L83)</f>
        <v>55</v>
      </c>
      <c r="BI70" s="231">
        <f>SUMIF(Вводные!$H$4:$L$4,Выручка!BI$8,Вводные!$H78:$L78)+SUMIF(Вводные!$H$4:$L$4,Выручка!BI$8,Вводные!$H83:$L83)</f>
        <v>55</v>
      </c>
      <c r="BJ70" s="231">
        <f>SUMIF(Вводные!$H$4:$L$4,Выручка!BJ$8,Вводные!$H78:$L78)+SUMIF(Вводные!$H$4:$L$4,Выручка!BJ$8,Вводные!$H83:$L83)</f>
        <v>55</v>
      </c>
      <c r="BK70" s="231">
        <f>SUMIF(Вводные!$H$4:$L$4,Выручка!BK$8,Вводные!$H78:$L78)+SUMIF(Вводные!$H$4:$L$4,Выручка!BK$8,Вводные!$H83:$L83)</f>
        <v>55</v>
      </c>
      <c r="BL70" s="231">
        <f>SUMIF(Вводные!$H$4:$L$4,Выручка!BL$8,Вводные!$H78:$L78)+SUMIF(Вводные!$H$4:$L$4,Выручка!BL$8,Вводные!$H83:$L83)</f>
        <v>55</v>
      </c>
      <c r="BM70" s="231">
        <f>SUMIF(Вводные!$H$4:$L$4,Выручка!BM$8,Вводные!$H78:$L78)+SUMIF(Вводные!$H$4:$L$4,Выручка!BM$8,Вводные!$H83:$L83)</f>
        <v>55</v>
      </c>
    </row>
    <row r="71" spans="1:85" s="225" customFormat="1" ht="14.25" customHeight="1" outlineLevel="1" x14ac:dyDescent="0.2">
      <c r="C71" s="230" t="str">
        <f>C63</f>
        <v>Модель Штурн 3</v>
      </c>
      <c r="D71" s="527" t="s">
        <v>453</v>
      </c>
      <c r="E71" s="471"/>
      <c r="F71" s="231">
        <f>SUMIF(Вводные!$H$4:$L$4,Выручка!F$8,Вводные!$H79:$L79)+SUMIF(Вводные!$H$4:$L$4,Выручка!F$8,Вводные!$H84:$L84)</f>
        <v>0</v>
      </c>
      <c r="G71" s="231">
        <f>SUMIF(Вводные!$H$4:$L$4,Выручка!G$8,Вводные!$H79:$L79)+SUMIF(Вводные!$H$4:$L$4,Выручка!G$8,Вводные!$H84:$L84)</f>
        <v>0</v>
      </c>
      <c r="H71" s="231">
        <f>SUMIF(Вводные!$H$4:$L$4,Выручка!H$8,Вводные!$H79:$L79)+SUMIF(Вводные!$H$4:$L$4,Выручка!H$8,Вводные!$H84:$L84)</f>
        <v>0</v>
      </c>
      <c r="I71" s="231">
        <f>SUMIF(Вводные!$H$4:$L$4,Выручка!I$8,Вводные!$H79:$L79)+SUMIF(Вводные!$H$4:$L$4,Выручка!I$8,Вводные!$H84:$L84)</f>
        <v>0</v>
      </c>
      <c r="J71" s="231">
        <f>SUMIF(Вводные!$H$4:$L$4,Выручка!J$8,Вводные!$H79:$L79)+SUMIF(Вводные!$H$4:$L$4,Выручка!J$8,Вводные!$H84:$L84)</f>
        <v>0</v>
      </c>
      <c r="K71" s="231">
        <f>SUMIF(Вводные!$H$4:$L$4,Выручка!K$8,Вводные!$H79:$L79)+SUMIF(Вводные!$H$4:$L$4,Выручка!K$8,Вводные!$H84:$L84)</f>
        <v>0</v>
      </c>
      <c r="L71" s="231">
        <f>SUMIF(Вводные!$H$4:$L$4,Выручка!L$8,Вводные!$H79:$L79)+SUMIF(Вводные!$H$4:$L$4,Выручка!L$8,Вводные!$H84:$L84)</f>
        <v>0</v>
      </c>
      <c r="M71" s="231">
        <f>SUMIF(Вводные!$H$4:$L$4,Выручка!M$8,Вводные!$H79:$L79)+SUMIF(Вводные!$H$4:$L$4,Выручка!M$8,Вводные!$H84:$L84)</f>
        <v>0</v>
      </c>
      <c r="N71" s="231">
        <f>SUMIF(Вводные!$H$4:$L$4,Выручка!N$8,Вводные!$H79:$L79)+SUMIF(Вводные!$H$4:$L$4,Выручка!N$8,Вводные!$H84:$L84)</f>
        <v>0</v>
      </c>
      <c r="O71" s="231">
        <f>SUMIF(Вводные!$H$4:$L$4,Выручка!O$8,Вводные!$H79:$L79)+SUMIF(Вводные!$H$4:$L$4,Выручка!O$8,Вводные!$H84:$L84)</f>
        <v>0</v>
      </c>
      <c r="P71" s="231">
        <f>SUMIF(Вводные!$H$4:$L$4,Выручка!P$8,Вводные!$H79:$L79)+SUMIF(Вводные!$H$4:$L$4,Выручка!P$8,Вводные!$H84:$L84)</f>
        <v>0</v>
      </c>
      <c r="Q71" s="231">
        <f>SUMIF(Вводные!$H$4:$L$4,Выручка!Q$8,Вводные!$H79:$L79)+SUMIF(Вводные!$H$4:$L$4,Выручка!Q$8,Вводные!$H84:$L84)</f>
        <v>0</v>
      </c>
      <c r="R71" s="231">
        <f>SUMIF(Вводные!$H$4:$L$4,Выручка!R$8,Вводные!$H79:$L79)+SUMIF(Вводные!$H$4:$L$4,Выручка!R$8,Вводные!$H84:$L84)</f>
        <v>12</v>
      </c>
      <c r="S71" s="231">
        <f>SUMIF(Вводные!$H$4:$L$4,Выручка!S$8,Вводные!$H79:$L79)+SUMIF(Вводные!$H$4:$L$4,Выручка!S$8,Вводные!$H84:$L84)</f>
        <v>12</v>
      </c>
      <c r="T71" s="231">
        <f>SUMIF(Вводные!$H$4:$L$4,Выручка!T$8,Вводные!$H79:$L79)+SUMIF(Вводные!$H$4:$L$4,Выручка!T$8,Вводные!$H84:$L84)</f>
        <v>12</v>
      </c>
      <c r="U71" s="231">
        <f>SUMIF(Вводные!$H$4:$L$4,Выручка!U$8,Вводные!$H79:$L79)+SUMIF(Вводные!$H$4:$L$4,Выручка!U$8,Вводные!$H84:$L84)</f>
        <v>12</v>
      </c>
      <c r="V71" s="231">
        <f>SUMIF(Вводные!$H$4:$L$4,Выручка!V$8,Вводные!$H79:$L79)+SUMIF(Вводные!$H$4:$L$4,Выручка!V$8,Вводные!$H84:$L84)</f>
        <v>12</v>
      </c>
      <c r="W71" s="231">
        <f>SUMIF(Вводные!$H$4:$L$4,Выручка!W$8,Вводные!$H79:$L79)+SUMIF(Вводные!$H$4:$L$4,Выручка!W$8,Вводные!$H84:$L84)</f>
        <v>12</v>
      </c>
      <c r="X71" s="231">
        <f>SUMIF(Вводные!$H$4:$L$4,Выручка!X$8,Вводные!$H79:$L79)+SUMIF(Вводные!$H$4:$L$4,Выручка!X$8,Вводные!$H84:$L84)</f>
        <v>12</v>
      </c>
      <c r="Y71" s="231">
        <f>SUMIF(Вводные!$H$4:$L$4,Выручка!Y$8,Вводные!$H79:$L79)+SUMIF(Вводные!$H$4:$L$4,Выручка!Y$8,Вводные!$H84:$L84)</f>
        <v>12</v>
      </c>
      <c r="Z71" s="231">
        <f>SUMIF(Вводные!$H$4:$L$4,Выручка!Z$8,Вводные!$H79:$L79)+SUMIF(Вводные!$H$4:$L$4,Выручка!Z$8,Вводные!$H84:$L84)</f>
        <v>12</v>
      </c>
      <c r="AA71" s="231">
        <f>SUMIF(Вводные!$H$4:$L$4,Выручка!AA$8,Вводные!$H79:$L79)+SUMIF(Вводные!$H$4:$L$4,Выручка!AA$8,Вводные!$H84:$L84)</f>
        <v>12</v>
      </c>
      <c r="AB71" s="231">
        <f>SUMIF(Вводные!$H$4:$L$4,Выручка!AB$8,Вводные!$H79:$L79)+SUMIF(Вводные!$H$4:$L$4,Выручка!AB$8,Вводные!$H84:$L84)</f>
        <v>12</v>
      </c>
      <c r="AC71" s="231">
        <f>SUMIF(Вводные!$H$4:$L$4,Выручка!AC$8,Вводные!$H79:$L79)+SUMIF(Вводные!$H$4:$L$4,Выручка!AC$8,Вводные!$H84:$L84)</f>
        <v>12</v>
      </c>
      <c r="AD71" s="231">
        <f>SUMIF(Вводные!$H$4:$L$4,Выручка!AD$8,Вводные!$H79:$L79)+SUMIF(Вводные!$H$4:$L$4,Выручка!AD$8,Вводные!$H84:$L84)</f>
        <v>15</v>
      </c>
      <c r="AE71" s="231">
        <f>SUMIF(Вводные!$H$4:$L$4,Выручка!AE$8,Вводные!$H79:$L79)+SUMIF(Вводные!$H$4:$L$4,Выручка!AE$8,Вводные!$H84:$L84)</f>
        <v>15</v>
      </c>
      <c r="AF71" s="231">
        <f>SUMIF(Вводные!$H$4:$L$4,Выручка!AF$8,Вводные!$H79:$L79)+SUMIF(Вводные!$H$4:$L$4,Выручка!AF$8,Вводные!$H84:$L84)</f>
        <v>15</v>
      </c>
      <c r="AG71" s="231">
        <f>SUMIF(Вводные!$H$4:$L$4,Выручка!AG$8,Вводные!$H79:$L79)+SUMIF(Вводные!$H$4:$L$4,Выручка!AG$8,Вводные!$H84:$L84)</f>
        <v>15</v>
      </c>
      <c r="AH71" s="231">
        <f>SUMIF(Вводные!$H$4:$L$4,Выручка!AH$8,Вводные!$H79:$L79)+SUMIF(Вводные!$H$4:$L$4,Выручка!AH$8,Вводные!$H84:$L84)</f>
        <v>15</v>
      </c>
      <c r="AI71" s="231">
        <f>SUMIF(Вводные!$H$4:$L$4,Выручка!AI$8,Вводные!$H79:$L79)+SUMIF(Вводные!$H$4:$L$4,Выручка!AI$8,Вводные!$H84:$L84)</f>
        <v>15</v>
      </c>
      <c r="AJ71" s="231">
        <f>SUMIF(Вводные!$H$4:$L$4,Выручка!AJ$8,Вводные!$H79:$L79)+SUMIF(Вводные!$H$4:$L$4,Выручка!AJ$8,Вводные!$H84:$L84)</f>
        <v>15</v>
      </c>
      <c r="AK71" s="231">
        <f>SUMIF(Вводные!$H$4:$L$4,Выручка!AK$8,Вводные!$H79:$L79)+SUMIF(Вводные!$H$4:$L$4,Выручка!AK$8,Вводные!$H84:$L84)</f>
        <v>15</v>
      </c>
      <c r="AL71" s="231">
        <f>SUMIF(Вводные!$H$4:$L$4,Выручка!AL$8,Вводные!$H79:$L79)+SUMIF(Вводные!$H$4:$L$4,Выручка!AL$8,Вводные!$H84:$L84)</f>
        <v>15</v>
      </c>
      <c r="AM71" s="231">
        <f>SUMIF(Вводные!$H$4:$L$4,Выручка!AM$8,Вводные!$H79:$L79)+SUMIF(Вводные!$H$4:$L$4,Выручка!AM$8,Вводные!$H84:$L84)</f>
        <v>15</v>
      </c>
      <c r="AN71" s="231">
        <f>SUMIF(Вводные!$H$4:$L$4,Выручка!AN$8,Вводные!$H79:$L79)+SUMIF(Вводные!$H$4:$L$4,Выручка!AN$8,Вводные!$H84:$L84)</f>
        <v>15</v>
      </c>
      <c r="AO71" s="231">
        <f>SUMIF(Вводные!$H$4:$L$4,Выручка!AO$8,Вводные!$H79:$L79)+SUMIF(Вводные!$H$4:$L$4,Выручка!AO$8,Вводные!$H84:$L84)</f>
        <v>15</v>
      </c>
      <c r="AP71" s="231">
        <f>SUMIF(Вводные!$H$4:$L$4,Выручка!AP$8,Вводные!$H79:$L79)+SUMIF(Вводные!$H$4:$L$4,Выручка!AP$8,Вводные!$H84:$L84)</f>
        <v>45</v>
      </c>
      <c r="AQ71" s="231">
        <f>SUMIF(Вводные!$H$4:$L$4,Выручка!AQ$8,Вводные!$H79:$L79)+SUMIF(Вводные!$H$4:$L$4,Выручка!AQ$8,Вводные!$H84:$L84)</f>
        <v>45</v>
      </c>
      <c r="AR71" s="231">
        <f>SUMIF(Вводные!$H$4:$L$4,Выручка!AR$8,Вводные!$H79:$L79)+SUMIF(Вводные!$H$4:$L$4,Выручка!AR$8,Вводные!$H84:$L84)</f>
        <v>45</v>
      </c>
      <c r="AS71" s="231">
        <f>SUMIF(Вводные!$H$4:$L$4,Выручка!AS$8,Вводные!$H79:$L79)+SUMIF(Вводные!$H$4:$L$4,Выручка!AS$8,Вводные!$H84:$L84)</f>
        <v>45</v>
      </c>
      <c r="AT71" s="231">
        <f>SUMIF(Вводные!$H$4:$L$4,Выручка!AT$8,Вводные!$H79:$L79)+SUMIF(Вводные!$H$4:$L$4,Выручка!AT$8,Вводные!$H84:$L84)</f>
        <v>45</v>
      </c>
      <c r="AU71" s="231">
        <f>SUMIF(Вводные!$H$4:$L$4,Выручка!AU$8,Вводные!$H79:$L79)+SUMIF(Вводные!$H$4:$L$4,Выручка!AU$8,Вводные!$H84:$L84)</f>
        <v>45</v>
      </c>
      <c r="AV71" s="231">
        <f>SUMIF(Вводные!$H$4:$L$4,Выручка!AV$8,Вводные!$H79:$L79)+SUMIF(Вводные!$H$4:$L$4,Выручка!AV$8,Вводные!$H84:$L84)</f>
        <v>45</v>
      </c>
      <c r="AW71" s="231">
        <f>SUMIF(Вводные!$H$4:$L$4,Выручка!AW$8,Вводные!$H79:$L79)+SUMIF(Вводные!$H$4:$L$4,Выручка!AW$8,Вводные!$H84:$L84)</f>
        <v>45</v>
      </c>
      <c r="AX71" s="231">
        <f>SUMIF(Вводные!$H$4:$L$4,Выручка!AX$8,Вводные!$H79:$L79)+SUMIF(Вводные!$H$4:$L$4,Выручка!AX$8,Вводные!$H84:$L84)</f>
        <v>45</v>
      </c>
      <c r="AY71" s="231">
        <f>SUMIF(Вводные!$H$4:$L$4,Выручка!AY$8,Вводные!$H79:$L79)+SUMIF(Вводные!$H$4:$L$4,Выручка!AY$8,Вводные!$H84:$L84)</f>
        <v>45</v>
      </c>
      <c r="AZ71" s="231">
        <f>SUMIF(Вводные!$H$4:$L$4,Выручка!AZ$8,Вводные!$H79:$L79)+SUMIF(Вводные!$H$4:$L$4,Выручка!AZ$8,Вводные!$H84:$L84)</f>
        <v>45</v>
      </c>
      <c r="BA71" s="231">
        <f>SUMIF(Вводные!$H$4:$L$4,Выручка!BA$8,Вводные!$H79:$L79)+SUMIF(Вводные!$H$4:$L$4,Выручка!BA$8,Вводные!$H84:$L84)</f>
        <v>45</v>
      </c>
      <c r="BB71" s="231">
        <f>SUMIF(Вводные!$H$4:$L$4,Выручка!BB$8,Вводные!$H79:$L79)+SUMIF(Вводные!$H$4:$L$4,Выручка!BB$8,Вводные!$H84:$L84)</f>
        <v>55</v>
      </c>
      <c r="BC71" s="231">
        <f>SUMIF(Вводные!$H$4:$L$4,Выручка!BC$8,Вводные!$H79:$L79)+SUMIF(Вводные!$H$4:$L$4,Выручка!BC$8,Вводные!$H84:$L84)</f>
        <v>55</v>
      </c>
      <c r="BD71" s="231">
        <f>SUMIF(Вводные!$H$4:$L$4,Выручка!BD$8,Вводные!$H79:$L79)+SUMIF(Вводные!$H$4:$L$4,Выручка!BD$8,Вводные!$H84:$L84)</f>
        <v>55</v>
      </c>
      <c r="BE71" s="231">
        <f>SUMIF(Вводные!$H$4:$L$4,Выручка!BE$8,Вводные!$H79:$L79)+SUMIF(Вводные!$H$4:$L$4,Выручка!BE$8,Вводные!$H84:$L84)</f>
        <v>55</v>
      </c>
      <c r="BF71" s="231">
        <f>SUMIF(Вводные!$H$4:$L$4,Выручка!BF$8,Вводные!$H79:$L79)+SUMIF(Вводные!$H$4:$L$4,Выручка!BF$8,Вводные!$H84:$L84)</f>
        <v>55</v>
      </c>
      <c r="BG71" s="231">
        <f>SUMIF(Вводные!$H$4:$L$4,Выручка!BG$8,Вводные!$H79:$L79)+SUMIF(Вводные!$H$4:$L$4,Выручка!BG$8,Вводные!$H84:$L84)</f>
        <v>55</v>
      </c>
      <c r="BH71" s="231">
        <f>SUMIF(Вводные!$H$4:$L$4,Выручка!BH$8,Вводные!$H79:$L79)+SUMIF(Вводные!$H$4:$L$4,Выручка!BH$8,Вводные!$H84:$L84)</f>
        <v>55</v>
      </c>
      <c r="BI71" s="231">
        <f>SUMIF(Вводные!$H$4:$L$4,Выручка!BI$8,Вводные!$H79:$L79)+SUMIF(Вводные!$H$4:$L$4,Выручка!BI$8,Вводные!$H84:$L84)</f>
        <v>55</v>
      </c>
      <c r="BJ71" s="231">
        <f>SUMIF(Вводные!$H$4:$L$4,Выручка!BJ$8,Вводные!$H79:$L79)+SUMIF(Вводные!$H$4:$L$4,Выручка!BJ$8,Вводные!$H84:$L84)</f>
        <v>55</v>
      </c>
      <c r="BK71" s="231">
        <f>SUMIF(Вводные!$H$4:$L$4,Выручка!BK$8,Вводные!$H79:$L79)+SUMIF(Вводные!$H$4:$L$4,Выручка!BK$8,Вводные!$H84:$L84)</f>
        <v>55</v>
      </c>
      <c r="BL71" s="231">
        <f>SUMIF(Вводные!$H$4:$L$4,Выручка!BL$8,Вводные!$H79:$L79)+SUMIF(Вводные!$H$4:$L$4,Выручка!BL$8,Вводные!$H84:$L84)</f>
        <v>55</v>
      </c>
      <c r="BM71" s="231">
        <f>SUMIF(Вводные!$H$4:$L$4,Выручка!BM$8,Вводные!$H79:$L79)+SUMIF(Вводные!$H$4:$L$4,Выручка!BM$8,Вводные!$H84:$L84)</f>
        <v>55</v>
      </c>
    </row>
    <row r="72" spans="1:85" ht="14.25" customHeight="1" outlineLevel="1" x14ac:dyDescent="0.2">
      <c r="A72" s="26"/>
      <c r="B72" s="26"/>
      <c r="C72" s="232"/>
      <c r="D72" s="528"/>
      <c r="E72" s="235"/>
      <c r="F72" s="105"/>
      <c r="G72" s="105"/>
      <c r="H72" s="105"/>
      <c r="I72" s="105"/>
      <c r="J72" s="105"/>
      <c r="K72" s="105"/>
      <c r="L72" s="105"/>
      <c r="M72" s="105"/>
      <c r="N72" s="105"/>
      <c r="O72" s="105"/>
      <c r="P72" s="105"/>
      <c r="Q72" s="105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  <c r="BA72" s="112"/>
      <c r="BB72" s="112"/>
      <c r="BC72" s="112"/>
      <c r="BD72" s="112"/>
      <c r="BE72" s="112"/>
      <c r="BF72" s="112"/>
      <c r="BG72" s="112"/>
      <c r="BH72" s="112"/>
      <c r="BI72" s="112"/>
      <c r="BJ72" s="112"/>
      <c r="BK72" s="112"/>
      <c r="BL72" s="112"/>
      <c r="BM72" s="112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</row>
    <row r="73" spans="1:85" ht="14.25" customHeight="1" outlineLevel="1" x14ac:dyDescent="0.2">
      <c r="A73" s="26"/>
      <c r="B73" s="26"/>
      <c r="C73" s="229" t="s">
        <v>452</v>
      </c>
      <c r="D73" s="5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</row>
    <row r="74" spans="1:85" ht="14.25" customHeight="1" outlineLevel="1" x14ac:dyDescent="0.2">
      <c r="A74" s="26"/>
      <c r="B74" s="26"/>
      <c r="C74" s="230" t="str">
        <f>C69</f>
        <v>Модель Штурн 1</v>
      </c>
      <c r="D74" s="527" t="s">
        <v>453</v>
      </c>
      <c r="E74" s="26"/>
      <c r="F74" s="231">
        <f>F69</f>
        <v>0</v>
      </c>
      <c r="G74" s="231">
        <f t="shared" ref="G74:Q74" si="24">G69</f>
        <v>0</v>
      </c>
      <c r="H74" s="231">
        <f t="shared" si="24"/>
        <v>0</v>
      </c>
      <c r="I74" s="231">
        <f t="shared" si="24"/>
        <v>0</v>
      </c>
      <c r="J74" s="231">
        <f t="shared" si="24"/>
        <v>0</v>
      </c>
      <c r="K74" s="231">
        <f t="shared" si="24"/>
        <v>0</v>
      </c>
      <c r="L74" s="231">
        <f t="shared" si="24"/>
        <v>0</v>
      </c>
      <c r="M74" s="231">
        <f t="shared" si="24"/>
        <v>0</v>
      </c>
      <c r="N74" s="231">
        <f t="shared" si="24"/>
        <v>0</v>
      </c>
      <c r="O74" s="231">
        <f t="shared" si="24"/>
        <v>0</v>
      </c>
      <c r="P74" s="231">
        <f t="shared" si="24"/>
        <v>0</v>
      </c>
      <c r="Q74" s="231">
        <f t="shared" si="24"/>
        <v>0</v>
      </c>
      <c r="R74" s="231">
        <f>R69*IF(R$2&lt;&gt;Q$2,1,0)</f>
        <v>26</v>
      </c>
      <c r="S74" s="231">
        <f t="shared" ref="S74:T74" si="25">S69*IF(S$2&lt;&gt;R$2,1,0)</f>
        <v>0</v>
      </c>
      <c r="T74" s="231">
        <f t="shared" si="25"/>
        <v>0</v>
      </c>
      <c r="U74" s="231">
        <f t="shared" ref="U74:BM74" si="26">U69*IF(U$2&lt;&gt;T$2,1,0)</f>
        <v>0</v>
      </c>
      <c r="V74" s="231">
        <f t="shared" si="26"/>
        <v>0</v>
      </c>
      <c r="W74" s="231">
        <f t="shared" si="26"/>
        <v>0</v>
      </c>
      <c r="X74" s="231">
        <f t="shared" si="26"/>
        <v>0</v>
      </c>
      <c r="Y74" s="231">
        <f t="shared" si="26"/>
        <v>0</v>
      </c>
      <c r="Z74" s="231">
        <f t="shared" si="26"/>
        <v>0</v>
      </c>
      <c r="AA74" s="231">
        <f t="shared" si="26"/>
        <v>0</v>
      </c>
      <c r="AB74" s="231">
        <f t="shared" si="26"/>
        <v>0</v>
      </c>
      <c r="AC74" s="231">
        <f t="shared" si="26"/>
        <v>0</v>
      </c>
      <c r="AD74" s="231">
        <f t="shared" si="26"/>
        <v>70</v>
      </c>
      <c r="AE74" s="231">
        <f t="shared" si="26"/>
        <v>0</v>
      </c>
      <c r="AF74" s="231">
        <f t="shared" si="26"/>
        <v>0</v>
      </c>
      <c r="AG74" s="231">
        <f t="shared" si="26"/>
        <v>0</v>
      </c>
      <c r="AH74" s="231">
        <f t="shared" si="26"/>
        <v>0</v>
      </c>
      <c r="AI74" s="231">
        <f t="shared" si="26"/>
        <v>0</v>
      </c>
      <c r="AJ74" s="231">
        <f t="shared" si="26"/>
        <v>0</v>
      </c>
      <c r="AK74" s="231">
        <f t="shared" si="26"/>
        <v>0</v>
      </c>
      <c r="AL74" s="231">
        <f t="shared" si="26"/>
        <v>0</v>
      </c>
      <c r="AM74" s="231">
        <f t="shared" si="26"/>
        <v>0</v>
      </c>
      <c r="AN74" s="231">
        <f t="shared" si="26"/>
        <v>0</v>
      </c>
      <c r="AO74" s="231">
        <f t="shared" si="26"/>
        <v>0</v>
      </c>
      <c r="AP74" s="231">
        <f t="shared" si="26"/>
        <v>110</v>
      </c>
      <c r="AQ74" s="231">
        <f t="shared" si="26"/>
        <v>0</v>
      </c>
      <c r="AR74" s="231">
        <f t="shared" si="26"/>
        <v>0</v>
      </c>
      <c r="AS74" s="231">
        <f t="shared" si="26"/>
        <v>0</v>
      </c>
      <c r="AT74" s="231">
        <f t="shared" si="26"/>
        <v>0</v>
      </c>
      <c r="AU74" s="231">
        <f t="shared" si="26"/>
        <v>0</v>
      </c>
      <c r="AV74" s="231">
        <f t="shared" si="26"/>
        <v>0</v>
      </c>
      <c r="AW74" s="231">
        <f t="shared" si="26"/>
        <v>0</v>
      </c>
      <c r="AX74" s="231">
        <f t="shared" si="26"/>
        <v>0</v>
      </c>
      <c r="AY74" s="231">
        <f t="shared" si="26"/>
        <v>0</v>
      </c>
      <c r="AZ74" s="231">
        <f t="shared" si="26"/>
        <v>0</v>
      </c>
      <c r="BA74" s="231">
        <f t="shared" si="26"/>
        <v>0</v>
      </c>
      <c r="BB74" s="231">
        <f t="shared" si="26"/>
        <v>210</v>
      </c>
      <c r="BC74" s="231">
        <f t="shared" si="26"/>
        <v>0</v>
      </c>
      <c r="BD74" s="231">
        <f t="shared" si="26"/>
        <v>0</v>
      </c>
      <c r="BE74" s="231">
        <f t="shared" si="26"/>
        <v>0</v>
      </c>
      <c r="BF74" s="231">
        <f t="shared" si="26"/>
        <v>0</v>
      </c>
      <c r="BG74" s="231">
        <f t="shared" si="26"/>
        <v>0</v>
      </c>
      <c r="BH74" s="231">
        <f t="shared" si="26"/>
        <v>0</v>
      </c>
      <c r="BI74" s="231">
        <f t="shared" si="26"/>
        <v>0</v>
      </c>
      <c r="BJ74" s="231">
        <f t="shared" si="26"/>
        <v>0</v>
      </c>
      <c r="BK74" s="231">
        <f t="shared" si="26"/>
        <v>0</v>
      </c>
      <c r="BL74" s="231">
        <f t="shared" si="26"/>
        <v>0</v>
      </c>
      <c r="BM74" s="231">
        <f t="shared" si="26"/>
        <v>0</v>
      </c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</row>
    <row r="75" spans="1:85" ht="14.25" customHeight="1" outlineLevel="1" x14ac:dyDescent="0.2">
      <c r="A75" s="86"/>
      <c r="B75" s="86"/>
      <c r="C75" s="230" t="str">
        <f>C70</f>
        <v>Модель Штурн 2</v>
      </c>
      <c r="D75" s="527" t="s">
        <v>453</v>
      </c>
      <c r="E75" s="86"/>
      <c r="F75" s="231">
        <f>F70</f>
        <v>0</v>
      </c>
      <c r="G75" s="231">
        <f t="shared" ref="G75:Q75" si="27">G70</f>
        <v>0</v>
      </c>
      <c r="H75" s="231">
        <f t="shared" si="27"/>
        <v>0</v>
      </c>
      <c r="I75" s="231">
        <f t="shared" si="27"/>
        <v>0</v>
      </c>
      <c r="J75" s="231">
        <f t="shared" si="27"/>
        <v>0</v>
      </c>
      <c r="K75" s="231">
        <f t="shared" si="27"/>
        <v>0</v>
      </c>
      <c r="L75" s="231">
        <f t="shared" si="27"/>
        <v>0</v>
      </c>
      <c r="M75" s="231">
        <f t="shared" si="27"/>
        <v>0</v>
      </c>
      <c r="N75" s="231">
        <f t="shared" si="27"/>
        <v>0</v>
      </c>
      <c r="O75" s="231">
        <f t="shared" si="27"/>
        <v>0</v>
      </c>
      <c r="P75" s="231">
        <f t="shared" si="27"/>
        <v>0</v>
      </c>
      <c r="Q75" s="231">
        <f t="shared" si="27"/>
        <v>0</v>
      </c>
      <c r="R75" s="231">
        <f t="shared" ref="R75:T76" si="28">R70*IF(R$2&lt;&gt;Q$2,1,0)</f>
        <v>12</v>
      </c>
      <c r="S75" s="231">
        <f t="shared" si="28"/>
        <v>0</v>
      </c>
      <c r="T75" s="231">
        <f t="shared" si="28"/>
        <v>0</v>
      </c>
      <c r="U75" s="231">
        <f t="shared" ref="U75:BM75" si="29">U70*IF(U$2&lt;&gt;T$2,1,0)</f>
        <v>0</v>
      </c>
      <c r="V75" s="231">
        <f t="shared" si="29"/>
        <v>0</v>
      </c>
      <c r="W75" s="231">
        <f t="shared" si="29"/>
        <v>0</v>
      </c>
      <c r="X75" s="231">
        <f t="shared" si="29"/>
        <v>0</v>
      </c>
      <c r="Y75" s="231">
        <f t="shared" si="29"/>
        <v>0</v>
      </c>
      <c r="Z75" s="231">
        <f t="shared" si="29"/>
        <v>0</v>
      </c>
      <c r="AA75" s="231">
        <f t="shared" si="29"/>
        <v>0</v>
      </c>
      <c r="AB75" s="231">
        <f t="shared" si="29"/>
        <v>0</v>
      </c>
      <c r="AC75" s="231">
        <f t="shared" si="29"/>
        <v>0</v>
      </c>
      <c r="AD75" s="231">
        <f t="shared" si="29"/>
        <v>15</v>
      </c>
      <c r="AE75" s="231">
        <f t="shared" si="29"/>
        <v>0</v>
      </c>
      <c r="AF75" s="231">
        <f t="shared" si="29"/>
        <v>0</v>
      </c>
      <c r="AG75" s="231">
        <f t="shared" si="29"/>
        <v>0</v>
      </c>
      <c r="AH75" s="231">
        <f t="shared" si="29"/>
        <v>0</v>
      </c>
      <c r="AI75" s="231">
        <f t="shared" si="29"/>
        <v>0</v>
      </c>
      <c r="AJ75" s="231">
        <f t="shared" si="29"/>
        <v>0</v>
      </c>
      <c r="AK75" s="231">
        <f t="shared" si="29"/>
        <v>0</v>
      </c>
      <c r="AL75" s="231">
        <f t="shared" si="29"/>
        <v>0</v>
      </c>
      <c r="AM75" s="231">
        <f t="shared" si="29"/>
        <v>0</v>
      </c>
      <c r="AN75" s="231">
        <f t="shared" si="29"/>
        <v>0</v>
      </c>
      <c r="AO75" s="231">
        <f t="shared" si="29"/>
        <v>0</v>
      </c>
      <c r="AP75" s="231">
        <f t="shared" si="29"/>
        <v>45</v>
      </c>
      <c r="AQ75" s="231">
        <f t="shared" si="29"/>
        <v>0</v>
      </c>
      <c r="AR75" s="231">
        <f t="shared" si="29"/>
        <v>0</v>
      </c>
      <c r="AS75" s="231">
        <f t="shared" si="29"/>
        <v>0</v>
      </c>
      <c r="AT75" s="231">
        <f t="shared" si="29"/>
        <v>0</v>
      </c>
      <c r="AU75" s="231">
        <f t="shared" si="29"/>
        <v>0</v>
      </c>
      <c r="AV75" s="231">
        <f t="shared" si="29"/>
        <v>0</v>
      </c>
      <c r="AW75" s="231">
        <f t="shared" si="29"/>
        <v>0</v>
      </c>
      <c r="AX75" s="231">
        <f t="shared" si="29"/>
        <v>0</v>
      </c>
      <c r="AY75" s="231">
        <f t="shared" si="29"/>
        <v>0</v>
      </c>
      <c r="AZ75" s="231">
        <f t="shared" si="29"/>
        <v>0</v>
      </c>
      <c r="BA75" s="231">
        <f t="shared" si="29"/>
        <v>0</v>
      </c>
      <c r="BB75" s="231">
        <f t="shared" si="29"/>
        <v>55</v>
      </c>
      <c r="BC75" s="231">
        <f t="shared" si="29"/>
        <v>0</v>
      </c>
      <c r="BD75" s="231">
        <f t="shared" si="29"/>
        <v>0</v>
      </c>
      <c r="BE75" s="231">
        <f t="shared" si="29"/>
        <v>0</v>
      </c>
      <c r="BF75" s="231">
        <f t="shared" si="29"/>
        <v>0</v>
      </c>
      <c r="BG75" s="231">
        <f t="shared" si="29"/>
        <v>0</v>
      </c>
      <c r="BH75" s="231">
        <f t="shared" si="29"/>
        <v>0</v>
      </c>
      <c r="BI75" s="231">
        <f t="shared" si="29"/>
        <v>0</v>
      </c>
      <c r="BJ75" s="231">
        <f t="shared" si="29"/>
        <v>0</v>
      </c>
      <c r="BK75" s="231">
        <f t="shared" si="29"/>
        <v>0</v>
      </c>
      <c r="BL75" s="231">
        <f t="shared" si="29"/>
        <v>0</v>
      </c>
      <c r="BM75" s="231">
        <f t="shared" si="29"/>
        <v>0</v>
      </c>
      <c r="BN75" s="86"/>
      <c r="BO75" s="86"/>
      <c r="BP75" s="86"/>
      <c r="BQ75" s="86"/>
      <c r="BR75" s="86"/>
      <c r="BS75" s="86"/>
      <c r="BT75" s="86"/>
      <c r="BU75" s="86"/>
      <c r="BV75" s="86"/>
      <c r="BW75" s="86"/>
      <c r="BX75" s="86"/>
      <c r="BY75" s="86"/>
      <c r="BZ75" s="86"/>
      <c r="CA75" s="86"/>
      <c r="CB75" s="86"/>
      <c r="CC75" s="86"/>
      <c r="CD75" s="86"/>
      <c r="CE75" s="86"/>
      <c r="CF75" s="86"/>
      <c r="CG75" s="86"/>
    </row>
    <row r="76" spans="1:85" ht="14.25" customHeight="1" outlineLevel="1" x14ac:dyDescent="0.2">
      <c r="A76" s="26"/>
      <c r="B76" s="26"/>
      <c r="C76" s="230" t="str">
        <f>C71</f>
        <v>Модель Штурн 3</v>
      </c>
      <c r="D76" s="527" t="s">
        <v>453</v>
      </c>
      <c r="E76" s="26"/>
      <c r="F76" s="231">
        <f>F71</f>
        <v>0</v>
      </c>
      <c r="G76" s="231">
        <f t="shared" ref="G76:Q76" si="30">G71</f>
        <v>0</v>
      </c>
      <c r="H76" s="231">
        <f t="shared" si="30"/>
        <v>0</v>
      </c>
      <c r="I76" s="231">
        <f t="shared" si="30"/>
        <v>0</v>
      </c>
      <c r="J76" s="231">
        <f t="shared" si="30"/>
        <v>0</v>
      </c>
      <c r="K76" s="231">
        <f t="shared" si="30"/>
        <v>0</v>
      </c>
      <c r="L76" s="231">
        <f t="shared" si="30"/>
        <v>0</v>
      </c>
      <c r="M76" s="231">
        <f t="shared" si="30"/>
        <v>0</v>
      </c>
      <c r="N76" s="231">
        <f t="shared" si="30"/>
        <v>0</v>
      </c>
      <c r="O76" s="231">
        <f t="shared" si="30"/>
        <v>0</v>
      </c>
      <c r="P76" s="231">
        <f t="shared" si="30"/>
        <v>0</v>
      </c>
      <c r="Q76" s="231">
        <f t="shared" si="30"/>
        <v>0</v>
      </c>
      <c r="R76" s="231">
        <f t="shared" si="28"/>
        <v>12</v>
      </c>
      <c r="S76" s="231">
        <f t="shared" si="28"/>
        <v>0</v>
      </c>
      <c r="T76" s="231">
        <f t="shared" si="28"/>
        <v>0</v>
      </c>
      <c r="U76" s="231">
        <f t="shared" ref="U76:BM76" si="31">U71*IF(U$2&lt;&gt;T$2,1,0)</f>
        <v>0</v>
      </c>
      <c r="V76" s="231">
        <f t="shared" si="31"/>
        <v>0</v>
      </c>
      <c r="W76" s="231">
        <f t="shared" si="31"/>
        <v>0</v>
      </c>
      <c r="X76" s="231">
        <f t="shared" si="31"/>
        <v>0</v>
      </c>
      <c r="Y76" s="231">
        <f t="shared" si="31"/>
        <v>0</v>
      </c>
      <c r="Z76" s="231">
        <f t="shared" si="31"/>
        <v>0</v>
      </c>
      <c r="AA76" s="231">
        <f t="shared" si="31"/>
        <v>0</v>
      </c>
      <c r="AB76" s="231">
        <f t="shared" si="31"/>
        <v>0</v>
      </c>
      <c r="AC76" s="231">
        <f t="shared" si="31"/>
        <v>0</v>
      </c>
      <c r="AD76" s="231">
        <f t="shared" si="31"/>
        <v>15</v>
      </c>
      <c r="AE76" s="231">
        <f t="shared" si="31"/>
        <v>0</v>
      </c>
      <c r="AF76" s="231">
        <f t="shared" si="31"/>
        <v>0</v>
      </c>
      <c r="AG76" s="231">
        <f t="shared" si="31"/>
        <v>0</v>
      </c>
      <c r="AH76" s="231">
        <f t="shared" si="31"/>
        <v>0</v>
      </c>
      <c r="AI76" s="231">
        <f t="shared" si="31"/>
        <v>0</v>
      </c>
      <c r="AJ76" s="231">
        <f t="shared" si="31"/>
        <v>0</v>
      </c>
      <c r="AK76" s="231">
        <f t="shared" si="31"/>
        <v>0</v>
      </c>
      <c r="AL76" s="231">
        <f t="shared" si="31"/>
        <v>0</v>
      </c>
      <c r="AM76" s="231">
        <f t="shared" si="31"/>
        <v>0</v>
      </c>
      <c r="AN76" s="231">
        <f t="shared" si="31"/>
        <v>0</v>
      </c>
      <c r="AO76" s="231">
        <f t="shared" si="31"/>
        <v>0</v>
      </c>
      <c r="AP76" s="231">
        <f t="shared" si="31"/>
        <v>45</v>
      </c>
      <c r="AQ76" s="231">
        <f t="shared" si="31"/>
        <v>0</v>
      </c>
      <c r="AR76" s="231">
        <f t="shared" si="31"/>
        <v>0</v>
      </c>
      <c r="AS76" s="231">
        <f t="shared" si="31"/>
        <v>0</v>
      </c>
      <c r="AT76" s="231">
        <f t="shared" si="31"/>
        <v>0</v>
      </c>
      <c r="AU76" s="231">
        <f t="shared" si="31"/>
        <v>0</v>
      </c>
      <c r="AV76" s="231">
        <f t="shared" si="31"/>
        <v>0</v>
      </c>
      <c r="AW76" s="231">
        <f t="shared" si="31"/>
        <v>0</v>
      </c>
      <c r="AX76" s="231">
        <f t="shared" si="31"/>
        <v>0</v>
      </c>
      <c r="AY76" s="231">
        <f t="shared" si="31"/>
        <v>0</v>
      </c>
      <c r="AZ76" s="231">
        <f t="shared" si="31"/>
        <v>0</v>
      </c>
      <c r="BA76" s="231">
        <f t="shared" si="31"/>
        <v>0</v>
      </c>
      <c r="BB76" s="231">
        <f t="shared" si="31"/>
        <v>55</v>
      </c>
      <c r="BC76" s="231">
        <f t="shared" si="31"/>
        <v>0</v>
      </c>
      <c r="BD76" s="231">
        <f t="shared" si="31"/>
        <v>0</v>
      </c>
      <c r="BE76" s="231">
        <f t="shared" si="31"/>
        <v>0</v>
      </c>
      <c r="BF76" s="231">
        <f t="shared" si="31"/>
        <v>0</v>
      </c>
      <c r="BG76" s="231">
        <f t="shared" si="31"/>
        <v>0</v>
      </c>
      <c r="BH76" s="231">
        <f t="shared" si="31"/>
        <v>0</v>
      </c>
      <c r="BI76" s="231">
        <f t="shared" si="31"/>
        <v>0</v>
      </c>
      <c r="BJ76" s="231">
        <f t="shared" si="31"/>
        <v>0</v>
      </c>
      <c r="BK76" s="231">
        <f t="shared" si="31"/>
        <v>0</v>
      </c>
      <c r="BL76" s="231">
        <f t="shared" si="31"/>
        <v>0</v>
      </c>
      <c r="BM76" s="231">
        <f t="shared" si="31"/>
        <v>0</v>
      </c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</row>
    <row r="77" spans="1:85" ht="14.25" customHeight="1" x14ac:dyDescent="0.2">
      <c r="A77" s="26"/>
      <c r="B77" s="26"/>
      <c r="C77" s="45"/>
      <c r="D77" s="516"/>
      <c r="E77" s="26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  <c r="AY77" s="112"/>
      <c r="AZ77" s="112"/>
      <c r="BA77" s="112"/>
      <c r="BB77" s="112"/>
      <c r="BC77" s="112"/>
      <c r="BD77" s="112"/>
      <c r="BE77" s="112"/>
      <c r="BF77" s="112"/>
      <c r="BG77" s="112"/>
      <c r="BH77" s="112"/>
      <c r="BI77" s="112"/>
      <c r="BJ77" s="112"/>
      <c r="BK77" s="112"/>
      <c r="BL77" s="112"/>
      <c r="BM77" s="112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</row>
    <row r="78" spans="1:85" ht="14.25" customHeight="1" x14ac:dyDescent="0.2">
      <c r="A78" s="86"/>
      <c r="B78" s="86"/>
      <c r="C78" s="78"/>
      <c r="D78" s="524"/>
      <c r="E78" s="86"/>
      <c r="F78" s="223"/>
      <c r="G78" s="223"/>
      <c r="H78" s="223"/>
      <c r="I78" s="223"/>
      <c r="J78" s="223"/>
      <c r="K78" s="223"/>
      <c r="L78" s="223"/>
      <c r="M78" s="223"/>
      <c r="N78" s="223"/>
      <c r="O78" s="223"/>
      <c r="P78" s="223"/>
      <c r="Q78" s="223"/>
      <c r="R78" s="223"/>
      <c r="S78" s="223"/>
      <c r="T78" s="223"/>
      <c r="U78" s="223"/>
      <c r="V78" s="223"/>
      <c r="W78" s="223"/>
      <c r="X78" s="223"/>
      <c r="Y78" s="223"/>
      <c r="Z78" s="223"/>
      <c r="AA78" s="223"/>
      <c r="AB78" s="223"/>
      <c r="AC78" s="223"/>
      <c r="AD78" s="223"/>
      <c r="AE78" s="223"/>
      <c r="AF78" s="223"/>
      <c r="AG78" s="223"/>
      <c r="AH78" s="223"/>
      <c r="AI78" s="223"/>
      <c r="AJ78" s="223"/>
      <c r="AK78" s="223"/>
      <c r="AL78" s="223"/>
      <c r="AM78" s="223"/>
      <c r="AN78" s="223"/>
      <c r="AO78" s="223"/>
      <c r="AP78" s="223"/>
      <c r="AQ78" s="223"/>
      <c r="AR78" s="223"/>
      <c r="AS78" s="223"/>
      <c r="AT78" s="223"/>
      <c r="AU78" s="223"/>
      <c r="AV78" s="223"/>
      <c r="AW78" s="223"/>
      <c r="AX78" s="223"/>
      <c r="AY78" s="223"/>
      <c r="AZ78" s="223"/>
      <c r="BA78" s="223"/>
      <c r="BB78" s="223"/>
      <c r="BC78" s="223"/>
      <c r="BD78" s="223"/>
      <c r="BE78" s="223"/>
      <c r="BF78" s="223"/>
      <c r="BG78" s="223"/>
      <c r="BH78" s="223"/>
      <c r="BI78" s="223"/>
      <c r="BJ78" s="223"/>
      <c r="BK78" s="223"/>
      <c r="BL78" s="223"/>
      <c r="BM78" s="223"/>
      <c r="BN78" s="86"/>
      <c r="BO78" s="86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</row>
    <row r="79" spans="1:85" ht="14.25" customHeight="1" x14ac:dyDescent="0.2">
      <c r="A79" s="26"/>
      <c r="B79" s="26"/>
      <c r="C79" s="45"/>
      <c r="D79" s="516"/>
      <c r="E79" s="26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  <c r="AX79" s="112"/>
      <c r="AY79" s="112"/>
      <c r="AZ79" s="112"/>
      <c r="BA79" s="112"/>
      <c r="BB79" s="112"/>
      <c r="BC79" s="112"/>
      <c r="BD79" s="112"/>
      <c r="BE79" s="112"/>
      <c r="BF79" s="112"/>
      <c r="BG79" s="112"/>
      <c r="BH79" s="112"/>
      <c r="BI79" s="112"/>
      <c r="BJ79" s="112"/>
      <c r="BK79" s="112"/>
      <c r="BL79" s="112"/>
      <c r="BM79" s="112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</row>
    <row r="80" spans="1:85" ht="14.25" customHeight="1" x14ac:dyDescent="0.2">
      <c r="A80" s="26"/>
      <c r="B80" s="26"/>
      <c r="C80" s="45"/>
      <c r="D80" s="516"/>
      <c r="E80" s="26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  <c r="BA80" s="112"/>
      <c r="BB80" s="112"/>
      <c r="BC80" s="112"/>
      <c r="BD80" s="112"/>
      <c r="BE80" s="112"/>
      <c r="BF80" s="112"/>
      <c r="BG80" s="112"/>
      <c r="BH80" s="112"/>
      <c r="BI80" s="112"/>
      <c r="BJ80" s="112"/>
      <c r="BK80" s="112"/>
      <c r="BL80" s="112"/>
      <c r="BM80" s="112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</row>
    <row r="81" spans="1:85" ht="14.25" customHeight="1" x14ac:dyDescent="0.2">
      <c r="A81" s="86"/>
      <c r="B81" s="86"/>
      <c r="C81" s="78"/>
      <c r="D81" s="524"/>
      <c r="E81" s="86"/>
      <c r="F81" s="223"/>
      <c r="G81" s="223"/>
      <c r="H81" s="223"/>
      <c r="I81" s="223"/>
      <c r="J81" s="223"/>
      <c r="K81" s="223"/>
      <c r="L81" s="223"/>
      <c r="M81" s="223"/>
      <c r="N81" s="223"/>
      <c r="O81" s="223"/>
      <c r="P81" s="223"/>
      <c r="Q81" s="223"/>
      <c r="R81" s="223"/>
      <c r="S81" s="223"/>
      <c r="T81" s="223"/>
      <c r="U81" s="223"/>
      <c r="V81" s="223"/>
      <c r="W81" s="223"/>
      <c r="X81" s="223"/>
      <c r="Y81" s="223"/>
      <c r="Z81" s="223"/>
      <c r="AA81" s="223"/>
      <c r="AB81" s="223"/>
      <c r="AC81" s="223"/>
      <c r="AD81" s="223"/>
      <c r="AE81" s="223"/>
      <c r="AF81" s="223"/>
      <c r="AG81" s="223"/>
      <c r="AH81" s="223"/>
      <c r="AI81" s="223"/>
      <c r="AJ81" s="223"/>
      <c r="AK81" s="223"/>
      <c r="AL81" s="223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223"/>
      <c r="BH81" s="223"/>
      <c r="BI81" s="223"/>
      <c r="BJ81" s="223"/>
      <c r="BK81" s="223"/>
      <c r="BL81" s="223"/>
      <c r="BM81" s="223"/>
      <c r="BN81" s="86"/>
      <c r="BO81" s="86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</row>
    <row r="82" spans="1:85" ht="14.25" customHeight="1" x14ac:dyDescent="0.2">
      <c r="A82" s="26"/>
      <c r="B82" s="26"/>
      <c r="C82" s="45"/>
      <c r="D82" s="516"/>
      <c r="E82" s="26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112"/>
      <c r="AP82" s="112"/>
      <c r="AQ82" s="112"/>
      <c r="AR82" s="112"/>
      <c r="AS82" s="112"/>
      <c r="AT82" s="112"/>
      <c r="AU82" s="112"/>
      <c r="AV82" s="112"/>
      <c r="AW82" s="112"/>
      <c r="AX82" s="112"/>
      <c r="AY82" s="112"/>
      <c r="AZ82" s="112"/>
      <c r="BA82" s="112"/>
      <c r="BB82" s="112"/>
      <c r="BC82" s="112"/>
      <c r="BD82" s="112"/>
      <c r="BE82" s="112"/>
      <c r="BF82" s="112"/>
      <c r="BG82" s="112"/>
      <c r="BH82" s="112"/>
      <c r="BI82" s="112"/>
      <c r="BJ82" s="112"/>
      <c r="BK82" s="112"/>
      <c r="BL82" s="112"/>
      <c r="BM82" s="112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</row>
    <row r="83" spans="1:85" ht="14.25" customHeight="1" x14ac:dyDescent="0.2">
      <c r="A83" s="26"/>
      <c r="B83" s="26"/>
      <c r="C83" s="45"/>
      <c r="D83" s="516"/>
      <c r="E83" s="26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12"/>
      <c r="AG83" s="112"/>
      <c r="AH83" s="112"/>
      <c r="AI83" s="112"/>
      <c r="AJ83" s="112"/>
      <c r="AK83" s="112"/>
      <c r="AL83" s="112"/>
      <c r="AM83" s="112"/>
      <c r="AN83" s="112"/>
      <c r="AO83" s="112"/>
      <c r="AP83" s="112"/>
      <c r="AQ83" s="112"/>
      <c r="AR83" s="112"/>
      <c r="AS83" s="112"/>
      <c r="AT83" s="112"/>
      <c r="AU83" s="112"/>
      <c r="AV83" s="112"/>
      <c r="AW83" s="112"/>
      <c r="AX83" s="112"/>
      <c r="AY83" s="112"/>
      <c r="AZ83" s="112"/>
      <c r="BA83" s="112"/>
      <c r="BB83" s="112"/>
      <c r="BC83" s="112"/>
      <c r="BD83" s="112"/>
      <c r="BE83" s="112"/>
      <c r="BF83" s="112"/>
      <c r="BG83" s="112"/>
      <c r="BH83" s="112"/>
      <c r="BI83" s="112"/>
      <c r="BJ83" s="112"/>
      <c r="BK83" s="112"/>
      <c r="BL83" s="112"/>
      <c r="BM83" s="112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</row>
    <row r="84" spans="1:85" ht="15.75" customHeight="1" x14ac:dyDescent="0.2">
      <c r="A84" s="26"/>
      <c r="B84" s="26"/>
      <c r="C84" s="26"/>
      <c r="D84" s="51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</row>
    <row r="85" spans="1:85" ht="15" customHeight="1" x14ac:dyDescent="0.2">
      <c r="A85" s="26"/>
      <c r="B85" s="86"/>
      <c r="C85" s="26"/>
      <c r="D85" s="51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</row>
    <row r="86" spans="1:85" ht="15.75" customHeight="1" x14ac:dyDescent="0.2">
      <c r="A86" s="26"/>
      <c r="B86" s="26"/>
      <c r="C86" s="26"/>
      <c r="D86" s="51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</row>
    <row r="87" spans="1:85" ht="15" customHeight="1" x14ac:dyDescent="0.2">
      <c r="A87" s="26"/>
      <c r="B87" s="26"/>
      <c r="C87" s="86"/>
      <c r="D87" s="516"/>
      <c r="E87" s="26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  <c r="BA87" s="112"/>
      <c r="BB87" s="112"/>
      <c r="BC87" s="112"/>
      <c r="BD87" s="112"/>
      <c r="BE87" s="112"/>
      <c r="BF87" s="112"/>
      <c r="BG87" s="112"/>
      <c r="BH87" s="112"/>
      <c r="BI87" s="112"/>
      <c r="BJ87" s="112"/>
      <c r="BK87" s="112"/>
      <c r="BL87" s="112"/>
      <c r="BM87" s="112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</row>
    <row r="88" spans="1:85" ht="8.25" customHeight="1" x14ac:dyDescent="0.2">
      <c r="A88" s="26"/>
      <c r="B88" s="26"/>
      <c r="C88" s="86"/>
      <c r="D88" s="51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</row>
    <row r="89" spans="1:85" ht="15" customHeight="1" x14ac:dyDescent="0.2">
      <c r="A89" s="26"/>
      <c r="B89" s="26"/>
      <c r="C89" s="86"/>
      <c r="D89" s="516"/>
      <c r="E89" s="26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12"/>
      <c r="AG89" s="112"/>
      <c r="AH89" s="112"/>
      <c r="AI89" s="112"/>
      <c r="AJ89" s="112"/>
      <c r="AK89" s="112"/>
      <c r="AL89" s="112"/>
      <c r="AM89" s="112"/>
      <c r="AN89" s="112"/>
      <c r="AO89" s="112"/>
      <c r="AP89" s="112"/>
      <c r="AQ89" s="112"/>
      <c r="AR89" s="112"/>
      <c r="AS89" s="112"/>
      <c r="AT89" s="112"/>
      <c r="AU89" s="112"/>
      <c r="AV89" s="112"/>
      <c r="AW89" s="112"/>
      <c r="AX89" s="112"/>
      <c r="AY89" s="112"/>
      <c r="AZ89" s="112"/>
      <c r="BA89" s="112"/>
      <c r="BB89" s="112"/>
      <c r="BC89" s="112"/>
      <c r="BD89" s="112"/>
      <c r="BE89" s="112"/>
      <c r="BF89" s="112"/>
      <c r="BG89" s="112"/>
      <c r="BH89" s="112"/>
      <c r="BI89" s="112"/>
      <c r="BJ89" s="112"/>
      <c r="BK89" s="112"/>
      <c r="BL89" s="112"/>
      <c r="BM89" s="112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</row>
    <row r="90" spans="1:85" ht="8.25" customHeight="1" x14ac:dyDescent="0.2">
      <c r="A90" s="26"/>
      <c r="B90" s="26"/>
      <c r="C90" s="86"/>
      <c r="D90" s="51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</row>
    <row r="91" spans="1:85" ht="15" customHeight="1" x14ac:dyDescent="0.2">
      <c r="A91" s="26"/>
      <c r="B91" s="26"/>
      <c r="C91" s="86"/>
      <c r="D91" s="516"/>
      <c r="E91" s="26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  <c r="BA91" s="112"/>
      <c r="BB91" s="112"/>
      <c r="BC91" s="112"/>
      <c r="BD91" s="112"/>
      <c r="BE91" s="112"/>
      <c r="BF91" s="112"/>
      <c r="BG91" s="112"/>
      <c r="BH91" s="112"/>
      <c r="BI91" s="112"/>
      <c r="BJ91" s="112"/>
      <c r="BK91" s="112"/>
      <c r="BL91" s="112"/>
      <c r="BM91" s="112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</row>
    <row r="92" spans="1:85" ht="15.75" customHeight="1" x14ac:dyDescent="0.2">
      <c r="A92" s="26"/>
      <c r="B92" s="26"/>
      <c r="C92" s="26"/>
      <c r="D92" s="51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</row>
    <row r="93" spans="1:85" ht="12" customHeight="1" x14ac:dyDescent="0.2">
      <c r="A93" s="26"/>
      <c r="B93" s="86"/>
      <c r="C93" s="26"/>
      <c r="D93" s="516"/>
      <c r="E93" s="45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</row>
    <row r="94" spans="1:85" ht="14.25" customHeight="1" x14ac:dyDescent="0.2">
      <c r="A94" s="26"/>
      <c r="B94" s="26"/>
      <c r="C94" s="26"/>
      <c r="D94" s="51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</row>
    <row r="95" spans="1:85" ht="14.25" customHeight="1" x14ac:dyDescent="0.2">
      <c r="A95" s="86"/>
      <c r="B95" s="86"/>
      <c r="C95" s="26"/>
      <c r="D95" s="516"/>
      <c r="E95" s="86"/>
      <c r="F95" s="223"/>
      <c r="G95" s="223"/>
      <c r="H95" s="223"/>
      <c r="I95" s="223"/>
      <c r="J95" s="223"/>
      <c r="K95" s="223"/>
      <c r="L95" s="223"/>
      <c r="M95" s="223"/>
      <c r="N95" s="223"/>
      <c r="O95" s="223"/>
      <c r="P95" s="223"/>
      <c r="Q95" s="223"/>
      <c r="R95" s="223"/>
      <c r="S95" s="223"/>
      <c r="T95" s="223"/>
      <c r="U95" s="223"/>
      <c r="V95" s="223"/>
      <c r="W95" s="223"/>
      <c r="X95" s="223"/>
      <c r="Y95" s="223"/>
      <c r="Z95" s="223"/>
      <c r="AA95" s="223"/>
      <c r="AB95" s="223"/>
      <c r="AC95" s="223"/>
      <c r="AD95" s="223"/>
      <c r="AE95" s="223"/>
      <c r="AF95" s="223"/>
      <c r="AG95" s="223"/>
      <c r="AH95" s="223"/>
      <c r="AI95" s="223"/>
      <c r="AJ95" s="223"/>
      <c r="AK95" s="223"/>
      <c r="AL95" s="223"/>
      <c r="AM95" s="223"/>
      <c r="AN95" s="223"/>
      <c r="AO95" s="223"/>
      <c r="AP95" s="223"/>
      <c r="AQ95" s="223"/>
      <c r="AR95" s="223"/>
      <c r="AS95" s="223"/>
      <c r="AT95" s="223"/>
      <c r="AU95" s="223"/>
      <c r="AV95" s="223"/>
      <c r="AW95" s="223"/>
      <c r="AX95" s="223"/>
      <c r="AY95" s="223"/>
      <c r="AZ95" s="223"/>
      <c r="BA95" s="223"/>
      <c r="BB95" s="223"/>
      <c r="BC95" s="223"/>
      <c r="BD95" s="223"/>
      <c r="BE95" s="223"/>
      <c r="BF95" s="223"/>
      <c r="BG95" s="223"/>
      <c r="BH95" s="223"/>
      <c r="BI95" s="223"/>
      <c r="BJ95" s="223"/>
      <c r="BK95" s="223"/>
      <c r="BL95" s="223"/>
      <c r="BM95" s="223"/>
      <c r="BN95" s="86"/>
      <c r="BO95" s="86"/>
      <c r="BP95" s="86"/>
      <c r="BQ95" s="86"/>
      <c r="BR95" s="86"/>
      <c r="BS95" s="86"/>
      <c r="BT95" s="86"/>
      <c r="BU95" s="86"/>
      <c r="BV95" s="86"/>
      <c r="BW95" s="86"/>
      <c r="BX95" s="86"/>
      <c r="BY95" s="86"/>
      <c r="BZ95" s="86"/>
      <c r="CA95" s="86"/>
      <c r="CB95" s="86"/>
      <c r="CC95" s="86"/>
      <c r="CD95" s="86"/>
      <c r="CE95" s="86"/>
      <c r="CF95" s="86"/>
      <c r="CG95" s="86"/>
    </row>
    <row r="96" spans="1:85" ht="15" customHeight="1" x14ac:dyDescent="0.2">
      <c r="A96" s="26"/>
      <c r="B96" s="26"/>
      <c r="C96" s="63"/>
      <c r="D96" s="51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</row>
    <row r="97" spans="1:85" ht="15" customHeight="1" x14ac:dyDescent="0.2">
      <c r="A97" s="26"/>
      <c r="B97" s="26"/>
      <c r="C97" s="78"/>
      <c r="D97" s="516"/>
      <c r="E97" s="26"/>
      <c r="F97" s="223"/>
      <c r="G97" s="223"/>
      <c r="H97" s="223"/>
      <c r="I97" s="223"/>
      <c r="J97" s="223"/>
      <c r="K97" s="223"/>
      <c r="L97" s="223"/>
      <c r="M97" s="223"/>
      <c r="N97" s="223"/>
      <c r="O97" s="223"/>
      <c r="P97" s="223"/>
      <c r="Q97" s="223"/>
      <c r="R97" s="223"/>
      <c r="S97" s="223"/>
      <c r="T97" s="223"/>
      <c r="U97" s="223"/>
      <c r="V97" s="223"/>
      <c r="W97" s="223"/>
      <c r="X97" s="223"/>
      <c r="Y97" s="223"/>
      <c r="Z97" s="223"/>
      <c r="AA97" s="223"/>
      <c r="AB97" s="223"/>
      <c r="AC97" s="223"/>
      <c r="AD97" s="223"/>
      <c r="AE97" s="223"/>
      <c r="AF97" s="223"/>
      <c r="AG97" s="223"/>
      <c r="AH97" s="223"/>
      <c r="AI97" s="223"/>
      <c r="AJ97" s="223"/>
      <c r="AK97" s="223"/>
      <c r="AL97" s="223"/>
      <c r="AM97" s="223"/>
      <c r="AN97" s="223"/>
      <c r="AO97" s="223"/>
      <c r="AP97" s="223"/>
      <c r="AQ97" s="223"/>
      <c r="AR97" s="223"/>
      <c r="AS97" s="223"/>
      <c r="AT97" s="223"/>
      <c r="AU97" s="223"/>
      <c r="AV97" s="223"/>
      <c r="AW97" s="223"/>
      <c r="AX97" s="223"/>
      <c r="AY97" s="223"/>
      <c r="AZ97" s="223"/>
      <c r="BA97" s="223"/>
      <c r="BB97" s="223"/>
      <c r="BC97" s="223"/>
      <c r="BD97" s="223"/>
      <c r="BE97" s="223"/>
      <c r="BF97" s="223"/>
      <c r="BG97" s="223"/>
      <c r="BH97" s="223"/>
      <c r="BI97" s="223"/>
      <c r="BJ97" s="223"/>
      <c r="BK97" s="223"/>
      <c r="BL97" s="223"/>
      <c r="BM97" s="223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</row>
    <row r="98" spans="1:85" ht="15" customHeight="1" x14ac:dyDescent="0.2">
      <c r="A98" s="26"/>
      <c r="B98" s="26"/>
      <c r="C98" s="45"/>
      <c r="D98" s="516"/>
      <c r="E98" s="26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12"/>
      <c r="AG98" s="112"/>
      <c r="AH98" s="112"/>
      <c r="AI98" s="112"/>
      <c r="AJ98" s="112"/>
      <c r="AK98" s="112"/>
      <c r="AL98" s="112"/>
      <c r="AM98" s="112"/>
      <c r="AN98" s="112"/>
      <c r="AO98" s="112"/>
      <c r="AP98" s="112"/>
      <c r="AQ98" s="112"/>
      <c r="AR98" s="112"/>
      <c r="AS98" s="112"/>
      <c r="AT98" s="112"/>
      <c r="AU98" s="112"/>
      <c r="AV98" s="112"/>
      <c r="AW98" s="112"/>
      <c r="AX98" s="112"/>
      <c r="AY98" s="112"/>
      <c r="AZ98" s="112"/>
      <c r="BA98" s="112"/>
      <c r="BB98" s="112"/>
      <c r="BC98" s="112"/>
      <c r="BD98" s="112"/>
      <c r="BE98" s="112"/>
      <c r="BF98" s="112"/>
      <c r="BG98" s="112"/>
      <c r="BH98" s="112"/>
      <c r="BI98" s="112"/>
      <c r="BJ98" s="112"/>
      <c r="BK98" s="112"/>
      <c r="BL98" s="112"/>
      <c r="BM98" s="112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</row>
    <row r="99" spans="1:85" ht="15" customHeight="1" x14ac:dyDescent="0.2">
      <c r="A99" s="26"/>
      <c r="B99" s="26"/>
      <c r="C99" s="45"/>
      <c r="D99" s="516"/>
      <c r="E99" s="26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  <c r="AM99" s="112"/>
      <c r="AN99" s="112"/>
      <c r="AO99" s="112"/>
      <c r="AP99" s="112"/>
      <c r="AQ99" s="112"/>
      <c r="AR99" s="112"/>
      <c r="AS99" s="112"/>
      <c r="AT99" s="112"/>
      <c r="AU99" s="112"/>
      <c r="AV99" s="112"/>
      <c r="AW99" s="112"/>
      <c r="AX99" s="112"/>
      <c r="AY99" s="112"/>
      <c r="AZ99" s="112"/>
      <c r="BA99" s="112"/>
      <c r="BB99" s="112"/>
      <c r="BC99" s="112"/>
      <c r="BD99" s="112"/>
      <c r="BE99" s="112"/>
      <c r="BF99" s="112"/>
      <c r="BG99" s="112"/>
      <c r="BH99" s="112"/>
      <c r="BI99" s="112"/>
      <c r="BJ99" s="112"/>
      <c r="BK99" s="112"/>
      <c r="BL99" s="112"/>
      <c r="BM99" s="112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</row>
    <row r="100" spans="1:85" ht="15" customHeight="1" x14ac:dyDescent="0.2">
      <c r="A100" s="26"/>
      <c r="B100" s="26"/>
      <c r="C100" s="78"/>
      <c r="D100" s="516"/>
      <c r="E100" s="26"/>
      <c r="F100" s="223"/>
      <c r="G100" s="223"/>
      <c r="H100" s="223"/>
      <c r="I100" s="223"/>
      <c r="J100" s="223"/>
      <c r="K100" s="223"/>
      <c r="L100" s="223"/>
      <c r="M100" s="223"/>
      <c r="N100" s="223"/>
      <c r="O100" s="223"/>
      <c r="P100" s="223"/>
      <c r="Q100" s="223"/>
      <c r="R100" s="223"/>
      <c r="S100" s="223"/>
      <c r="T100" s="223"/>
      <c r="U100" s="223"/>
      <c r="V100" s="223"/>
      <c r="W100" s="223"/>
      <c r="X100" s="223"/>
      <c r="Y100" s="223"/>
      <c r="Z100" s="223"/>
      <c r="AA100" s="223"/>
      <c r="AB100" s="223"/>
      <c r="AC100" s="223"/>
      <c r="AD100" s="223"/>
      <c r="AE100" s="223"/>
      <c r="AF100" s="223"/>
      <c r="AG100" s="223"/>
      <c r="AH100" s="223"/>
      <c r="AI100" s="223"/>
      <c r="AJ100" s="223"/>
      <c r="AK100" s="223"/>
      <c r="AL100" s="223"/>
      <c r="AM100" s="223"/>
      <c r="AN100" s="223"/>
      <c r="AO100" s="223"/>
      <c r="AP100" s="223"/>
      <c r="AQ100" s="223"/>
      <c r="AR100" s="223"/>
      <c r="AS100" s="223"/>
      <c r="AT100" s="223"/>
      <c r="AU100" s="223"/>
      <c r="AV100" s="223"/>
      <c r="AW100" s="223"/>
      <c r="AX100" s="223"/>
      <c r="AY100" s="223"/>
      <c r="AZ100" s="223"/>
      <c r="BA100" s="223"/>
      <c r="BB100" s="223"/>
      <c r="BC100" s="223"/>
      <c r="BD100" s="223"/>
      <c r="BE100" s="223"/>
      <c r="BF100" s="223"/>
      <c r="BG100" s="223"/>
      <c r="BH100" s="223"/>
      <c r="BI100" s="223"/>
      <c r="BJ100" s="223"/>
      <c r="BK100" s="223"/>
      <c r="BL100" s="223"/>
      <c r="BM100" s="223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</row>
    <row r="101" spans="1:85" ht="15" customHeight="1" x14ac:dyDescent="0.2">
      <c r="A101" s="26"/>
      <c r="B101" s="26"/>
      <c r="C101" s="45"/>
      <c r="D101" s="516"/>
      <c r="E101" s="26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12"/>
      <c r="AG101" s="112"/>
      <c r="AH101" s="112"/>
      <c r="AI101" s="112"/>
      <c r="AJ101" s="112"/>
      <c r="AK101" s="112"/>
      <c r="AL101" s="112"/>
      <c r="AM101" s="112"/>
      <c r="AN101" s="112"/>
      <c r="AO101" s="112"/>
      <c r="AP101" s="112"/>
      <c r="AQ101" s="112"/>
      <c r="AR101" s="112"/>
      <c r="AS101" s="112"/>
      <c r="AT101" s="112"/>
      <c r="AU101" s="112"/>
      <c r="AV101" s="112"/>
      <c r="AW101" s="112"/>
      <c r="AX101" s="112"/>
      <c r="AY101" s="112"/>
      <c r="AZ101" s="112"/>
      <c r="BA101" s="112"/>
      <c r="BB101" s="112"/>
      <c r="BC101" s="112"/>
      <c r="BD101" s="112"/>
      <c r="BE101" s="112"/>
      <c r="BF101" s="112"/>
      <c r="BG101" s="112"/>
      <c r="BH101" s="112"/>
      <c r="BI101" s="112"/>
      <c r="BJ101" s="112"/>
      <c r="BK101" s="112"/>
      <c r="BL101" s="112"/>
      <c r="BM101" s="112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</row>
    <row r="102" spans="1:85" ht="15" customHeight="1" x14ac:dyDescent="0.2">
      <c r="A102" s="26"/>
      <c r="B102" s="26"/>
      <c r="C102" s="45"/>
      <c r="D102" s="516"/>
      <c r="E102" s="26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12"/>
      <c r="AG102" s="112"/>
      <c r="AH102" s="112"/>
      <c r="AI102" s="112"/>
      <c r="AJ102" s="112"/>
      <c r="AK102" s="112"/>
      <c r="AL102" s="112"/>
      <c r="AM102" s="112"/>
      <c r="AN102" s="112"/>
      <c r="AO102" s="112"/>
      <c r="AP102" s="112"/>
      <c r="AQ102" s="112"/>
      <c r="AR102" s="112"/>
      <c r="AS102" s="112"/>
      <c r="AT102" s="112"/>
      <c r="AU102" s="112"/>
      <c r="AV102" s="112"/>
      <c r="AW102" s="112"/>
      <c r="AX102" s="112"/>
      <c r="AY102" s="112"/>
      <c r="AZ102" s="112"/>
      <c r="BA102" s="112"/>
      <c r="BB102" s="112"/>
      <c r="BC102" s="112"/>
      <c r="BD102" s="112"/>
      <c r="BE102" s="112"/>
      <c r="BF102" s="112"/>
      <c r="BG102" s="112"/>
      <c r="BH102" s="112"/>
      <c r="BI102" s="112"/>
      <c r="BJ102" s="112"/>
      <c r="BK102" s="112"/>
      <c r="BL102" s="112"/>
      <c r="BM102" s="112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</row>
    <row r="103" spans="1:85" ht="15" customHeight="1" x14ac:dyDescent="0.2">
      <c r="A103" s="26"/>
      <c r="B103" s="26"/>
      <c r="C103" s="78"/>
      <c r="D103" s="516"/>
      <c r="E103" s="26"/>
      <c r="F103" s="223"/>
      <c r="G103" s="223"/>
      <c r="H103" s="223"/>
      <c r="I103" s="223"/>
      <c r="J103" s="223"/>
      <c r="K103" s="223"/>
      <c r="L103" s="223"/>
      <c r="M103" s="223"/>
      <c r="N103" s="223"/>
      <c r="O103" s="223"/>
      <c r="P103" s="223"/>
      <c r="Q103" s="223"/>
      <c r="R103" s="223"/>
      <c r="S103" s="223"/>
      <c r="T103" s="223"/>
      <c r="U103" s="223"/>
      <c r="V103" s="223"/>
      <c r="W103" s="223"/>
      <c r="X103" s="223"/>
      <c r="Y103" s="223"/>
      <c r="Z103" s="223"/>
      <c r="AA103" s="223"/>
      <c r="AB103" s="223"/>
      <c r="AC103" s="223"/>
      <c r="AD103" s="223"/>
      <c r="AE103" s="223"/>
      <c r="AF103" s="223"/>
      <c r="AG103" s="223"/>
      <c r="AH103" s="223"/>
      <c r="AI103" s="223"/>
      <c r="AJ103" s="223"/>
      <c r="AK103" s="223"/>
      <c r="AL103" s="223"/>
      <c r="AM103" s="223"/>
      <c r="AN103" s="223"/>
      <c r="AO103" s="223"/>
      <c r="AP103" s="223"/>
      <c r="AQ103" s="223"/>
      <c r="AR103" s="223"/>
      <c r="AS103" s="223"/>
      <c r="AT103" s="223"/>
      <c r="AU103" s="223"/>
      <c r="AV103" s="223"/>
      <c r="AW103" s="223"/>
      <c r="AX103" s="223"/>
      <c r="AY103" s="223"/>
      <c r="AZ103" s="223"/>
      <c r="BA103" s="223"/>
      <c r="BB103" s="223"/>
      <c r="BC103" s="223"/>
      <c r="BD103" s="223"/>
      <c r="BE103" s="223"/>
      <c r="BF103" s="223"/>
      <c r="BG103" s="223"/>
      <c r="BH103" s="223"/>
      <c r="BI103" s="223"/>
      <c r="BJ103" s="223"/>
      <c r="BK103" s="223"/>
      <c r="BL103" s="223"/>
      <c r="BM103" s="223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</row>
    <row r="104" spans="1:85" ht="15" customHeight="1" x14ac:dyDescent="0.2">
      <c r="A104" s="26"/>
      <c r="B104" s="26"/>
      <c r="C104" s="45"/>
      <c r="D104" s="516"/>
      <c r="E104" s="26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12"/>
      <c r="AG104" s="112"/>
      <c r="AH104" s="112"/>
      <c r="AI104" s="112"/>
      <c r="AJ104" s="112"/>
      <c r="AK104" s="112"/>
      <c r="AL104" s="112"/>
      <c r="AM104" s="112"/>
      <c r="AN104" s="112"/>
      <c r="AO104" s="112"/>
      <c r="AP104" s="112"/>
      <c r="AQ104" s="112"/>
      <c r="AR104" s="112"/>
      <c r="AS104" s="112"/>
      <c r="AT104" s="112"/>
      <c r="AU104" s="112"/>
      <c r="AV104" s="112"/>
      <c r="AW104" s="112"/>
      <c r="AX104" s="112"/>
      <c r="AY104" s="112"/>
      <c r="AZ104" s="112"/>
      <c r="BA104" s="112"/>
      <c r="BB104" s="112"/>
      <c r="BC104" s="112"/>
      <c r="BD104" s="112"/>
      <c r="BE104" s="112"/>
      <c r="BF104" s="112"/>
      <c r="BG104" s="112"/>
      <c r="BH104" s="112"/>
      <c r="BI104" s="112"/>
      <c r="BJ104" s="112"/>
      <c r="BK104" s="112"/>
      <c r="BL104" s="112"/>
      <c r="BM104" s="112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</row>
    <row r="105" spans="1:85" ht="15" customHeight="1" x14ac:dyDescent="0.2">
      <c r="A105" s="26"/>
      <c r="B105" s="26"/>
      <c r="C105" s="45"/>
      <c r="D105" s="516"/>
      <c r="E105" s="26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12"/>
      <c r="AG105" s="112"/>
      <c r="AH105" s="112"/>
      <c r="AI105" s="112"/>
      <c r="AJ105" s="112"/>
      <c r="AK105" s="112"/>
      <c r="AL105" s="112"/>
      <c r="AM105" s="112"/>
      <c r="AN105" s="112"/>
      <c r="AO105" s="112"/>
      <c r="AP105" s="112"/>
      <c r="AQ105" s="112"/>
      <c r="AR105" s="112"/>
      <c r="AS105" s="112"/>
      <c r="AT105" s="112"/>
      <c r="AU105" s="112"/>
      <c r="AV105" s="112"/>
      <c r="AW105" s="112"/>
      <c r="AX105" s="112"/>
      <c r="AY105" s="112"/>
      <c r="AZ105" s="112"/>
      <c r="BA105" s="112"/>
      <c r="BB105" s="112"/>
      <c r="BC105" s="112"/>
      <c r="BD105" s="112"/>
      <c r="BE105" s="112"/>
      <c r="BF105" s="112"/>
      <c r="BG105" s="112"/>
      <c r="BH105" s="112"/>
      <c r="BI105" s="112"/>
      <c r="BJ105" s="112"/>
      <c r="BK105" s="112"/>
      <c r="BL105" s="112"/>
      <c r="BM105" s="112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</row>
    <row r="106" spans="1:85" ht="15" customHeight="1" x14ac:dyDescent="0.2">
      <c r="A106" s="26"/>
      <c r="B106" s="26"/>
      <c r="C106" s="63"/>
      <c r="D106" s="516"/>
      <c r="E106" s="26"/>
      <c r="F106" s="26"/>
      <c r="G106" s="233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</row>
    <row r="107" spans="1:85" ht="15" customHeight="1" x14ac:dyDescent="0.2">
      <c r="A107" s="26"/>
      <c r="B107" s="86"/>
      <c r="C107" s="26"/>
      <c r="D107" s="516"/>
      <c r="E107" s="26"/>
      <c r="F107" s="223"/>
      <c r="G107" s="223"/>
      <c r="H107" s="223"/>
      <c r="I107" s="223"/>
      <c r="J107" s="223"/>
      <c r="K107" s="223"/>
      <c r="L107" s="223"/>
      <c r="M107" s="223"/>
      <c r="N107" s="223"/>
      <c r="O107" s="223"/>
      <c r="P107" s="223"/>
      <c r="Q107" s="223"/>
      <c r="R107" s="223"/>
      <c r="S107" s="223"/>
      <c r="T107" s="223"/>
      <c r="U107" s="223"/>
      <c r="V107" s="223"/>
      <c r="W107" s="223"/>
      <c r="X107" s="223"/>
      <c r="Y107" s="223"/>
      <c r="Z107" s="223"/>
      <c r="AA107" s="223"/>
      <c r="AB107" s="223"/>
      <c r="AC107" s="223"/>
      <c r="AD107" s="223"/>
      <c r="AE107" s="223"/>
      <c r="AF107" s="223"/>
      <c r="AG107" s="223"/>
      <c r="AH107" s="223"/>
      <c r="AI107" s="223"/>
      <c r="AJ107" s="223"/>
      <c r="AK107" s="223"/>
      <c r="AL107" s="223"/>
      <c r="AM107" s="223"/>
      <c r="AN107" s="223"/>
      <c r="AO107" s="223"/>
      <c r="AP107" s="223"/>
      <c r="AQ107" s="223"/>
      <c r="AR107" s="223"/>
      <c r="AS107" s="223"/>
      <c r="AT107" s="223"/>
      <c r="AU107" s="223"/>
      <c r="AV107" s="223"/>
      <c r="AW107" s="223"/>
      <c r="AX107" s="223"/>
      <c r="AY107" s="223"/>
      <c r="AZ107" s="223"/>
      <c r="BA107" s="223"/>
      <c r="BB107" s="223"/>
      <c r="BC107" s="223"/>
      <c r="BD107" s="223"/>
      <c r="BE107" s="223"/>
      <c r="BF107" s="223"/>
      <c r="BG107" s="223"/>
      <c r="BH107" s="223"/>
      <c r="BI107" s="223"/>
      <c r="BJ107" s="223"/>
      <c r="BK107" s="223"/>
      <c r="BL107" s="223"/>
      <c r="BM107" s="223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</row>
    <row r="108" spans="1:85" ht="6" customHeight="1" x14ac:dyDescent="0.2">
      <c r="A108" s="26"/>
      <c r="B108" s="26"/>
      <c r="C108" s="63"/>
      <c r="D108" s="51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</row>
    <row r="109" spans="1:85" ht="15" customHeight="1" x14ac:dyDescent="0.2">
      <c r="A109" s="26"/>
      <c r="B109" s="26"/>
      <c r="C109" s="62"/>
      <c r="D109" s="516"/>
      <c r="E109" s="26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12"/>
      <c r="AG109" s="112"/>
      <c r="AH109" s="112"/>
      <c r="AI109" s="112"/>
      <c r="AJ109" s="112"/>
      <c r="AK109" s="112"/>
      <c r="AL109" s="112"/>
      <c r="AM109" s="112"/>
      <c r="AN109" s="112"/>
      <c r="AO109" s="112"/>
      <c r="AP109" s="112"/>
      <c r="AQ109" s="112"/>
      <c r="AR109" s="112"/>
      <c r="AS109" s="112"/>
      <c r="AT109" s="112"/>
      <c r="AU109" s="112"/>
      <c r="AV109" s="112"/>
      <c r="AW109" s="112"/>
      <c r="AX109" s="112"/>
      <c r="AY109" s="112"/>
      <c r="AZ109" s="112"/>
      <c r="BA109" s="112"/>
      <c r="BB109" s="112"/>
      <c r="BC109" s="112"/>
      <c r="BD109" s="112"/>
      <c r="BE109" s="112"/>
      <c r="BF109" s="112"/>
      <c r="BG109" s="112"/>
      <c r="BH109" s="112"/>
      <c r="BI109" s="112"/>
      <c r="BJ109" s="112"/>
      <c r="BK109" s="112"/>
      <c r="BL109" s="112"/>
      <c r="BM109" s="112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</row>
    <row r="110" spans="1:85" ht="6.75" customHeight="1" x14ac:dyDescent="0.2">
      <c r="A110" s="26"/>
      <c r="B110" s="26"/>
      <c r="C110" s="62"/>
      <c r="D110" s="51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</row>
    <row r="111" spans="1:85" ht="15" customHeight="1" x14ac:dyDescent="0.2">
      <c r="A111" s="26"/>
      <c r="B111" s="26"/>
      <c r="C111" s="62"/>
      <c r="D111" s="516"/>
      <c r="E111" s="26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12"/>
      <c r="AG111" s="112"/>
      <c r="AH111" s="112"/>
      <c r="AI111" s="112"/>
      <c r="AJ111" s="112"/>
      <c r="AK111" s="112"/>
      <c r="AL111" s="112"/>
      <c r="AM111" s="112"/>
      <c r="AN111" s="112"/>
      <c r="AO111" s="112"/>
      <c r="AP111" s="112"/>
      <c r="AQ111" s="112"/>
      <c r="AR111" s="112"/>
      <c r="AS111" s="112"/>
      <c r="AT111" s="112"/>
      <c r="AU111" s="112"/>
      <c r="AV111" s="112"/>
      <c r="AW111" s="112"/>
      <c r="AX111" s="112"/>
      <c r="AY111" s="112"/>
      <c r="AZ111" s="112"/>
      <c r="BA111" s="112"/>
      <c r="BB111" s="112"/>
      <c r="BC111" s="112"/>
      <c r="BD111" s="112"/>
      <c r="BE111" s="112"/>
      <c r="BF111" s="112"/>
      <c r="BG111" s="112"/>
      <c r="BH111" s="112"/>
      <c r="BI111" s="112"/>
      <c r="BJ111" s="112"/>
      <c r="BK111" s="112"/>
      <c r="BL111" s="112"/>
      <c r="BM111" s="112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</row>
    <row r="112" spans="1:85" ht="14.25" customHeight="1" x14ac:dyDescent="0.2">
      <c r="A112" s="26"/>
      <c r="B112" s="26"/>
      <c r="C112" s="26"/>
      <c r="D112" s="51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</row>
    <row r="113" spans="1:85" ht="14.25" customHeight="1" x14ac:dyDescent="0.2">
      <c r="A113" s="26"/>
      <c r="B113" s="26"/>
      <c r="C113" s="86"/>
      <c r="D113" s="524"/>
      <c r="E113" s="26"/>
      <c r="F113" s="223"/>
      <c r="G113" s="223"/>
      <c r="H113" s="223"/>
      <c r="I113" s="223"/>
      <c r="J113" s="223"/>
      <c r="K113" s="223"/>
      <c r="L113" s="223"/>
      <c r="M113" s="223"/>
      <c r="N113" s="223"/>
      <c r="O113" s="223"/>
      <c r="P113" s="223"/>
      <c r="Q113" s="223"/>
      <c r="R113" s="223"/>
      <c r="S113" s="223"/>
      <c r="T113" s="223"/>
      <c r="U113" s="223"/>
      <c r="V113" s="223"/>
      <c r="W113" s="223"/>
      <c r="X113" s="223"/>
      <c r="Y113" s="223"/>
      <c r="Z113" s="223"/>
      <c r="AA113" s="223"/>
      <c r="AB113" s="223"/>
      <c r="AC113" s="223"/>
      <c r="AD113" s="223"/>
      <c r="AE113" s="223"/>
      <c r="AF113" s="223"/>
      <c r="AG113" s="223"/>
      <c r="AH113" s="223"/>
      <c r="AI113" s="223"/>
      <c r="AJ113" s="223"/>
      <c r="AK113" s="223"/>
      <c r="AL113" s="223"/>
      <c r="AM113" s="223"/>
      <c r="AN113" s="223"/>
      <c r="AO113" s="223"/>
      <c r="AP113" s="223"/>
      <c r="AQ113" s="223"/>
      <c r="AR113" s="223"/>
      <c r="AS113" s="223"/>
      <c r="AT113" s="223"/>
      <c r="AU113" s="223"/>
      <c r="AV113" s="223"/>
      <c r="AW113" s="223"/>
      <c r="AX113" s="223"/>
      <c r="AY113" s="223"/>
      <c r="AZ113" s="223"/>
      <c r="BA113" s="223"/>
      <c r="BB113" s="223"/>
      <c r="BC113" s="223"/>
      <c r="BD113" s="223"/>
      <c r="BE113" s="223"/>
      <c r="BF113" s="223"/>
      <c r="BG113" s="223"/>
      <c r="BH113" s="223"/>
      <c r="BI113" s="223"/>
      <c r="BJ113" s="223"/>
      <c r="BK113" s="223"/>
      <c r="BL113" s="223"/>
      <c r="BM113" s="223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</row>
    <row r="114" spans="1:85" ht="14.25" customHeight="1" x14ac:dyDescent="0.2">
      <c r="A114" s="26"/>
      <c r="B114" s="26"/>
      <c r="C114" s="26"/>
      <c r="D114" s="51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</row>
    <row r="115" spans="1:85" ht="14.25" customHeight="1" x14ac:dyDescent="0.2">
      <c r="A115" s="26"/>
      <c r="B115" s="26"/>
      <c r="C115" s="26"/>
      <c r="D115" s="51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34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</row>
    <row r="116" spans="1:85" ht="14.25" customHeight="1" x14ac:dyDescent="0.2">
      <c r="A116" s="26"/>
      <c r="B116" s="26"/>
      <c r="C116" s="26"/>
      <c r="D116" s="51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35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35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</row>
    <row r="117" spans="1:85" ht="14.25" customHeight="1" x14ac:dyDescent="0.2">
      <c r="A117" s="26"/>
      <c r="B117" s="26"/>
      <c r="C117" s="26"/>
      <c r="D117" s="51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35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35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</row>
    <row r="118" spans="1:85" ht="14.25" customHeight="1" x14ac:dyDescent="0.2">
      <c r="A118" s="26"/>
      <c r="B118" s="26"/>
      <c r="C118" s="26"/>
      <c r="D118" s="51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35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35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</row>
    <row r="119" spans="1:85" ht="14.25" customHeight="1" x14ac:dyDescent="0.2">
      <c r="A119" s="26"/>
      <c r="B119" s="26"/>
      <c r="C119" s="26"/>
      <c r="D119" s="51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</row>
    <row r="120" spans="1:85" ht="14.25" customHeight="1" x14ac:dyDescent="0.2">
      <c r="A120" s="26"/>
      <c r="B120" s="26"/>
      <c r="C120" s="26"/>
      <c r="D120" s="51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35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35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</row>
    <row r="121" spans="1:85" ht="14.25" customHeight="1" x14ac:dyDescent="0.2">
      <c r="A121" s="26"/>
      <c r="B121" s="26"/>
      <c r="C121" s="26"/>
      <c r="D121" s="51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35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35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</row>
    <row r="122" spans="1:85" ht="14.25" customHeight="1" x14ac:dyDescent="0.2">
      <c r="A122" s="26"/>
      <c r="B122" s="26"/>
      <c r="C122" s="26"/>
      <c r="D122" s="51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35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35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</row>
    <row r="123" spans="1:85" ht="14.25" customHeight="1" x14ac:dyDescent="0.2">
      <c r="A123" s="26"/>
      <c r="B123" s="26"/>
      <c r="C123" s="26"/>
      <c r="D123" s="51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</row>
    <row r="124" spans="1:85" ht="14.25" customHeight="1" x14ac:dyDescent="0.2">
      <c r="A124" s="26"/>
      <c r="B124" s="26"/>
      <c r="C124" s="26"/>
      <c r="D124" s="51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</row>
    <row r="125" spans="1:85" ht="14.25" customHeight="1" x14ac:dyDescent="0.2">
      <c r="A125" s="26"/>
      <c r="B125" s="26"/>
      <c r="C125" s="26"/>
      <c r="D125" s="51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</row>
    <row r="126" spans="1:85" ht="14.25" customHeight="1" x14ac:dyDescent="0.2">
      <c r="A126" s="26"/>
      <c r="B126" s="26"/>
      <c r="C126" s="26"/>
      <c r="D126" s="51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</row>
    <row r="127" spans="1:85" ht="14.25" customHeight="1" x14ac:dyDescent="0.2">
      <c r="A127" s="26"/>
      <c r="B127" s="26"/>
      <c r="C127" s="26"/>
      <c r="D127" s="51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</row>
    <row r="128" spans="1:85" ht="14.25" customHeight="1" x14ac:dyDescent="0.2">
      <c r="A128" s="26"/>
      <c r="B128" s="26"/>
      <c r="C128" s="26"/>
      <c r="D128" s="51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</row>
    <row r="129" spans="1:85" ht="14.25" customHeight="1" x14ac:dyDescent="0.2">
      <c r="A129" s="26"/>
      <c r="B129" s="26"/>
      <c r="C129" s="26"/>
      <c r="D129" s="51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</row>
    <row r="130" spans="1:85" ht="14.25" customHeight="1" x14ac:dyDescent="0.2">
      <c r="A130" s="26"/>
      <c r="B130" s="26"/>
      <c r="C130" s="26"/>
      <c r="D130" s="51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</row>
    <row r="131" spans="1:85" ht="14.25" customHeight="1" x14ac:dyDescent="0.2">
      <c r="A131" s="26"/>
      <c r="B131" s="26"/>
      <c r="C131" s="26"/>
      <c r="D131" s="51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</row>
    <row r="132" spans="1:85" ht="14.25" customHeight="1" x14ac:dyDescent="0.2">
      <c r="A132" s="26"/>
      <c r="B132" s="26"/>
      <c r="C132" s="26"/>
      <c r="D132" s="51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</row>
    <row r="133" spans="1:85" ht="14.25" customHeight="1" x14ac:dyDescent="0.2">
      <c r="A133" s="26"/>
      <c r="B133" s="26"/>
      <c r="C133" s="26"/>
      <c r="D133" s="51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</row>
    <row r="134" spans="1:85" ht="14.25" customHeight="1" x14ac:dyDescent="0.2">
      <c r="A134" s="26"/>
      <c r="B134" s="26"/>
      <c r="C134" s="26"/>
      <c r="D134" s="51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</row>
    <row r="135" spans="1:85" ht="14.25" customHeight="1" x14ac:dyDescent="0.2">
      <c r="A135" s="26"/>
      <c r="B135" s="26"/>
      <c r="C135" s="26"/>
      <c r="D135" s="51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</row>
    <row r="136" spans="1:85" ht="14.25" customHeight="1" x14ac:dyDescent="0.2">
      <c r="A136" s="26"/>
      <c r="B136" s="26"/>
      <c r="C136" s="26"/>
      <c r="D136" s="51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</row>
    <row r="137" spans="1:85" ht="14.25" customHeight="1" x14ac:dyDescent="0.2">
      <c r="A137" s="26"/>
      <c r="B137" s="26"/>
      <c r="C137" s="26"/>
      <c r="D137" s="51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</row>
    <row r="138" spans="1:85" ht="14.25" customHeight="1" x14ac:dyDescent="0.2">
      <c r="A138" s="26"/>
      <c r="B138" s="26"/>
      <c r="C138" s="26"/>
      <c r="D138" s="51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</row>
    <row r="139" spans="1:85" ht="14.25" customHeight="1" x14ac:dyDescent="0.2">
      <c r="A139" s="26"/>
      <c r="B139" s="26"/>
      <c r="C139" s="26"/>
      <c r="D139" s="51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</row>
    <row r="140" spans="1:85" ht="14.25" customHeight="1" x14ac:dyDescent="0.2">
      <c r="A140" s="26"/>
      <c r="B140" s="26"/>
      <c r="C140" s="26"/>
      <c r="D140" s="51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</row>
    <row r="141" spans="1:85" ht="14.25" customHeight="1" x14ac:dyDescent="0.2">
      <c r="A141" s="26"/>
      <c r="B141" s="26"/>
      <c r="C141" s="26"/>
      <c r="D141" s="51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</row>
    <row r="142" spans="1:85" ht="14.25" customHeight="1" x14ac:dyDescent="0.2">
      <c r="A142" s="26"/>
      <c r="B142" s="26"/>
      <c r="C142" s="26"/>
      <c r="D142" s="51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</row>
    <row r="143" spans="1:85" ht="14.25" customHeight="1" x14ac:dyDescent="0.2">
      <c r="A143" s="26"/>
      <c r="B143" s="26"/>
      <c r="C143" s="26"/>
      <c r="D143" s="51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</row>
    <row r="144" spans="1:85" ht="14.25" customHeight="1" x14ac:dyDescent="0.2">
      <c r="A144" s="26"/>
      <c r="B144" s="26"/>
      <c r="C144" s="26"/>
      <c r="D144" s="51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</row>
    <row r="145" spans="1:85" ht="14.25" customHeight="1" x14ac:dyDescent="0.2">
      <c r="A145" s="26"/>
      <c r="B145" s="26"/>
      <c r="C145" s="26"/>
      <c r="D145" s="51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</row>
    <row r="146" spans="1:85" ht="14.25" customHeight="1" x14ac:dyDescent="0.2">
      <c r="A146" s="26"/>
      <c r="B146" s="26"/>
      <c r="C146" s="26"/>
      <c r="D146" s="51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</row>
    <row r="147" spans="1:85" ht="14.25" customHeight="1" x14ac:dyDescent="0.2">
      <c r="A147" s="26"/>
      <c r="B147" s="26"/>
      <c r="C147" s="26"/>
      <c r="D147" s="51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</row>
    <row r="148" spans="1:85" ht="14.25" customHeight="1" x14ac:dyDescent="0.2">
      <c r="A148" s="26"/>
      <c r="B148" s="26"/>
      <c r="C148" s="26"/>
      <c r="D148" s="51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</row>
    <row r="149" spans="1:85" ht="14.25" customHeight="1" x14ac:dyDescent="0.2">
      <c r="A149" s="26"/>
      <c r="B149" s="26"/>
      <c r="C149" s="26"/>
      <c r="D149" s="51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</row>
    <row r="150" spans="1:85" ht="14.25" customHeight="1" x14ac:dyDescent="0.2">
      <c r="A150" s="26"/>
      <c r="B150" s="26"/>
      <c r="C150" s="26"/>
      <c r="D150" s="51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</row>
    <row r="151" spans="1:85" ht="14.25" customHeight="1" x14ac:dyDescent="0.2">
      <c r="A151" s="26"/>
      <c r="B151" s="26"/>
      <c r="C151" s="26"/>
      <c r="D151" s="51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</row>
    <row r="152" spans="1:85" ht="14.25" customHeight="1" x14ac:dyDescent="0.2">
      <c r="A152" s="26"/>
      <c r="B152" s="26"/>
      <c r="C152" s="26"/>
      <c r="D152" s="51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</row>
    <row r="153" spans="1:85" ht="14.25" customHeight="1" x14ac:dyDescent="0.2">
      <c r="A153" s="26"/>
      <c r="B153" s="26"/>
      <c r="C153" s="26"/>
      <c r="D153" s="51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</row>
    <row r="154" spans="1:85" ht="14.25" customHeight="1" x14ac:dyDescent="0.2">
      <c r="A154" s="26"/>
      <c r="B154" s="26"/>
      <c r="C154" s="26"/>
      <c r="D154" s="51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</row>
    <row r="155" spans="1:85" ht="14.25" customHeight="1" x14ac:dyDescent="0.2">
      <c r="A155" s="26"/>
      <c r="B155" s="26"/>
      <c r="C155" s="26"/>
      <c r="D155" s="51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</row>
    <row r="156" spans="1:85" ht="14.25" customHeight="1" x14ac:dyDescent="0.2">
      <c r="A156" s="26"/>
      <c r="B156" s="26"/>
      <c r="C156" s="26"/>
      <c r="D156" s="51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</row>
    <row r="157" spans="1:85" ht="14.25" customHeight="1" x14ac:dyDescent="0.2">
      <c r="A157" s="26"/>
      <c r="B157" s="26"/>
      <c r="C157" s="26"/>
      <c r="D157" s="51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</row>
    <row r="158" spans="1:85" ht="14.25" customHeight="1" x14ac:dyDescent="0.2">
      <c r="A158" s="26"/>
      <c r="B158" s="26"/>
      <c r="C158" s="26"/>
      <c r="D158" s="51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</row>
    <row r="159" spans="1:85" ht="14.25" customHeight="1" x14ac:dyDescent="0.2">
      <c r="A159" s="26"/>
      <c r="B159" s="26"/>
      <c r="C159" s="26"/>
      <c r="D159" s="51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</row>
    <row r="160" spans="1:85" ht="14.25" customHeight="1" x14ac:dyDescent="0.2">
      <c r="A160" s="26"/>
      <c r="B160" s="26"/>
      <c r="C160" s="26"/>
      <c r="D160" s="51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</row>
    <row r="161" spans="1:85" ht="14.25" customHeight="1" x14ac:dyDescent="0.2">
      <c r="A161" s="26"/>
      <c r="B161" s="26"/>
      <c r="C161" s="26"/>
      <c r="D161" s="51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</row>
    <row r="162" spans="1:85" ht="14.25" customHeight="1" x14ac:dyDescent="0.2">
      <c r="A162" s="26"/>
      <c r="B162" s="26"/>
      <c r="C162" s="26"/>
      <c r="D162" s="51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</row>
    <row r="163" spans="1:85" ht="14.25" customHeight="1" x14ac:dyDescent="0.2">
      <c r="A163" s="26"/>
      <c r="B163" s="26"/>
      <c r="C163" s="26"/>
      <c r="D163" s="51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</row>
    <row r="164" spans="1:85" ht="14.25" customHeight="1" x14ac:dyDescent="0.2">
      <c r="A164" s="26"/>
      <c r="B164" s="26"/>
      <c r="C164" s="26"/>
      <c r="D164" s="51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</row>
    <row r="165" spans="1:85" ht="14.25" customHeight="1" x14ac:dyDescent="0.2">
      <c r="A165" s="26"/>
      <c r="B165" s="26"/>
      <c r="C165" s="26"/>
      <c r="D165" s="51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</row>
    <row r="166" spans="1:85" ht="14.25" customHeight="1" x14ac:dyDescent="0.2">
      <c r="A166" s="26"/>
      <c r="B166" s="26"/>
      <c r="C166" s="26"/>
      <c r="D166" s="51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</row>
    <row r="167" spans="1:85" ht="14.25" customHeight="1" x14ac:dyDescent="0.2">
      <c r="A167" s="26"/>
      <c r="B167" s="26"/>
      <c r="C167" s="26"/>
      <c r="D167" s="51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</row>
    <row r="168" spans="1:85" ht="14.25" customHeight="1" x14ac:dyDescent="0.2">
      <c r="A168" s="26"/>
      <c r="B168" s="26"/>
      <c r="C168" s="26"/>
      <c r="D168" s="51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</row>
    <row r="169" spans="1:85" ht="14.25" customHeight="1" x14ac:dyDescent="0.2">
      <c r="A169" s="26"/>
      <c r="B169" s="26"/>
      <c r="C169" s="26"/>
      <c r="D169" s="51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</row>
    <row r="170" spans="1:85" ht="14.25" customHeight="1" x14ac:dyDescent="0.2">
      <c r="A170" s="26"/>
      <c r="B170" s="26"/>
      <c r="C170" s="26"/>
      <c r="D170" s="51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</row>
    <row r="171" spans="1:85" ht="14.25" customHeight="1" x14ac:dyDescent="0.2">
      <c r="A171" s="26"/>
      <c r="B171" s="26"/>
      <c r="C171" s="26"/>
      <c r="D171" s="51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</row>
    <row r="172" spans="1:85" ht="14.25" customHeight="1" x14ac:dyDescent="0.2">
      <c r="A172" s="26"/>
      <c r="B172" s="26"/>
      <c r="C172" s="26"/>
      <c r="D172" s="51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</row>
    <row r="173" spans="1:85" ht="14.25" customHeight="1" x14ac:dyDescent="0.2">
      <c r="A173" s="26"/>
      <c r="B173" s="26"/>
      <c r="C173" s="26"/>
      <c r="D173" s="51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</row>
    <row r="174" spans="1:85" ht="14.25" customHeight="1" x14ac:dyDescent="0.2">
      <c r="A174" s="26"/>
      <c r="B174" s="26"/>
      <c r="C174" s="26"/>
      <c r="D174" s="51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</row>
    <row r="175" spans="1:85" ht="14.25" customHeight="1" x14ac:dyDescent="0.2">
      <c r="A175" s="26"/>
      <c r="B175" s="26"/>
      <c r="C175" s="26"/>
      <c r="D175" s="51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</row>
    <row r="176" spans="1:85" ht="14.25" customHeight="1" x14ac:dyDescent="0.2">
      <c r="A176" s="26"/>
      <c r="B176" s="26"/>
      <c r="C176" s="26"/>
      <c r="D176" s="51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</row>
    <row r="177" spans="1:85" ht="14.25" customHeight="1" x14ac:dyDescent="0.2">
      <c r="A177" s="26"/>
      <c r="B177" s="26"/>
      <c r="C177" s="26"/>
      <c r="D177" s="51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</row>
    <row r="178" spans="1:85" ht="14.25" customHeight="1" x14ac:dyDescent="0.2">
      <c r="A178" s="26"/>
      <c r="B178" s="26"/>
      <c r="C178" s="26"/>
      <c r="D178" s="51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</row>
    <row r="179" spans="1:85" ht="14.25" customHeight="1" x14ac:dyDescent="0.2">
      <c r="A179" s="26"/>
      <c r="B179" s="26"/>
      <c r="C179" s="26"/>
      <c r="D179" s="51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</row>
    <row r="180" spans="1:85" ht="14.25" customHeight="1" x14ac:dyDescent="0.2">
      <c r="A180" s="26"/>
      <c r="B180" s="26"/>
      <c r="C180" s="26"/>
      <c r="D180" s="51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</row>
    <row r="181" spans="1:85" ht="14.25" customHeight="1" x14ac:dyDescent="0.2">
      <c r="A181" s="26"/>
      <c r="B181" s="26"/>
      <c r="C181" s="26"/>
      <c r="D181" s="51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</row>
    <row r="182" spans="1:85" ht="14.25" customHeight="1" x14ac:dyDescent="0.2">
      <c r="A182" s="26"/>
      <c r="B182" s="26"/>
      <c r="C182" s="26"/>
      <c r="D182" s="51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</row>
    <row r="183" spans="1:85" ht="14.25" customHeight="1" x14ac:dyDescent="0.2">
      <c r="A183" s="26"/>
      <c r="B183" s="26"/>
      <c r="C183" s="26"/>
      <c r="D183" s="51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</row>
    <row r="184" spans="1:85" ht="14.25" customHeight="1" x14ac:dyDescent="0.2">
      <c r="A184" s="26"/>
      <c r="B184" s="26"/>
      <c r="C184" s="26"/>
      <c r="D184" s="51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</row>
    <row r="185" spans="1:85" ht="14.25" customHeight="1" x14ac:dyDescent="0.2">
      <c r="A185" s="26"/>
      <c r="B185" s="26"/>
      <c r="C185" s="26"/>
      <c r="D185" s="51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</row>
    <row r="186" spans="1:85" ht="14.25" customHeight="1" x14ac:dyDescent="0.2">
      <c r="A186" s="26"/>
      <c r="B186" s="26"/>
      <c r="C186" s="26"/>
      <c r="D186" s="51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</row>
    <row r="187" spans="1:85" ht="14.25" customHeight="1" x14ac:dyDescent="0.2">
      <c r="A187" s="26"/>
      <c r="B187" s="26"/>
      <c r="C187" s="26"/>
      <c r="D187" s="51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</row>
    <row r="188" spans="1:85" ht="14.25" customHeight="1" x14ac:dyDescent="0.2">
      <c r="A188" s="26"/>
      <c r="B188" s="26"/>
      <c r="C188" s="26"/>
      <c r="D188" s="51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</row>
    <row r="189" spans="1:85" ht="14.25" customHeight="1" x14ac:dyDescent="0.2">
      <c r="A189" s="26"/>
      <c r="B189" s="26"/>
      <c r="C189" s="26"/>
      <c r="D189" s="51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</row>
    <row r="190" spans="1:85" ht="14.25" customHeight="1" x14ac:dyDescent="0.2">
      <c r="A190" s="26"/>
      <c r="B190" s="26"/>
      <c r="C190" s="26"/>
      <c r="D190" s="51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</row>
    <row r="191" spans="1:85" ht="14.25" customHeight="1" x14ac:dyDescent="0.2">
      <c r="A191" s="26"/>
      <c r="B191" s="26"/>
      <c r="C191" s="26"/>
      <c r="D191" s="51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</row>
    <row r="192" spans="1:85" ht="14.25" customHeight="1" x14ac:dyDescent="0.2">
      <c r="A192" s="26"/>
      <c r="B192" s="26"/>
      <c r="C192" s="26"/>
      <c r="D192" s="51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</row>
    <row r="193" spans="1:85" ht="14.25" customHeight="1" x14ac:dyDescent="0.2">
      <c r="A193" s="26"/>
      <c r="B193" s="26"/>
      <c r="C193" s="26"/>
      <c r="D193" s="51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</row>
    <row r="194" spans="1:85" ht="14.25" customHeight="1" x14ac:dyDescent="0.2">
      <c r="A194" s="26"/>
      <c r="B194" s="26"/>
      <c r="C194" s="26"/>
      <c r="D194" s="51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</row>
    <row r="195" spans="1:85" ht="14.25" customHeight="1" x14ac:dyDescent="0.2">
      <c r="A195" s="26"/>
      <c r="B195" s="26"/>
      <c r="C195" s="26"/>
      <c r="D195" s="51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</row>
    <row r="196" spans="1:85" ht="14.25" customHeight="1" x14ac:dyDescent="0.2">
      <c r="A196" s="26"/>
      <c r="B196" s="26"/>
      <c r="C196" s="26"/>
      <c r="D196" s="51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</row>
    <row r="197" spans="1:85" ht="14.25" customHeight="1" x14ac:dyDescent="0.2">
      <c r="A197" s="26"/>
      <c r="B197" s="26"/>
      <c r="C197" s="26"/>
      <c r="D197" s="51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</row>
    <row r="198" spans="1:85" ht="14.25" customHeight="1" x14ac:dyDescent="0.2">
      <c r="A198" s="26"/>
      <c r="B198" s="26"/>
      <c r="C198" s="26"/>
      <c r="D198" s="51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</row>
    <row r="199" spans="1:85" ht="14.25" customHeight="1" x14ac:dyDescent="0.2">
      <c r="A199" s="26"/>
      <c r="B199" s="26"/>
      <c r="C199" s="26"/>
      <c r="D199" s="51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</row>
    <row r="200" spans="1:85" ht="14.25" customHeight="1" x14ac:dyDescent="0.2">
      <c r="A200" s="26"/>
      <c r="B200" s="26"/>
      <c r="C200" s="26"/>
      <c r="D200" s="51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</row>
    <row r="201" spans="1:85" ht="14.25" customHeight="1" x14ac:dyDescent="0.2">
      <c r="A201" s="26"/>
      <c r="B201" s="26"/>
      <c r="C201" s="26"/>
      <c r="D201" s="51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26"/>
      <c r="CE201" s="26"/>
      <c r="CF201" s="26"/>
      <c r="CG201" s="26"/>
    </row>
    <row r="202" spans="1:85" ht="14.25" customHeight="1" x14ac:dyDescent="0.2">
      <c r="A202" s="26"/>
      <c r="B202" s="26"/>
      <c r="C202" s="26"/>
      <c r="D202" s="51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6"/>
      <c r="BQ202" s="26"/>
      <c r="BR202" s="26"/>
      <c r="BS202" s="26"/>
      <c r="BT202" s="26"/>
      <c r="BU202" s="26"/>
      <c r="BV202" s="26"/>
      <c r="BW202" s="26"/>
      <c r="BX202" s="26"/>
      <c r="BY202" s="26"/>
      <c r="BZ202" s="26"/>
      <c r="CA202" s="26"/>
      <c r="CB202" s="26"/>
      <c r="CC202" s="26"/>
      <c r="CD202" s="26"/>
      <c r="CE202" s="26"/>
      <c r="CF202" s="26"/>
      <c r="CG202" s="26"/>
    </row>
    <row r="203" spans="1:85" ht="14.25" customHeight="1" x14ac:dyDescent="0.2">
      <c r="A203" s="26"/>
      <c r="B203" s="26"/>
      <c r="C203" s="26"/>
      <c r="D203" s="51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6"/>
      <c r="BQ203" s="26"/>
      <c r="BR203" s="26"/>
      <c r="BS203" s="26"/>
      <c r="BT203" s="26"/>
      <c r="BU203" s="26"/>
      <c r="BV203" s="26"/>
      <c r="BW203" s="26"/>
      <c r="BX203" s="26"/>
      <c r="BY203" s="26"/>
      <c r="BZ203" s="26"/>
      <c r="CA203" s="26"/>
      <c r="CB203" s="26"/>
      <c r="CC203" s="26"/>
      <c r="CD203" s="26"/>
      <c r="CE203" s="26"/>
      <c r="CF203" s="26"/>
      <c r="CG203" s="26"/>
    </row>
    <row r="204" spans="1:85" ht="14.25" customHeight="1" x14ac:dyDescent="0.2">
      <c r="A204" s="26"/>
      <c r="B204" s="26"/>
      <c r="C204" s="26"/>
      <c r="D204" s="51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26"/>
      <c r="BT204" s="26"/>
      <c r="BU204" s="26"/>
      <c r="BV204" s="26"/>
      <c r="BW204" s="26"/>
      <c r="BX204" s="26"/>
      <c r="BY204" s="26"/>
      <c r="BZ204" s="26"/>
      <c r="CA204" s="26"/>
      <c r="CB204" s="26"/>
      <c r="CC204" s="26"/>
      <c r="CD204" s="26"/>
      <c r="CE204" s="26"/>
      <c r="CF204" s="26"/>
      <c r="CG204" s="26"/>
    </row>
    <row r="205" spans="1:85" ht="14.25" customHeight="1" x14ac:dyDescent="0.2">
      <c r="A205" s="26"/>
      <c r="B205" s="26"/>
      <c r="C205" s="26"/>
      <c r="D205" s="51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6"/>
      <c r="BQ205" s="26"/>
      <c r="BR205" s="26"/>
      <c r="BS205" s="26"/>
      <c r="BT205" s="26"/>
      <c r="BU205" s="26"/>
      <c r="BV205" s="26"/>
      <c r="BW205" s="26"/>
      <c r="BX205" s="26"/>
      <c r="BY205" s="26"/>
      <c r="BZ205" s="26"/>
      <c r="CA205" s="26"/>
      <c r="CB205" s="26"/>
      <c r="CC205" s="26"/>
      <c r="CD205" s="26"/>
      <c r="CE205" s="26"/>
      <c r="CF205" s="26"/>
      <c r="CG205" s="26"/>
    </row>
    <row r="206" spans="1:85" ht="14.25" customHeight="1" x14ac:dyDescent="0.2">
      <c r="A206" s="26"/>
      <c r="B206" s="26"/>
      <c r="C206" s="26"/>
      <c r="D206" s="51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  <c r="CF206" s="26"/>
      <c r="CG206" s="26"/>
    </row>
    <row r="207" spans="1:85" ht="14.25" customHeight="1" x14ac:dyDescent="0.2">
      <c r="A207" s="26"/>
      <c r="B207" s="26"/>
      <c r="C207" s="26"/>
      <c r="D207" s="51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6"/>
      <c r="BQ207" s="26"/>
      <c r="BR207" s="26"/>
      <c r="BS207" s="26"/>
      <c r="BT207" s="26"/>
      <c r="BU207" s="26"/>
      <c r="BV207" s="26"/>
      <c r="BW207" s="26"/>
      <c r="BX207" s="26"/>
      <c r="BY207" s="26"/>
      <c r="BZ207" s="26"/>
      <c r="CA207" s="26"/>
      <c r="CB207" s="26"/>
      <c r="CC207" s="26"/>
      <c r="CD207" s="26"/>
      <c r="CE207" s="26"/>
      <c r="CF207" s="26"/>
      <c r="CG207" s="26"/>
    </row>
    <row r="208" spans="1:85" ht="14.25" customHeight="1" x14ac:dyDescent="0.2">
      <c r="A208" s="26"/>
      <c r="B208" s="26"/>
      <c r="C208" s="26"/>
      <c r="D208" s="51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6"/>
      <c r="BQ208" s="26"/>
      <c r="BR208" s="26"/>
      <c r="BS208" s="26"/>
      <c r="BT208" s="26"/>
      <c r="BU208" s="26"/>
      <c r="BV208" s="26"/>
      <c r="BW208" s="26"/>
      <c r="BX208" s="26"/>
      <c r="BY208" s="26"/>
      <c r="BZ208" s="26"/>
      <c r="CA208" s="26"/>
      <c r="CB208" s="26"/>
      <c r="CC208" s="26"/>
      <c r="CD208" s="26"/>
      <c r="CE208" s="26"/>
      <c r="CF208" s="26"/>
      <c r="CG208" s="26"/>
    </row>
    <row r="209" spans="1:85" ht="14.25" customHeight="1" x14ac:dyDescent="0.2">
      <c r="A209" s="26"/>
      <c r="B209" s="26"/>
      <c r="C209" s="26"/>
      <c r="D209" s="51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6"/>
      <c r="BQ209" s="26"/>
      <c r="BR209" s="26"/>
      <c r="BS209" s="26"/>
      <c r="BT209" s="26"/>
      <c r="BU209" s="26"/>
      <c r="BV209" s="26"/>
      <c r="BW209" s="26"/>
      <c r="BX209" s="26"/>
      <c r="BY209" s="26"/>
      <c r="BZ209" s="26"/>
      <c r="CA209" s="26"/>
      <c r="CB209" s="26"/>
      <c r="CC209" s="26"/>
      <c r="CD209" s="26"/>
      <c r="CE209" s="26"/>
      <c r="CF209" s="26"/>
      <c r="CG209" s="26"/>
    </row>
    <row r="210" spans="1:85" ht="14.25" customHeight="1" x14ac:dyDescent="0.2">
      <c r="A210" s="26"/>
      <c r="B210" s="26"/>
      <c r="C210" s="26"/>
      <c r="D210" s="51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6"/>
      <c r="BQ210" s="26"/>
      <c r="BR210" s="26"/>
      <c r="BS210" s="26"/>
      <c r="BT210" s="26"/>
      <c r="BU210" s="26"/>
      <c r="BV210" s="26"/>
      <c r="BW210" s="26"/>
      <c r="BX210" s="26"/>
      <c r="BY210" s="26"/>
      <c r="BZ210" s="26"/>
      <c r="CA210" s="26"/>
      <c r="CB210" s="26"/>
      <c r="CC210" s="26"/>
      <c r="CD210" s="26"/>
      <c r="CE210" s="26"/>
      <c r="CF210" s="26"/>
      <c r="CG210" s="26"/>
    </row>
    <row r="211" spans="1:85" ht="14.25" customHeight="1" x14ac:dyDescent="0.2">
      <c r="A211" s="26"/>
      <c r="B211" s="26"/>
      <c r="C211" s="26"/>
      <c r="D211" s="51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/>
      <c r="BV211" s="26"/>
      <c r="BW211" s="26"/>
      <c r="BX211" s="26"/>
      <c r="BY211" s="26"/>
      <c r="BZ211" s="26"/>
      <c r="CA211" s="26"/>
      <c r="CB211" s="26"/>
      <c r="CC211" s="26"/>
      <c r="CD211" s="26"/>
      <c r="CE211" s="26"/>
      <c r="CF211" s="26"/>
      <c r="CG211" s="26"/>
    </row>
    <row r="212" spans="1:85" ht="14.25" customHeight="1" x14ac:dyDescent="0.2">
      <c r="A212" s="26"/>
      <c r="B212" s="26"/>
      <c r="C212" s="26"/>
      <c r="D212" s="51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6"/>
      <c r="BQ212" s="26"/>
      <c r="BR212" s="26"/>
      <c r="BS212" s="26"/>
      <c r="BT212" s="26"/>
      <c r="BU212" s="26"/>
      <c r="BV212" s="26"/>
      <c r="BW212" s="26"/>
      <c r="BX212" s="26"/>
      <c r="BY212" s="26"/>
      <c r="BZ212" s="26"/>
      <c r="CA212" s="26"/>
      <c r="CB212" s="26"/>
      <c r="CC212" s="26"/>
      <c r="CD212" s="26"/>
      <c r="CE212" s="26"/>
      <c r="CF212" s="26"/>
      <c r="CG212" s="26"/>
    </row>
    <row r="213" spans="1:85" ht="14.25" customHeight="1" x14ac:dyDescent="0.2">
      <c r="A213" s="26"/>
      <c r="B213" s="26"/>
      <c r="C213" s="26"/>
      <c r="D213" s="51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6"/>
      <c r="BQ213" s="26"/>
      <c r="BR213" s="26"/>
      <c r="BS213" s="26"/>
      <c r="BT213" s="26"/>
      <c r="BU213" s="26"/>
      <c r="BV213" s="26"/>
      <c r="BW213" s="26"/>
      <c r="BX213" s="26"/>
      <c r="BY213" s="26"/>
      <c r="BZ213" s="26"/>
      <c r="CA213" s="26"/>
      <c r="CB213" s="26"/>
      <c r="CC213" s="26"/>
      <c r="CD213" s="26"/>
      <c r="CE213" s="26"/>
      <c r="CF213" s="26"/>
      <c r="CG213" s="26"/>
    </row>
    <row r="214" spans="1:85" ht="14.25" customHeight="1" x14ac:dyDescent="0.2">
      <c r="A214" s="26"/>
      <c r="B214" s="26"/>
      <c r="C214" s="26"/>
      <c r="D214" s="51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6"/>
      <c r="BQ214" s="26"/>
      <c r="BR214" s="26"/>
      <c r="BS214" s="26"/>
      <c r="BT214" s="26"/>
      <c r="BU214" s="26"/>
      <c r="BV214" s="26"/>
      <c r="BW214" s="26"/>
      <c r="BX214" s="26"/>
      <c r="BY214" s="26"/>
      <c r="BZ214" s="26"/>
      <c r="CA214" s="26"/>
      <c r="CB214" s="26"/>
      <c r="CC214" s="26"/>
      <c r="CD214" s="26"/>
      <c r="CE214" s="26"/>
      <c r="CF214" s="26"/>
      <c r="CG214" s="26"/>
    </row>
    <row r="215" spans="1:85" ht="14.25" customHeight="1" x14ac:dyDescent="0.2">
      <c r="A215" s="26"/>
      <c r="B215" s="26"/>
      <c r="C215" s="26"/>
      <c r="D215" s="51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26"/>
      <c r="BT215" s="26"/>
      <c r="BU215" s="26"/>
      <c r="BV215" s="26"/>
      <c r="BW215" s="26"/>
      <c r="BX215" s="26"/>
      <c r="BY215" s="26"/>
      <c r="BZ215" s="26"/>
      <c r="CA215" s="26"/>
      <c r="CB215" s="26"/>
      <c r="CC215" s="26"/>
      <c r="CD215" s="26"/>
      <c r="CE215" s="26"/>
      <c r="CF215" s="26"/>
      <c r="CG215" s="26"/>
    </row>
    <row r="216" spans="1:85" ht="14.25" customHeight="1" x14ac:dyDescent="0.2">
      <c r="A216" s="26"/>
      <c r="B216" s="26"/>
      <c r="C216" s="26"/>
      <c r="D216" s="51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6"/>
      <c r="BQ216" s="26"/>
      <c r="BR216" s="26"/>
      <c r="BS216" s="26"/>
      <c r="BT216" s="26"/>
      <c r="BU216" s="26"/>
      <c r="BV216" s="26"/>
      <c r="BW216" s="26"/>
      <c r="BX216" s="26"/>
      <c r="BY216" s="26"/>
      <c r="BZ216" s="26"/>
      <c r="CA216" s="26"/>
      <c r="CB216" s="26"/>
      <c r="CC216" s="26"/>
      <c r="CD216" s="26"/>
      <c r="CE216" s="26"/>
      <c r="CF216" s="26"/>
      <c r="CG216" s="26"/>
    </row>
    <row r="217" spans="1:85" ht="14.25" customHeight="1" x14ac:dyDescent="0.2">
      <c r="A217" s="26"/>
      <c r="B217" s="26"/>
      <c r="C217" s="26"/>
      <c r="D217" s="51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6"/>
      <c r="BQ217" s="26"/>
      <c r="BR217" s="26"/>
      <c r="BS217" s="26"/>
      <c r="BT217" s="26"/>
      <c r="BU217" s="26"/>
      <c r="BV217" s="26"/>
      <c r="BW217" s="26"/>
      <c r="BX217" s="26"/>
      <c r="BY217" s="26"/>
      <c r="BZ217" s="26"/>
      <c r="CA217" s="26"/>
      <c r="CB217" s="26"/>
      <c r="CC217" s="26"/>
      <c r="CD217" s="26"/>
      <c r="CE217" s="26"/>
      <c r="CF217" s="26"/>
      <c r="CG217" s="26"/>
    </row>
    <row r="218" spans="1:85" ht="14.25" customHeight="1" x14ac:dyDescent="0.2">
      <c r="A218" s="26"/>
      <c r="B218" s="26"/>
      <c r="C218" s="26"/>
      <c r="D218" s="51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6"/>
      <c r="BQ218" s="26"/>
      <c r="BR218" s="26"/>
      <c r="BS218" s="26"/>
      <c r="BT218" s="26"/>
      <c r="BU218" s="26"/>
      <c r="BV218" s="26"/>
      <c r="BW218" s="26"/>
      <c r="BX218" s="26"/>
      <c r="BY218" s="26"/>
      <c r="BZ218" s="26"/>
      <c r="CA218" s="26"/>
      <c r="CB218" s="26"/>
      <c r="CC218" s="26"/>
      <c r="CD218" s="26"/>
      <c r="CE218" s="26"/>
      <c r="CF218" s="26"/>
      <c r="CG218" s="26"/>
    </row>
    <row r="219" spans="1:85" ht="14.25" customHeight="1" x14ac:dyDescent="0.2">
      <c r="A219" s="26"/>
      <c r="B219" s="26"/>
      <c r="C219" s="26"/>
      <c r="D219" s="51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6"/>
      <c r="BQ219" s="26"/>
      <c r="BR219" s="26"/>
      <c r="BS219" s="26"/>
      <c r="BT219" s="26"/>
      <c r="BU219" s="26"/>
      <c r="BV219" s="26"/>
      <c r="BW219" s="26"/>
      <c r="BX219" s="26"/>
      <c r="BY219" s="26"/>
      <c r="BZ219" s="26"/>
      <c r="CA219" s="26"/>
      <c r="CB219" s="26"/>
      <c r="CC219" s="26"/>
      <c r="CD219" s="26"/>
      <c r="CE219" s="26"/>
      <c r="CF219" s="26"/>
      <c r="CG219" s="26"/>
    </row>
    <row r="220" spans="1:85" ht="14.25" customHeight="1" x14ac:dyDescent="0.2">
      <c r="A220" s="26"/>
      <c r="B220" s="26"/>
      <c r="C220" s="26"/>
      <c r="D220" s="51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  <c r="CF220" s="26"/>
      <c r="CG220" s="26"/>
    </row>
    <row r="221" spans="1:85" ht="14.25" customHeight="1" x14ac:dyDescent="0.2">
      <c r="A221" s="26"/>
      <c r="B221" s="26"/>
      <c r="C221" s="26"/>
      <c r="D221" s="51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6"/>
      <c r="BQ221" s="26"/>
      <c r="BR221" s="26"/>
      <c r="BS221" s="26"/>
      <c r="BT221" s="26"/>
      <c r="BU221" s="26"/>
      <c r="BV221" s="26"/>
      <c r="BW221" s="26"/>
      <c r="BX221" s="26"/>
      <c r="BY221" s="26"/>
      <c r="BZ221" s="26"/>
      <c r="CA221" s="26"/>
      <c r="CB221" s="26"/>
      <c r="CC221" s="26"/>
      <c r="CD221" s="26"/>
      <c r="CE221" s="26"/>
      <c r="CF221" s="26"/>
      <c r="CG221" s="26"/>
    </row>
    <row r="222" spans="1:85" ht="14.25" customHeight="1" x14ac:dyDescent="0.2">
      <c r="A222" s="26"/>
      <c r="B222" s="26"/>
      <c r="C222" s="26"/>
      <c r="D222" s="51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  <c r="BR222" s="26"/>
      <c r="BS222" s="26"/>
      <c r="BT222" s="26"/>
      <c r="BU222" s="26"/>
      <c r="BV222" s="26"/>
      <c r="BW222" s="26"/>
      <c r="BX222" s="26"/>
      <c r="BY222" s="26"/>
      <c r="BZ222" s="26"/>
      <c r="CA222" s="26"/>
      <c r="CB222" s="26"/>
      <c r="CC222" s="26"/>
      <c r="CD222" s="26"/>
      <c r="CE222" s="26"/>
      <c r="CF222" s="26"/>
      <c r="CG222" s="26"/>
    </row>
    <row r="223" spans="1:85" ht="14.25" customHeight="1" x14ac:dyDescent="0.2">
      <c r="A223" s="26"/>
      <c r="B223" s="26"/>
      <c r="C223" s="26"/>
      <c r="D223" s="51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6"/>
      <c r="BQ223" s="26"/>
      <c r="BR223" s="26"/>
      <c r="BS223" s="26"/>
      <c r="BT223" s="26"/>
      <c r="BU223" s="26"/>
      <c r="BV223" s="26"/>
      <c r="BW223" s="26"/>
      <c r="BX223" s="26"/>
      <c r="BY223" s="26"/>
      <c r="BZ223" s="26"/>
      <c r="CA223" s="26"/>
      <c r="CB223" s="26"/>
      <c r="CC223" s="26"/>
      <c r="CD223" s="26"/>
      <c r="CE223" s="26"/>
      <c r="CF223" s="26"/>
      <c r="CG223" s="26"/>
    </row>
    <row r="224" spans="1:85" ht="14.25" customHeight="1" x14ac:dyDescent="0.2">
      <c r="A224" s="26"/>
      <c r="B224" s="26"/>
      <c r="C224" s="26"/>
      <c r="D224" s="51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6"/>
      <c r="BQ224" s="26"/>
      <c r="BR224" s="26"/>
      <c r="BS224" s="26"/>
      <c r="BT224" s="26"/>
      <c r="BU224" s="26"/>
      <c r="BV224" s="26"/>
      <c r="BW224" s="26"/>
      <c r="BX224" s="26"/>
      <c r="BY224" s="26"/>
      <c r="BZ224" s="26"/>
      <c r="CA224" s="26"/>
      <c r="CB224" s="26"/>
      <c r="CC224" s="26"/>
      <c r="CD224" s="26"/>
      <c r="CE224" s="26"/>
      <c r="CF224" s="26"/>
      <c r="CG224" s="26"/>
    </row>
    <row r="225" spans="1:85" ht="14.25" customHeight="1" x14ac:dyDescent="0.2">
      <c r="A225" s="26"/>
      <c r="B225" s="26"/>
      <c r="C225" s="26"/>
      <c r="D225" s="51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O225" s="26"/>
      <c r="BP225" s="26"/>
      <c r="BQ225" s="26"/>
      <c r="BR225" s="26"/>
      <c r="BS225" s="26"/>
      <c r="BT225" s="26"/>
      <c r="BU225" s="26"/>
      <c r="BV225" s="26"/>
      <c r="BW225" s="26"/>
      <c r="BX225" s="26"/>
      <c r="BY225" s="26"/>
      <c r="BZ225" s="26"/>
      <c r="CA225" s="26"/>
      <c r="CB225" s="26"/>
      <c r="CC225" s="26"/>
      <c r="CD225" s="26"/>
      <c r="CE225" s="26"/>
      <c r="CF225" s="26"/>
      <c r="CG225" s="26"/>
    </row>
    <row r="226" spans="1:85" ht="14.25" customHeight="1" x14ac:dyDescent="0.2">
      <c r="A226" s="26"/>
      <c r="B226" s="26"/>
      <c r="C226" s="26"/>
      <c r="D226" s="51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6"/>
      <c r="BQ226" s="26"/>
      <c r="BR226" s="26"/>
      <c r="BS226" s="26"/>
      <c r="BT226" s="26"/>
      <c r="BU226" s="26"/>
      <c r="BV226" s="26"/>
      <c r="BW226" s="26"/>
      <c r="BX226" s="26"/>
      <c r="BY226" s="26"/>
      <c r="BZ226" s="26"/>
      <c r="CA226" s="26"/>
      <c r="CB226" s="26"/>
      <c r="CC226" s="26"/>
      <c r="CD226" s="26"/>
      <c r="CE226" s="26"/>
      <c r="CF226" s="26"/>
      <c r="CG226" s="26"/>
    </row>
    <row r="227" spans="1:85" ht="14.25" customHeight="1" x14ac:dyDescent="0.2">
      <c r="A227" s="26"/>
      <c r="B227" s="26"/>
      <c r="C227" s="26"/>
      <c r="D227" s="51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O227" s="26"/>
      <c r="BP227" s="26"/>
      <c r="BQ227" s="26"/>
      <c r="BR227" s="26"/>
      <c r="BS227" s="26"/>
      <c r="BT227" s="26"/>
      <c r="BU227" s="26"/>
      <c r="BV227" s="26"/>
      <c r="BW227" s="26"/>
      <c r="BX227" s="26"/>
      <c r="BY227" s="26"/>
      <c r="BZ227" s="26"/>
      <c r="CA227" s="26"/>
      <c r="CB227" s="26"/>
      <c r="CC227" s="26"/>
      <c r="CD227" s="26"/>
      <c r="CE227" s="26"/>
      <c r="CF227" s="26"/>
      <c r="CG227" s="26"/>
    </row>
    <row r="228" spans="1:85" ht="14.25" customHeight="1" x14ac:dyDescent="0.2">
      <c r="A228" s="26"/>
      <c r="B228" s="26"/>
      <c r="C228" s="26"/>
      <c r="D228" s="51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O228" s="26"/>
      <c r="BP228" s="26"/>
      <c r="BQ228" s="26"/>
      <c r="BR228" s="26"/>
      <c r="BS228" s="26"/>
      <c r="BT228" s="26"/>
      <c r="BU228" s="26"/>
      <c r="BV228" s="26"/>
      <c r="BW228" s="26"/>
      <c r="BX228" s="26"/>
      <c r="BY228" s="26"/>
      <c r="BZ228" s="26"/>
      <c r="CA228" s="26"/>
      <c r="CB228" s="26"/>
      <c r="CC228" s="26"/>
      <c r="CD228" s="26"/>
      <c r="CE228" s="26"/>
      <c r="CF228" s="26"/>
      <c r="CG228" s="26"/>
    </row>
    <row r="229" spans="1:85" ht="14.25" customHeight="1" x14ac:dyDescent="0.2">
      <c r="A229" s="26"/>
      <c r="B229" s="26"/>
      <c r="C229" s="26"/>
      <c r="D229" s="51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6"/>
      <c r="BQ229" s="26"/>
      <c r="BR229" s="26"/>
      <c r="BS229" s="26"/>
      <c r="BT229" s="26"/>
      <c r="BU229" s="26"/>
      <c r="BV229" s="26"/>
      <c r="BW229" s="26"/>
      <c r="BX229" s="26"/>
      <c r="BY229" s="26"/>
      <c r="BZ229" s="26"/>
      <c r="CA229" s="26"/>
      <c r="CB229" s="26"/>
      <c r="CC229" s="26"/>
      <c r="CD229" s="26"/>
      <c r="CE229" s="26"/>
      <c r="CF229" s="26"/>
      <c r="CG229" s="26"/>
    </row>
    <row r="230" spans="1:85" ht="14.25" customHeight="1" x14ac:dyDescent="0.2">
      <c r="A230" s="26"/>
      <c r="B230" s="26"/>
      <c r="C230" s="26"/>
      <c r="D230" s="51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O230" s="26"/>
      <c r="BP230" s="26"/>
      <c r="BQ230" s="26"/>
      <c r="BR230" s="26"/>
      <c r="BS230" s="26"/>
      <c r="BT230" s="26"/>
      <c r="BU230" s="26"/>
      <c r="BV230" s="26"/>
      <c r="BW230" s="26"/>
      <c r="BX230" s="26"/>
      <c r="BY230" s="26"/>
      <c r="BZ230" s="26"/>
      <c r="CA230" s="26"/>
      <c r="CB230" s="26"/>
      <c r="CC230" s="26"/>
      <c r="CD230" s="26"/>
      <c r="CE230" s="26"/>
      <c r="CF230" s="26"/>
      <c r="CG230" s="26"/>
    </row>
    <row r="231" spans="1:85" ht="14.25" customHeight="1" x14ac:dyDescent="0.2">
      <c r="A231" s="26"/>
      <c r="B231" s="26"/>
      <c r="C231" s="26"/>
      <c r="D231" s="51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6"/>
      <c r="BQ231" s="26"/>
      <c r="BR231" s="26"/>
      <c r="BS231" s="26"/>
      <c r="BT231" s="26"/>
      <c r="BU231" s="26"/>
      <c r="BV231" s="26"/>
      <c r="BW231" s="26"/>
      <c r="BX231" s="26"/>
      <c r="BY231" s="26"/>
      <c r="BZ231" s="26"/>
      <c r="CA231" s="26"/>
      <c r="CB231" s="26"/>
      <c r="CC231" s="26"/>
      <c r="CD231" s="26"/>
      <c r="CE231" s="26"/>
      <c r="CF231" s="26"/>
      <c r="CG231" s="26"/>
    </row>
    <row r="232" spans="1:85" ht="14.25" customHeight="1" x14ac:dyDescent="0.2">
      <c r="A232" s="26"/>
      <c r="B232" s="26"/>
      <c r="C232" s="26"/>
      <c r="D232" s="51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O232" s="26"/>
      <c r="BP232" s="26"/>
      <c r="BQ232" s="26"/>
      <c r="BR232" s="26"/>
      <c r="BS232" s="26"/>
      <c r="BT232" s="26"/>
      <c r="BU232" s="26"/>
      <c r="BV232" s="26"/>
      <c r="BW232" s="26"/>
      <c r="BX232" s="26"/>
      <c r="BY232" s="26"/>
      <c r="BZ232" s="26"/>
      <c r="CA232" s="26"/>
      <c r="CB232" s="26"/>
      <c r="CC232" s="26"/>
      <c r="CD232" s="26"/>
      <c r="CE232" s="26"/>
      <c r="CF232" s="26"/>
      <c r="CG232" s="26"/>
    </row>
    <row r="233" spans="1:85" ht="14.25" customHeight="1" x14ac:dyDescent="0.2">
      <c r="A233" s="26"/>
      <c r="B233" s="26"/>
      <c r="C233" s="26"/>
      <c r="D233" s="51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6"/>
      <c r="BQ233" s="26"/>
      <c r="BR233" s="26"/>
      <c r="BS233" s="26"/>
      <c r="BT233" s="26"/>
      <c r="BU233" s="26"/>
      <c r="BV233" s="26"/>
      <c r="BW233" s="26"/>
      <c r="BX233" s="26"/>
      <c r="BY233" s="26"/>
      <c r="BZ233" s="26"/>
      <c r="CA233" s="26"/>
      <c r="CB233" s="26"/>
      <c r="CC233" s="26"/>
      <c r="CD233" s="26"/>
      <c r="CE233" s="26"/>
      <c r="CF233" s="26"/>
      <c r="CG233" s="26"/>
    </row>
    <row r="234" spans="1:85" ht="14.25" customHeight="1" x14ac:dyDescent="0.2">
      <c r="A234" s="26"/>
      <c r="B234" s="26"/>
      <c r="C234" s="26"/>
      <c r="D234" s="51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26"/>
      <c r="BT234" s="26"/>
      <c r="BU234" s="26"/>
      <c r="BV234" s="26"/>
      <c r="BW234" s="26"/>
      <c r="BX234" s="26"/>
      <c r="BY234" s="26"/>
      <c r="BZ234" s="26"/>
      <c r="CA234" s="26"/>
      <c r="CB234" s="26"/>
      <c r="CC234" s="26"/>
      <c r="CD234" s="26"/>
      <c r="CE234" s="26"/>
      <c r="CF234" s="26"/>
      <c r="CG234" s="26"/>
    </row>
    <row r="235" spans="1:85" ht="14.25" customHeight="1" x14ac:dyDescent="0.2">
      <c r="A235" s="26"/>
      <c r="B235" s="26"/>
      <c r="C235" s="26"/>
      <c r="D235" s="51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O235" s="26"/>
      <c r="BP235" s="26"/>
      <c r="BQ235" s="26"/>
      <c r="BR235" s="26"/>
      <c r="BS235" s="26"/>
      <c r="BT235" s="26"/>
      <c r="BU235" s="26"/>
      <c r="BV235" s="26"/>
      <c r="BW235" s="26"/>
      <c r="BX235" s="26"/>
      <c r="BY235" s="26"/>
      <c r="BZ235" s="26"/>
      <c r="CA235" s="26"/>
      <c r="CB235" s="26"/>
      <c r="CC235" s="26"/>
      <c r="CD235" s="26"/>
      <c r="CE235" s="26"/>
      <c r="CF235" s="26"/>
      <c r="CG235" s="26"/>
    </row>
    <row r="236" spans="1:85" ht="14.25" customHeight="1" x14ac:dyDescent="0.2">
      <c r="A236" s="26"/>
      <c r="B236" s="26"/>
      <c r="C236" s="26"/>
      <c r="D236" s="51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O236" s="26"/>
      <c r="BP236" s="26"/>
      <c r="BQ236" s="26"/>
      <c r="BR236" s="26"/>
      <c r="BS236" s="26"/>
      <c r="BT236" s="26"/>
      <c r="BU236" s="26"/>
      <c r="BV236" s="26"/>
      <c r="BW236" s="26"/>
      <c r="BX236" s="26"/>
      <c r="BY236" s="26"/>
      <c r="BZ236" s="26"/>
      <c r="CA236" s="26"/>
      <c r="CB236" s="26"/>
      <c r="CC236" s="26"/>
      <c r="CD236" s="26"/>
      <c r="CE236" s="26"/>
      <c r="CF236" s="26"/>
      <c r="CG236" s="26"/>
    </row>
    <row r="237" spans="1:85" ht="14.25" customHeight="1" x14ac:dyDescent="0.2">
      <c r="A237" s="26"/>
      <c r="B237" s="26"/>
      <c r="C237" s="26"/>
      <c r="D237" s="51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/>
      <c r="BP237" s="26"/>
      <c r="BQ237" s="26"/>
      <c r="BR237" s="26"/>
      <c r="BS237" s="26"/>
      <c r="BT237" s="26"/>
      <c r="BU237" s="26"/>
      <c r="BV237" s="26"/>
      <c r="BW237" s="26"/>
      <c r="BX237" s="26"/>
      <c r="BY237" s="26"/>
      <c r="BZ237" s="26"/>
      <c r="CA237" s="26"/>
      <c r="CB237" s="26"/>
      <c r="CC237" s="26"/>
      <c r="CD237" s="26"/>
      <c r="CE237" s="26"/>
      <c r="CF237" s="26"/>
      <c r="CG237" s="26"/>
    </row>
    <row r="238" spans="1:85" ht="14.25" customHeight="1" x14ac:dyDescent="0.2">
      <c r="A238" s="26"/>
      <c r="B238" s="26"/>
      <c r="C238" s="26"/>
      <c r="D238" s="51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6"/>
      <c r="BQ238" s="26"/>
      <c r="BR238" s="26"/>
      <c r="BS238" s="26"/>
      <c r="BT238" s="26"/>
      <c r="BU238" s="26"/>
      <c r="BV238" s="26"/>
      <c r="BW238" s="26"/>
      <c r="BX238" s="26"/>
      <c r="BY238" s="26"/>
      <c r="BZ238" s="26"/>
      <c r="CA238" s="26"/>
      <c r="CB238" s="26"/>
      <c r="CC238" s="26"/>
      <c r="CD238" s="26"/>
      <c r="CE238" s="26"/>
      <c r="CF238" s="26"/>
      <c r="CG238" s="26"/>
    </row>
    <row r="239" spans="1:85" ht="14.25" customHeight="1" x14ac:dyDescent="0.2">
      <c r="A239" s="26"/>
      <c r="B239" s="26"/>
      <c r="C239" s="26"/>
      <c r="D239" s="51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O239" s="26"/>
      <c r="BP239" s="26"/>
      <c r="BQ239" s="26"/>
      <c r="BR239" s="26"/>
      <c r="BS239" s="26"/>
      <c r="BT239" s="26"/>
      <c r="BU239" s="26"/>
      <c r="BV239" s="26"/>
      <c r="BW239" s="26"/>
      <c r="BX239" s="26"/>
      <c r="BY239" s="26"/>
      <c r="BZ239" s="26"/>
      <c r="CA239" s="26"/>
      <c r="CB239" s="26"/>
      <c r="CC239" s="26"/>
      <c r="CD239" s="26"/>
      <c r="CE239" s="26"/>
      <c r="CF239" s="26"/>
      <c r="CG239" s="26"/>
    </row>
    <row r="240" spans="1:85" ht="14.25" customHeight="1" x14ac:dyDescent="0.2">
      <c r="A240" s="26"/>
      <c r="B240" s="26"/>
      <c r="C240" s="26"/>
      <c r="D240" s="51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O240" s="26"/>
      <c r="BP240" s="26"/>
      <c r="BQ240" s="26"/>
      <c r="BR240" s="26"/>
      <c r="BS240" s="26"/>
      <c r="BT240" s="26"/>
      <c r="BU240" s="26"/>
      <c r="BV240" s="26"/>
      <c r="BW240" s="26"/>
      <c r="BX240" s="26"/>
      <c r="BY240" s="26"/>
      <c r="BZ240" s="26"/>
      <c r="CA240" s="26"/>
      <c r="CB240" s="26"/>
      <c r="CC240" s="26"/>
      <c r="CD240" s="26"/>
      <c r="CE240" s="26"/>
      <c r="CF240" s="26"/>
      <c r="CG240" s="26"/>
    </row>
    <row r="241" spans="1:85" ht="14.25" customHeight="1" x14ac:dyDescent="0.2">
      <c r="A241" s="26"/>
      <c r="B241" s="26"/>
      <c r="C241" s="26"/>
      <c r="D241" s="51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O241" s="26"/>
      <c r="BP241" s="26"/>
      <c r="BQ241" s="26"/>
      <c r="BR241" s="26"/>
      <c r="BS241" s="26"/>
      <c r="BT241" s="26"/>
      <c r="BU241" s="26"/>
      <c r="BV241" s="26"/>
      <c r="BW241" s="26"/>
      <c r="BX241" s="26"/>
      <c r="BY241" s="26"/>
      <c r="BZ241" s="26"/>
      <c r="CA241" s="26"/>
      <c r="CB241" s="26"/>
      <c r="CC241" s="26"/>
      <c r="CD241" s="26"/>
      <c r="CE241" s="26"/>
      <c r="CF241" s="26"/>
      <c r="CG241" s="26"/>
    </row>
    <row r="242" spans="1:85" ht="14.25" customHeight="1" x14ac:dyDescent="0.2">
      <c r="A242" s="26"/>
      <c r="B242" s="26"/>
      <c r="C242" s="26"/>
      <c r="D242" s="51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O242" s="26"/>
      <c r="BP242" s="26"/>
      <c r="BQ242" s="26"/>
      <c r="BR242" s="26"/>
      <c r="BS242" s="26"/>
      <c r="BT242" s="26"/>
      <c r="BU242" s="26"/>
      <c r="BV242" s="26"/>
      <c r="BW242" s="26"/>
      <c r="BX242" s="26"/>
      <c r="BY242" s="26"/>
      <c r="BZ242" s="26"/>
      <c r="CA242" s="26"/>
      <c r="CB242" s="26"/>
      <c r="CC242" s="26"/>
      <c r="CD242" s="26"/>
      <c r="CE242" s="26"/>
      <c r="CF242" s="26"/>
      <c r="CG242" s="26"/>
    </row>
    <row r="243" spans="1:85" ht="14.25" customHeight="1" x14ac:dyDescent="0.2">
      <c r="A243" s="26"/>
      <c r="B243" s="26"/>
      <c r="C243" s="26"/>
      <c r="D243" s="51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O243" s="26"/>
      <c r="BP243" s="26"/>
      <c r="BQ243" s="26"/>
      <c r="BR243" s="26"/>
      <c r="BS243" s="26"/>
      <c r="BT243" s="26"/>
      <c r="BU243" s="26"/>
      <c r="BV243" s="26"/>
      <c r="BW243" s="26"/>
      <c r="BX243" s="26"/>
      <c r="BY243" s="26"/>
      <c r="BZ243" s="26"/>
      <c r="CA243" s="26"/>
      <c r="CB243" s="26"/>
      <c r="CC243" s="26"/>
      <c r="CD243" s="26"/>
      <c r="CE243" s="26"/>
      <c r="CF243" s="26"/>
      <c r="CG243" s="26"/>
    </row>
    <row r="244" spans="1:85" ht="14.25" customHeight="1" x14ac:dyDescent="0.2">
      <c r="A244" s="26"/>
      <c r="B244" s="26"/>
      <c r="C244" s="26"/>
      <c r="D244" s="51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O244" s="26"/>
      <c r="BP244" s="26"/>
      <c r="BQ244" s="26"/>
      <c r="BR244" s="26"/>
      <c r="BS244" s="26"/>
      <c r="BT244" s="26"/>
      <c r="BU244" s="26"/>
      <c r="BV244" s="26"/>
      <c r="BW244" s="26"/>
      <c r="BX244" s="26"/>
      <c r="BY244" s="26"/>
      <c r="BZ244" s="26"/>
      <c r="CA244" s="26"/>
      <c r="CB244" s="26"/>
      <c r="CC244" s="26"/>
      <c r="CD244" s="26"/>
      <c r="CE244" s="26"/>
      <c r="CF244" s="26"/>
      <c r="CG244" s="26"/>
    </row>
    <row r="245" spans="1:85" ht="14.25" customHeight="1" x14ac:dyDescent="0.2">
      <c r="A245" s="26"/>
      <c r="B245" s="26"/>
      <c r="C245" s="26"/>
      <c r="D245" s="51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O245" s="26"/>
      <c r="BP245" s="26"/>
      <c r="BQ245" s="26"/>
      <c r="BR245" s="26"/>
      <c r="BS245" s="26"/>
      <c r="BT245" s="26"/>
      <c r="BU245" s="26"/>
      <c r="BV245" s="26"/>
      <c r="BW245" s="26"/>
      <c r="BX245" s="26"/>
      <c r="BY245" s="26"/>
      <c r="BZ245" s="26"/>
      <c r="CA245" s="26"/>
      <c r="CB245" s="26"/>
      <c r="CC245" s="26"/>
      <c r="CD245" s="26"/>
      <c r="CE245" s="26"/>
      <c r="CF245" s="26"/>
      <c r="CG245" s="26"/>
    </row>
    <row r="246" spans="1:85" ht="14.25" customHeight="1" x14ac:dyDescent="0.2">
      <c r="A246" s="26"/>
      <c r="B246" s="26"/>
      <c r="C246" s="26"/>
      <c r="D246" s="51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6"/>
      <c r="BQ246" s="26"/>
      <c r="BR246" s="26"/>
      <c r="BS246" s="26"/>
      <c r="BT246" s="26"/>
      <c r="BU246" s="26"/>
      <c r="BV246" s="26"/>
      <c r="BW246" s="26"/>
      <c r="BX246" s="26"/>
      <c r="BY246" s="26"/>
      <c r="BZ246" s="26"/>
      <c r="CA246" s="26"/>
      <c r="CB246" s="26"/>
      <c r="CC246" s="26"/>
      <c r="CD246" s="26"/>
      <c r="CE246" s="26"/>
      <c r="CF246" s="26"/>
      <c r="CG246" s="26"/>
    </row>
    <row r="247" spans="1:85" ht="14.25" customHeight="1" x14ac:dyDescent="0.2">
      <c r="A247" s="26"/>
      <c r="B247" s="26"/>
      <c r="C247" s="26"/>
      <c r="D247" s="51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6"/>
      <c r="BQ247" s="26"/>
      <c r="BR247" s="26"/>
      <c r="BS247" s="26"/>
      <c r="BT247" s="26"/>
      <c r="BU247" s="26"/>
      <c r="BV247" s="26"/>
      <c r="BW247" s="26"/>
      <c r="BX247" s="26"/>
      <c r="BY247" s="26"/>
      <c r="BZ247" s="26"/>
      <c r="CA247" s="26"/>
      <c r="CB247" s="26"/>
      <c r="CC247" s="26"/>
      <c r="CD247" s="26"/>
      <c r="CE247" s="26"/>
      <c r="CF247" s="26"/>
      <c r="CG247" s="26"/>
    </row>
    <row r="248" spans="1:85" ht="14.25" customHeight="1" x14ac:dyDescent="0.2">
      <c r="A248" s="26"/>
      <c r="B248" s="26"/>
      <c r="C248" s="26"/>
      <c r="D248" s="51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6"/>
      <c r="BQ248" s="26"/>
      <c r="BR248" s="26"/>
      <c r="BS248" s="26"/>
      <c r="BT248" s="26"/>
      <c r="BU248" s="26"/>
      <c r="BV248" s="26"/>
      <c r="BW248" s="26"/>
      <c r="BX248" s="26"/>
      <c r="BY248" s="26"/>
      <c r="BZ248" s="26"/>
      <c r="CA248" s="26"/>
      <c r="CB248" s="26"/>
      <c r="CC248" s="26"/>
      <c r="CD248" s="26"/>
      <c r="CE248" s="26"/>
      <c r="CF248" s="26"/>
      <c r="CG248" s="26"/>
    </row>
    <row r="249" spans="1:85" ht="14.25" customHeight="1" x14ac:dyDescent="0.2">
      <c r="A249" s="26"/>
      <c r="B249" s="26"/>
      <c r="C249" s="26"/>
      <c r="D249" s="51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O249" s="26"/>
      <c r="BP249" s="26"/>
      <c r="BQ249" s="26"/>
      <c r="BR249" s="26"/>
      <c r="BS249" s="26"/>
      <c r="BT249" s="26"/>
      <c r="BU249" s="26"/>
      <c r="BV249" s="26"/>
      <c r="BW249" s="26"/>
      <c r="BX249" s="26"/>
      <c r="BY249" s="26"/>
      <c r="BZ249" s="26"/>
      <c r="CA249" s="26"/>
      <c r="CB249" s="26"/>
      <c r="CC249" s="26"/>
      <c r="CD249" s="26"/>
      <c r="CE249" s="26"/>
      <c r="CF249" s="26"/>
      <c r="CG249" s="26"/>
    </row>
    <row r="250" spans="1:85" ht="14.25" customHeight="1" x14ac:dyDescent="0.2">
      <c r="A250" s="26"/>
      <c r="B250" s="26"/>
      <c r="C250" s="26"/>
      <c r="D250" s="51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6"/>
      <c r="BQ250" s="26"/>
      <c r="BR250" s="26"/>
      <c r="BS250" s="26"/>
      <c r="BT250" s="26"/>
      <c r="BU250" s="26"/>
      <c r="BV250" s="26"/>
      <c r="BW250" s="26"/>
      <c r="BX250" s="26"/>
      <c r="BY250" s="26"/>
      <c r="BZ250" s="26"/>
      <c r="CA250" s="26"/>
      <c r="CB250" s="26"/>
      <c r="CC250" s="26"/>
      <c r="CD250" s="26"/>
      <c r="CE250" s="26"/>
      <c r="CF250" s="26"/>
      <c r="CG250" s="26"/>
    </row>
    <row r="251" spans="1:85" ht="14.25" customHeight="1" x14ac:dyDescent="0.2">
      <c r="A251" s="26"/>
      <c r="B251" s="26"/>
      <c r="C251" s="26"/>
      <c r="D251" s="51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6"/>
      <c r="BQ251" s="26"/>
      <c r="BR251" s="26"/>
      <c r="BS251" s="26"/>
      <c r="BT251" s="26"/>
      <c r="BU251" s="26"/>
      <c r="BV251" s="26"/>
      <c r="BW251" s="26"/>
      <c r="BX251" s="26"/>
      <c r="BY251" s="26"/>
      <c r="BZ251" s="26"/>
      <c r="CA251" s="26"/>
      <c r="CB251" s="26"/>
      <c r="CC251" s="26"/>
      <c r="CD251" s="26"/>
      <c r="CE251" s="26"/>
      <c r="CF251" s="26"/>
      <c r="CG251" s="26"/>
    </row>
    <row r="252" spans="1:85" ht="14.25" customHeight="1" x14ac:dyDescent="0.2">
      <c r="A252" s="26"/>
      <c r="B252" s="26"/>
      <c r="C252" s="26"/>
      <c r="D252" s="51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O252" s="26"/>
      <c r="BP252" s="26"/>
      <c r="BQ252" s="26"/>
      <c r="BR252" s="26"/>
      <c r="BS252" s="26"/>
      <c r="BT252" s="26"/>
      <c r="BU252" s="26"/>
      <c r="BV252" s="26"/>
      <c r="BW252" s="26"/>
      <c r="BX252" s="26"/>
      <c r="BY252" s="26"/>
      <c r="BZ252" s="26"/>
      <c r="CA252" s="26"/>
      <c r="CB252" s="26"/>
      <c r="CC252" s="26"/>
      <c r="CD252" s="26"/>
      <c r="CE252" s="26"/>
      <c r="CF252" s="26"/>
      <c r="CG252" s="26"/>
    </row>
    <row r="253" spans="1:85" ht="14.25" customHeight="1" x14ac:dyDescent="0.2">
      <c r="A253" s="26"/>
      <c r="B253" s="26"/>
      <c r="C253" s="26"/>
      <c r="D253" s="51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O253" s="26"/>
      <c r="BP253" s="26"/>
      <c r="BQ253" s="26"/>
      <c r="BR253" s="26"/>
      <c r="BS253" s="26"/>
      <c r="BT253" s="26"/>
      <c r="BU253" s="26"/>
      <c r="BV253" s="26"/>
      <c r="BW253" s="26"/>
      <c r="BX253" s="26"/>
      <c r="BY253" s="26"/>
      <c r="BZ253" s="26"/>
      <c r="CA253" s="26"/>
      <c r="CB253" s="26"/>
      <c r="CC253" s="26"/>
      <c r="CD253" s="26"/>
      <c r="CE253" s="26"/>
      <c r="CF253" s="26"/>
      <c r="CG253" s="26"/>
    </row>
    <row r="254" spans="1:85" ht="14.25" customHeight="1" x14ac:dyDescent="0.2">
      <c r="A254" s="26"/>
      <c r="B254" s="26"/>
      <c r="C254" s="26"/>
      <c r="D254" s="51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O254" s="26"/>
      <c r="BP254" s="26"/>
      <c r="BQ254" s="26"/>
      <c r="BR254" s="26"/>
      <c r="BS254" s="26"/>
      <c r="BT254" s="26"/>
      <c r="BU254" s="26"/>
      <c r="BV254" s="26"/>
      <c r="BW254" s="26"/>
      <c r="BX254" s="26"/>
      <c r="BY254" s="26"/>
      <c r="BZ254" s="26"/>
      <c r="CA254" s="26"/>
      <c r="CB254" s="26"/>
      <c r="CC254" s="26"/>
      <c r="CD254" s="26"/>
      <c r="CE254" s="26"/>
      <c r="CF254" s="26"/>
      <c r="CG254" s="26"/>
    </row>
    <row r="255" spans="1:85" ht="14.25" customHeight="1" x14ac:dyDescent="0.2">
      <c r="A255" s="26"/>
      <c r="B255" s="26"/>
      <c r="C255" s="26"/>
      <c r="D255" s="51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O255" s="26"/>
      <c r="BP255" s="26"/>
      <c r="BQ255" s="26"/>
      <c r="BR255" s="26"/>
      <c r="BS255" s="26"/>
      <c r="BT255" s="26"/>
      <c r="BU255" s="26"/>
      <c r="BV255" s="26"/>
      <c r="BW255" s="26"/>
      <c r="BX255" s="26"/>
      <c r="BY255" s="26"/>
      <c r="BZ255" s="26"/>
      <c r="CA255" s="26"/>
      <c r="CB255" s="26"/>
      <c r="CC255" s="26"/>
      <c r="CD255" s="26"/>
      <c r="CE255" s="26"/>
      <c r="CF255" s="26"/>
      <c r="CG255" s="26"/>
    </row>
    <row r="256" spans="1:85" ht="14.25" customHeight="1" x14ac:dyDescent="0.2">
      <c r="A256" s="26"/>
      <c r="B256" s="26"/>
      <c r="C256" s="26"/>
      <c r="D256" s="51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O256" s="26"/>
      <c r="BP256" s="26"/>
      <c r="BQ256" s="26"/>
      <c r="BR256" s="26"/>
      <c r="BS256" s="26"/>
      <c r="BT256" s="26"/>
      <c r="BU256" s="26"/>
      <c r="BV256" s="26"/>
      <c r="BW256" s="26"/>
      <c r="BX256" s="26"/>
      <c r="BY256" s="26"/>
      <c r="BZ256" s="26"/>
      <c r="CA256" s="26"/>
      <c r="CB256" s="26"/>
      <c r="CC256" s="26"/>
      <c r="CD256" s="26"/>
      <c r="CE256" s="26"/>
      <c r="CF256" s="26"/>
      <c r="CG256" s="26"/>
    </row>
    <row r="257" spans="1:85" ht="14.25" customHeight="1" x14ac:dyDescent="0.2">
      <c r="A257" s="26"/>
      <c r="B257" s="26"/>
      <c r="C257" s="26"/>
      <c r="D257" s="51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  <c r="BO257" s="26"/>
      <c r="BP257" s="26"/>
      <c r="BQ257" s="26"/>
      <c r="BR257" s="26"/>
      <c r="BS257" s="26"/>
      <c r="BT257" s="26"/>
      <c r="BU257" s="26"/>
      <c r="BV257" s="26"/>
      <c r="BW257" s="26"/>
      <c r="BX257" s="26"/>
      <c r="BY257" s="26"/>
      <c r="BZ257" s="26"/>
      <c r="CA257" s="26"/>
      <c r="CB257" s="26"/>
      <c r="CC257" s="26"/>
      <c r="CD257" s="26"/>
      <c r="CE257" s="26"/>
      <c r="CF257" s="26"/>
      <c r="CG257" s="26"/>
    </row>
    <row r="258" spans="1:85" ht="14.25" customHeight="1" x14ac:dyDescent="0.2">
      <c r="A258" s="26"/>
      <c r="B258" s="26"/>
      <c r="C258" s="26"/>
      <c r="D258" s="51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O258" s="26"/>
      <c r="BP258" s="26"/>
      <c r="BQ258" s="26"/>
      <c r="BR258" s="26"/>
      <c r="BS258" s="26"/>
      <c r="BT258" s="26"/>
      <c r="BU258" s="26"/>
      <c r="BV258" s="26"/>
      <c r="BW258" s="26"/>
      <c r="BX258" s="26"/>
      <c r="BY258" s="26"/>
      <c r="BZ258" s="26"/>
      <c r="CA258" s="26"/>
      <c r="CB258" s="26"/>
      <c r="CC258" s="26"/>
      <c r="CD258" s="26"/>
      <c r="CE258" s="26"/>
      <c r="CF258" s="26"/>
      <c r="CG258" s="26"/>
    </row>
    <row r="259" spans="1:85" ht="14.25" customHeight="1" x14ac:dyDescent="0.2">
      <c r="A259" s="26"/>
      <c r="B259" s="26"/>
      <c r="C259" s="26"/>
      <c r="D259" s="51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O259" s="26"/>
      <c r="BP259" s="26"/>
      <c r="BQ259" s="26"/>
      <c r="BR259" s="26"/>
      <c r="BS259" s="26"/>
      <c r="BT259" s="26"/>
      <c r="BU259" s="26"/>
      <c r="BV259" s="26"/>
      <c r="BW259" s="26"/>
      <c r="BX259" s="26"/>
      <c r="BY259" s="26"/>
      <c r="BZ259" s="26"/>
      <c r="CA259" s="26"/>
      <c r="CB259" s="26"/>
      <c r="CC259" s="26"/>
      <c r="CD259" s="26"/>
      <c r="CE259" s="26"/>
      <c r="CF259" s="26"/>
      <c r="CG259" s="26"/>
    </row>
    <row r="260" spans="1:85" ht="14.25" customHeight="1" x14ac:dyDescent="0.2">
      <c r="A260" s="26"/>
      <c r="B260" s="26"/>
      <c r="C260" s="26"/>
      <c r="D260" s="51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O260" s="26"/>
      <c r="BP260" s="26"/>
      <c r="BQ260" s="26"/>
      <c r="BR260" s="26"/>
      <c r="BS260" s="26"/>
      <c r="BT260" s="26"/>
      <c r="BU260" s="26"/>
      <c r="BV260" s="26"/>
      <c r="BW260" s="26"/>
      <c r="BX260" s="26"/>
      <c r="BY260" s="26"/>
      <c r="BZ260" s="26"/>
      <c r="CA260" s="26"/>
      <c r="CB260" s="26"/>
      <c r="CC260" s="26"/>
      <c r="CD260" s="26"/>
      <c r="CE260" s="26"/>
      <c r="CF260" s="26"/>
      <c r="CG260" s="26"/>
    </row>
    <row r="261" spans="1:85" ht="14.25" customHeight="1" x14ac:dyDescent="0.2">
      <c r="A261" s="26"/>
      <c r="B261" s="26"/>
      <c r="C261" s="26"/>
      <c r="D261" s="51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O261" s="26"/>
      <c r="BP261" s="26"/>
      <c r="BQ261" s="26"/>
      <c r="BR261" s="26"/>
      <c r="BS261" s="26"/>
      <c r="BT261" s="26"/>
      <c r="BU261" s="26"/>
      <c r="BV261" s="26"/>
      <c r="BW261" s="26"/>
      <c r="BX261" s="26"/>
      <c r="BY261" s="26"/>
      <c r="BZ261" s="26"/>
      <c r="CA261" s="26"/>
      <c r="CB261" s="26"/>
      <c r="CC261" s="26"/>
      <c r="CD261" s="26"/>
      <c r="CE261" s="26"/>
      <c r="CF261" s="26"/>
      <c r="CG261" s="26"/>
    </row>
    <row r="262" spans="1:85" ht="14.25" customHeight="1" x14ac:dyDescent="0.2">
      <c r="A262" s="26"/>
      <c r="B262" s="26"/>
      <c r="C262" s="26"/>
      <c r="D262" s="51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O262" s="26"/>
      <c r="BP262" s="26"/>
      <c r="BQ262" s="26"/>
      <c r="BR262" s="26"/>
      <c r="BS262" s="26"/>
      <c r="BT262" s="26"/>
      <c r="BU262" s="26"/>
      <c r="BV262" s="26"/>
      <c r="BW262" s="26"/>
      <c r="BX262" s="26"/>
      <c r="BY262" s="26"/>
      <c r="BZ262" s="26"/>
      <c r="CA262" s="26"/>
      <c r="CB262" s="26"/>
      <c r="CC262" s="26"/>
      <c r="CD262" s="26"/>
      <c r="CE262" s="26"/>
      <c r="CF262" s="26"/>
      <c r="CG262" s="26"/>
    </row>
    <row r="263" spans="1:85" ht="15.75" customHeight="1" x14ac:dyDescent="0.2">
      <c r="A263" s="26"/>
      <c r="B263" s="26"/>
      <c r="C263" s="26"/>
      <c r="D263" s="51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O263" s="26"/>
      <c r="BP263" s="26"/>
      <c r="BQ263" s="26"/>
      <c r="BR263" s="26"/>
      <c r="BS263" s="26"/>
      <c r="BT263" s="26"/>
      <c r="BU263" s="26"/>
      <c r="BV263" s="26"/>
      <c r="BW263" s="26"/>
      <c r="BX263" s="26"/>
      <c r="BY263" s="26"/>
      <c r="BZ263" s="26"/>
      <c r="CA263" s="26"/>
      <c r="CB263" s="26"/>
      <c r="CC263" s="26"/>
      <c r="CD263" s="26"/>
      <c r="CE263" s="26"/>
      <c r="CF263" s="26"/>
      <c r="CG263" s="26"/>
    </row>
    <row r="264" spans="1:85" ht="15.75" customHeight="1" x14ac:dyDescent="0.2">
      <c r="A264" s="26"/>
      <c r="B264" s="26"/>
      <c r="C264" s="26"/>
      <c r="D264" s="51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6"/>
      <c r="BQ264" s="26"/>
      <c r="BR264" s="26"/>
      <c r="BS264" s="26"/>
      <c r="BT264" s="26"/>
      <c r="BU264" s="26"/>
      <c r="BV264" s="26"/>
      <c r="BW264" s="26"/>
      <c r="BX264" s="26"/>
      <c r="BY264" s="26"/>
      <c r="BZ264" s="26"/>
      <c r="CA264" s="26"/>
      <c r="CB264" s="26"/>
      <c r="CC264" s="26"/>
      <c r="CD264" s="26"/>
      <c r="CE264" s="26"/>
      <c r="CF264" s="26"/>
      <c r="CG264" s="26"/>
    </row>
    <row r="265" spans="1:85" ht="15.75" customHeight="1" x14ac:dyDescent="0.2">
      <c r="A265" s="26"/>
      <c r="B265" s="26"/>
      <c r="C265" s="26"/>
      <c r="D265" s="51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O265" s="26"/>
      <c r="BP265" s="26"/>
      <c r="BQ265" s="26"/>
      <c r="BR265" s="26"/>
      <c r="BS265" s="26"/>
      <c r="BT265" s="26"/>
      <c r="BU265" s="26"/>
      <c r="BV265" s="26"/>
      <c r="BW265" s="26"/>
      <c r="BX265" s="26"/>
      <c r="BY265" s="26"/>
      <c r="BZ265" s="26"/>
      <c r="CA265" s="26"/>
      <c r="CB265" s="26"/>
      <c r="CC265" s="26"/>
      <c r="CD265" s="26"/>
      <c r="CE265" s="26"/>
      <c r="CF265" s="26"/>
      <c r="CG265" s="26"/>
    </row>
    <row r="266" spans="1:85" ht="15.75" customHeight="1" x14ac:dyDescent="0.2">
      <c r="A266" s="26"/>
      <c r="B266" s="26"/>
      <c r="C266" s="26"/>
      <c r="D266" s="51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6"/>
      <c r="BQ266" s="26"/>
      <c r="BR266" s="26"/>
      <c r="BS266" s="26"/>
      <c r="BT266" s="26"/>
      <c r="BU266" s="26"/>
      <c r="BV266" s="26"/>
      <c r="BW266" s="26"/>
      <c r="BX266" s="26"/>
      <c r="BY266" s="26"/>
      <c r="BZ266" s="26"/>
      <c r="CA266" s="26"/>
      <c r="CB266" s="26"/>
      <c r="CC266" s="26"/>
      <c r="CD266" s="26"/>
      <c r="CE266" s="26"/>
      <c r="CF266" s="26"/>
      <c r="CG266" s="26"/>
    </row>
    <row r="267" spans="1:85" ht="15.75" customHeight="1" x14ac:dyDescent="0.2">
      <c r="A267" s="26"/>
      <c r="B267" s="26"/>
      <c r="C267" s="26"/>
      <c r="D267" s="51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O267" s="26"/>
      <c r="BP267" s="26"/>
      <c r="BQ267" s="26"/>
      <c r="BR267" s="26"/>
      <c r="BS267" s="26"/>
      <c r="BT267" s="26"/>
      <c r="BU267" s="26"/>
      <c r="BV267" s="26"/>
      <c r="BW267" s="26"/>
      <c r="BX267" s="26"/>
      <c r="BY267" s="26"/>
      <c r="BZ267" s="26"/>
      <c r="CA267" s="26"/>
      <c r="CB267" s="26"/>
      <c r="CC267" s="26"/>
      <c r="CD267" s="26"/>
      <c r="CE267" s="26"/>
      <c r="CF267" s="26"/>
      <c r="CG267" s="26"/>
    </row>
    <row r="268" spans="1:85" ht="15.75" customHeight="1" x14ac:dyDescent="0.2">
      <c r="A268" s="26"/>
      <c r="B268" s="26"/>
      <c r="C268" s="26"/>
      <c r="D268" s="51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O268" s="26"/>
      <c r="BP268" s="26"/>
      <c r="BQ268" s="26"/>
      <c r="BR268" s="26"/>
      <c r="BS268" s="26"/>
      <c r="BT268" s="26"/>
      <c r="BU268" s="26"/>
      <c r="BV268" s="26"/>
      <c r="BW268" s="26"/>
      <c r="BX268" s="26"/>
      <c r="BY268" s="26"/>
      <c r="BZ268" s="26"/>
      <c r="CA268" s="26"/>
      <c r="CB268" s="26"/>
      <c r="CC268" s="26"/>
      <c r="CD268" s="26"/>
      <c r="CE268" s="26"/>
      <c r="CF268" s="26"/>
      <c r="CG268" s="26"/>
    </row>
    <row r="269" spans="1:85" ht="15.75" customHeight="1" x14ac:dyDescent="0.2">
      <c r="A269" s="26"/>
      <c r="B269" s="26"/>
      <c r="C269" s="26"/>
      <c r="D269" s="51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6"/>
      <c r="BQ269" s="26"/>
      <c r="BR269" s="26"/>
      <c r="BS269" s="26"/>
      <c r="BT269" s="26"/>
      <c r="BU269" s="26"/>
      <c r="BV269" s="26"/>
      <c r="BW269" s="26"/>
      <c r="BX269" s="26"/>
      <c r="BY269" s="26"/>
      <c r="BZ269" s="26"/>
      <c r="CA269" s="26"/>
      <c r="CB269" s="26"/>
      <c r="CC269" s="26"/>
      <c r="CD269" s="26"/>
      <c r="CE269" s="26"/>
      <c r="CF269" s="26"/>
      <c r="CG269" s="26"/>
    </row>
    <row r="270" spans="1:85" ht="15.75" customHeight="1" x14ac:dyDescent="0.2">
      <c r="A270" s="26"/>
      <c r="B270" s="26"/>
      <c r="C270" s="26"/>
      <c r="D270" s="51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6"/>
      <c r="BQ270" s="26"/>
      <c r="BR270" s="26"/>
      <c r="BS270" s="26"/>
      <c r="BT270" s="26"/>
      <c r="BU270" s="26"/>
      <c r="BV270" s="26"/>
      <c r="BW270" s="26"/>
      <c r="BX270" s="26"/>
      <c r="BY270" s="26"/>
      <c r="BZ270" s="26"/>
      <c r="CA270" s="26"/>
      <c r="CB270" s="26"/>
      <c r="CC270" s="26"/>
      <c r="CD270" s="26"/>
      <c r="CE270" s="26"/>
      <c r="CF270" s="26"/>
      <c r="CG270" s="26"/>
    </row>
    <row r="271" spans="1:85" ht="15.75" customHeight="1" x14ac:dyDescent="0.2">
      <c r="A271" s="26"/>
      <c r="B271" s="26"/>
      <c r="C271" s="26"/>
      <c r="D271" s="51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O271" s="26"/>
      <c r="BP271" s="26"/>
      <c r="BQ271" s="26"/>
      <c r="BR271" s="26"/>
      <c r="BS271" s="26"/>
      <c r="BT271" s="26"/>
      <c r="BU271" s="26"/>
      <c r="BV271" s="26"/>
      <c r="BW271" s="26"/>
      <c r="BX271" s="26"/>
      <c r="BY271" s="26"/>
      <c r="BZ271" s="26"/>
      <c r="CA271" s="26"/>
      <c r="CB271" s="26"/>
      <c r="CC271" s="26"/>
      <c r="CD271" s="26"/>
      <c r="CE271" s="26"/>
      <c r="CF271" s="26"/>
      <c r="CG271" s="26"/>
    </row>
    <row r="272" spans="1:85" ht="15.75" customHeight="1" x14ac:dyDescent="0.2">
      <c r="A272" s="26"/>
      <c r="B272" s="26"/>
      <c r="C272" s="26"/>
      <c r="D272" s="51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26"/>
      <c r="BT272" s="26"/>
      <c r="BU272" s="26"/>
      <c r="BV272" s="26"/>
      <c r="BW272" s="26"/>
      <c r="BX272" s="26"/>
      <c r="BY272" s="26"/>
      <c r="BZ272" s="26"/>
      <c r="CA272" s="26"/>
      <c r="CB272" s="26"/>
      <c r="CC272" s="26"/>
      <c r="CD272" s="26"/>
      <c r="CE272" s="26"/>
      <c r="CF272" s="26"/>
      <c r="CG272" s="26"/>
    </row>
    <row r="273" spans="1:85" ht="15.75" customHeight="1" x14ac:dyDescent="0.2">
      <c r="A273" s="26"/>
      <c r="B273" s="26"/>
      <c r="C273" s="26"/>
      <c r="D273" s="51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O273" s="26"/>
      <c r="BP273" s="26"/>
      <c r="BQ273" s="26"/>
      <c r="BR273" s="26"/>
      <c r="BS273" s="26"/>
      <c r="BT273" s="26"/>
      <c r="BU273" s="26"/>
      <c r="BV273" s="26"/>
      <c r="BW273" s="26"/>
      <c r="BX273" s="26"/>
      <c r="BY273" s="26"/>
      <c r="BZ273" s="26"/>
      <c r="CA273" s="26"/>
      <c r="CB273" s="26"/>
      <c r="CC273" s="26"/>
      <c r="CD273" s="26"/>
      <c r="CE273" s="26"/>
      <c r="CF273" s="26"/>
      <c r="CG273" s="26"/>
    </row>
    <row r="274" spans="1:85" ht="15.75" customHeight="1" x14ac:dyDescent="0.2">
      <c r="A274" s="26"/>
      <c r="B274" s="26"/>
      <c r="C274" s="26"/>
      <c r="D274" s="51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O274" s="26"/>
      <c r="BP274" s="26"/>
      <c r="BQ274" s="26"/>
      <c r="BR274" s="26"/>
      <c r="BS274" s="26"/>
      <c r="BT274" s="26"/>
      <c r="BU274" s="26"/>
      <c r="BV274" s="26"/>
      <c r="BW274" s="26"/>
      <c r="BX274" s="26"/>
      <c r="BY274" s="26"/>
      <c r="BZ274" s="26"/>
      <c r="CA274" s="26"/>
      <c r="CB274" s="26"/>
      <c r="CC274" s="26"/>
      <c r="CD274" s="26"/>
      <c r="CE274" s="26"/>
      <c r="CF274" s="26"/>
      <c r="CG274" s="26"/>
    </row>
    <row r="275" spans="1:85" ht="15.75" customHeight="1" x14ac:dyDescent="0.2">
      <c r="A275" s="26"/>
      <c r="B275" s="26"/>
      <c r="C275" s="26"/>
      <c r="D275" s="51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O275" s="26"/>
      <c r="BP275" s="26"/>
      <c r="BQ275" s="26"/>
      <c r="BR275" s="26"/>
      <c r="BS275" s="26"/>
      <c r="BT275" s="26"/>
      <c r="BU275" s="26"/>
      <c r="BV275" s="26"/>
      <c r="BW275" s="26"/>
      <c r="BX275" s="26"/>
      <c r="BY275" s="26"/>
      <c r="BZ275" s="26"/>
      <c r="CA275" s="26"/>
      <c r="CB275" s="26"/>
      <c r="CC275" s="26"/>
      <c r="CD275" s="26"/>
      <c r="CE275" s="26"/>
      <c r="CF275" s="26"/>
      <c r="CG275" s="26"/>
    </row>
    <row r="276" spans="1:85" ht="15.75" customHeight="1" x14ac:dyDescent="0.2">
      <c r="A276" s="26"/>
      <c r="B276" s="26"/>
      <c r="C276" s="26"/>
      <c r="D276" s="51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  <c r="BO276" s="26"/>
      <c r="BP276" s="26"/>
      <c r="BQ276" s="26"/>
      <c r="BR276" s="26"/>
      <c r="BS276" s="26"/>
      <c r="BT276" s="26"/>
      <c r="BU276" s="26"/>
      <c r="BV276" s="26"/>
      <c r="BW276" s="26"/>
      <c r="BX276" s="26"/>
      <c r="BY276" s="26"/>
      <c r="BZ276" s="26"/>
      <c r="CA276" s="26"/>
      <c r="CB276" s="26"/>
      <c r="CC276" s="26"/>
      <c r="CD276" s="26"/>
      <c r="CE276" s="26"/>
      <c r="CF276" s="26"/>
      <c r="CG276" s="26"/>
    </row>
    <row r="277" spans="1:85" ht="15.75" customHeight="1" x14ac:dyDescent="0.2">
      <c r="A277" s="26"/>
      <c r="B277" s="26"/>
      <c r="C277" s="26"/>
      <c r="D277" s="51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O277" s="26"/>
      <c r="BP277" s="26"/>
      <c r="BQ277" s="26"/>
      <c r="BR277" s="26"/>
      <c r="BS277" s="26"/>
      <c r="BT277" s="26"/>
      <c r="BU277" s="26"/>
      <c r="BV277" s="26"/>
      <c r="BW277" s="26"/>
      <c r="BX277" s="26"/>
      <c r="BY277" s="26"/>
      <c r="BZ277" s="26"/>
      <c r="CA277" s="26"/>
      <c r="CB277" s="26"/>
      <c r="CC277" s="26"/>
      <c r="CD277" s="26"/>
      <c r="CE277" s="26"/>
      <c r="CF277" s="26"/>
      <c r="CG277" s="26"/>
    </row>
    <row r="278" spans="1:85" ht="15.75" customHeight="1" x14ac:dyDescent="0.2">
      <c r="A278" s="26"/>
      <c r="B278" s="26"/>
      <c r="C278" s="26"/>
      <c r="D278" s="51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O278" s="26"/>
      <c r="BP278" s="26"/>
      <c r="BQ278" s="26"/>
      <c r="BR278" s="26"/>
      <c r="BS278" s="26"/>
      <c r="BT278" s="26"/>
      <c r="BU278" s="26"/>
      <c r="BV278" s="26"/>
      <c r="BW278" s="26"/>
      <c r="BX278" s="26"/>
      <c r="BY278" s="26"/>
      <c r="BZ278" s="26"/>
      <c r="CA278" s="26"/>
      <c r="CB278" s="26"/>
      <c r="CC278" s="26"/>
      <c r="CD278" s="26"/>
      <c r="CE278" s="26"/>
      <c r="CF278" s="26"/>
      <c r="CG278" s="26"/>
    </row>
    <row r="279" spans="1:85" ht="15.75" customHeight="1" x14ac:dyDescent="0.2">
      <c r="A279" s="26"/>
      <c r="B279" s="26"/>
      <c r="C279" s="26"/>
      <c r="D279" s="51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O279" s="26"/>
      <c r="BP279" s="26"/>
      <c r="BQ279" s="26"/>
      <c r="BR279" s="26"/>
      <c r="BS279" s="26"/>
      <c r="BT279" s="26"/>
      <c r="BU279" s="26"/>
      <c r="BV279" s="26"/>
      <c r="BW279" s="26"/>
      <c r="BX279" s="26"/>
      <c r="BY279" s="26"/>
      <c r="BZ279" s="26"/>
      <c r="CA279" s="26"/>
      <c r="CB279" s="26"/>
      <c r="CC279" s="26"/>
      <c r="CD279" s="26"/>
      <c r="CE279" s="26"/>
      <c r="CF279" s="26"/>
      <c r="CG279" s="26"/>
    </row>
    <row r="280" spans="1:85" ht="15.75" customHeight="1" x14ac:dyDescent="0.2">
      <c r="A280" s="26"/>
      <c r="B280" s="26"/>
      <c r="C280" s="26"/>
      <c r="D280" s="51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6"/>
      <c r="BQ280" s="26"/>
      <c r="BR280" s="26"/>
      <c r="BS280" s="26"/>
      <c r="BT280" s="26"/>
      <c r="BU280" s="26"/>
      <c r="BV280" s="26"/>
      <c r="BW280" s="26"/>
      <c r="BX280" s="26"/>
      <c r="BY280" s="26"/>
      <c r="BZ280" s="26"/>
      <c r="CA280" s="26"/>
      <c r="CB280" s="26"/>
      <c r="CC280" s="26"/>
      <c r="CD280" s="26"/>
      <c r="CE280" s="26"/>
      <c r="CF280" s="26"/>
      <c r="CG280" s="26"/>
    </row>
    <row r="281" spans="1:85" ht="15.75" customHeight="1" x14ac:dyDescent="0.2">
      <c r="A281" s="26"/>
      <c r="B281" s="26"/>
      <c r="C281" s="26"/>
      <c r="D281" s="51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6"/>
      <c r="BQ281" s="26"/>
      <c r="BR281" s="26"/>
      <c r="BS281" s="26"/>
      <c r="BT281" s="26"/>
      <c r="BU281" s="26"/>
      <c r="BV281" s="26"/>
      <c r="BW281" s="26"/>
      <c r="BX281" s="26"/>
      <c r="BY281" s="26"/>
      <c r="BZ281" s="26"/>
      <c r="CA281" s="26"/>
      <c r="CB281" s="26"/>
      <c r="CC281" s="26"/>
      <c r="CD281" s="26"/>
      <c r="CE281" s="26"/>
      <c r="CF281" s="26"/>
      <c r="CG281" s="26"/>
    </row>
    <row r="282" spans="1:85" ht="15.75" customHeight="1" x14ac:dyDescent="0.2">
      <c r="A282" s="26"/>
      <c r="B282" s="26"/>
      <c r="C282" s="26"/>
      <c r="D282" s="51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6"/>
      <c r="BQ282" s="26"/>
      <c r="BR282" s="26"/>
      <c r="BS282" s="26"/>
      <c r="BT282" s="26"/>
      <c r="BU282" s="26"/>
      <c r="BV282" s="26"/>
      <c r="BW282" s="26"/>
      <c r="BX282" s="26"/>
      <c r="BY282" s="26"/>
      <c r="BZ282" s="26"/>
      <c r="CA282" s="26"/>
      <c r="CB282" s="26"/>
      <c r="CC282" s="26"/>
      <c r="CD282" s="26"/>
      <c r="CE282" s="26"/>
      <c r="CF282" s="26"/>
      <c r="CG282" s="26"/>
    </row>
    <row r="283" spans="1:85" ht="15.75" customHeight="1" x14ac:dyDescent="0.2">
      <c r="A283" s="26"/>
      <c r="B283" s="26"/>
      <c r="C283" s="26"/>
      <c r="D283" s="51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O283" s="26"/>
      <c r="BP283" s="26"/>
      <c r="BQ283" s="26"/>
      <c r="BR283" s="26"/>
      <c r="BS283" s="26"/>
      <c r="BT283" s="26"/>
      <c r="BU283" s="26"/>
      <c r="BV283" s="26"/>
      <c r="BW283" s="26"/>
      <c r="BX283" s="26"/>
      <c r="BY283" s="26"/>
      <c r="BZ283" s="26"/>
      <c r="CA283" s="26"/>
      <c r="CB283" s="26"/>
      <c r="CC283" s="26"/>
      <c r="CD283" s="26"/>
      <c r="CE283" s="26"/>
      <c r="CF283" s="26"/>
      <c r="CG283" s="26"/>
    </row>
    <row r="284" spans="1:85" ht="15.75" customHeight="1" x14ac:dyDescent="0.2">
      <c r="A284" s="26"/>
      <c r="B284" s="26"/>
      <c r="C284" s="26"/>
      <c r="D284" s="51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O284" s="26"/>
      <c r="BP284" s="26"/>
      <c r="BQ284" s="26"/>
      <c r="BR284" s="26"/>
      <c r="BS284" s="26"/>
      <c r="BT284" s="26"/>
      <c r="BU284" s="26"/>
      <c r="BV284" s="26"/>
      <c r="BW284" s="26"/>
      <c r="BX284" s="26"/>
      <c r="BY284" s="26"/>
      <c r="BZ284" s="26"/>
      <c r="CA284" s="26"/>
      <c r="CB284" s="26"/>
      <c r="CC284" s="26"/>
      <c r="CD284" s="26"/>
      <c r="CE284" s="26"/>
      <c r="CF284" s="26"/>
      <c r="CG284" s="26"/>
    </row>
    <row r="285" spans="1:85" ht="15.75" customHeight="1" x14ac:dyDescent="0.2">
      <c r="A285" s="26"/>
      <c r="B285" s="26"/>
      <c r="C285" s="26"/>
      <c r="D285" s="51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O285" s="26"/>
      <c r="BP285" s="26"/>
      <c r="BQ285" s="26"/>
      <c r="BR285" s="26"/>
      <c r="BS285" s="26"/>
      <c r="BT285" s="26"/>
      <c r="BU285" s="26"/>
      <c r="BV285" s="26"/>
      <c r="BW285" s="26"/>
      <c r="BX285" s="26"/>
      <c r="BY285" s="26"/>
      <c r="BZ285" s="26"/>
      <c r="CA285" s="26"/>
      <c r="CB285" s="26"/>
      <c r="CC285" s="26"/>
      <c r="CD285" s="26"/>
      <c r="CE285" s="26"/>
      <c r="CF285" s="26"/>
      <c r="CG285" s="26"/>
    </row>
    <row r="286" spans="1:85" ht="15.75" customHeight="1" x14ac:dyDescent="0.2">
      <c r="A286" s="26"/>
      <c r="B286" s="26"/>
      <c r="C286" s="26"/>
      <c r="D286" s="51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O286" s="26"/>
      <c r="BP286" s="26"/>
      <c r="BQ286" s="26"/>
      <c r="BR286" s="26"/>
      <c r="BS286" s="26"/>
      <c r="BT286" s="26"/>
      <c r="BU286" s="26"/>
      <c r="BV286" s="26"/>
      <c r="BW286" s="26"/>
      <c r="BX286" s="26"/>
      <c r="BY286" s="26"/>
      <c r="BZ286" s="26"/>
      <c r="CA286" s="26"/>
      <c r="CB286" s="26"/>
      <c r="CC286" s="26"/>
      <c r="CD286" s="26"/>
      <c r="CE286" s="26"/>
      <c r="CF286" s="26"/>
      <c r="CG286" s="26"/>
    </row>
    <row r="287" spans="1:85" ht="15.75" customHeight="1" x14ac:dyDescent="0.2">
      <c r="A287" s="26"/>
      <c r="B287" s="26"/>
      <c r="C287" s="26"/>
      <c r="D287" s="51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  <c r="BO287" s="26"/>
      <c r="BP287" s="26"/>
      <c r="BQ287" s="26"/>
      <c r="BR287" s="26"/>
      <c r="BS287" s="26"/>
      <c r="BT287" s="26"/>
      <c r="BU287" s="26"/>
      <c r="BV287" s="26"/>
      <c r="BW287" s="26"/>
      <c r="BX287" s="26"/>
      <c r="BY287" s="26"/>
      <c r="BZ287" s="26"/>
      <c r="CA287" s="26"/>
      <c r="CB287" s="26"/>
      <c r="CC287" s="26"/>
      <c r="CD287" s="26"/>
      <c r="CE287" s="26"/>
      <c r="CF287" s="26"/>
      <c r="CG287" s="26"/>
    </row>
    <row r="288" spans="1:85" ht="15.75" customHeight="1" x14ac:dyDescent="0.2">
      <c r="A288" s="26"/>
      <c r="B288" s="26"/>
      <c r="C288" s="26"/>
      <c r="D288" s="51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  <c r="BO288" s="26"/>
      <c r="BP288" s="26"/>
      <c r="BQ288" s="26"/>
      <c r="BR288" s="26"/>
      <c r="BS288" s="26"/>
      <c r="BT288" s="26"/>
      <c r="BU288" s="26"/>
      <c r="BV288" s="26"/>
      <c r="BW288" s="26"/>
      <c r="BX288" s="26"/>
      <c r="BY288" s="26"/>
      <c r="BZ288" s="26"/>
      <c r="CA288" s="26"/>
      <c r="CB288" s="26"/>
      <c r="CC288" s="26"/>
      <c r="CD288" s="26"/>
      <c r="CE288" s="26"/>
      <c r="CF288" s="26"/>
      <c r="CG288" s="26"/>
    </row>
    <row r="289" spans="1:85" ht="15.75" customHeight="1" x14ac:dyDescent="0.2">
      <c r="A289" s="26"/>
      <c r="B289" s="26"/>
      <c r="C289" s="26"/>
      <c r="D289" s="51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O289" s="26"/>
      <c r="BP289" s="26"/>
      <c r="BQ289" s="26"/>
      <c r="BR289" s="26"/>
      <c r="BS289" s="26"/>
      <c r="BT289" s="26"/>
      <c r="BU289" s="26"/>
      <c r="BV289" s="26"/>
      <c r="BW289" s="26"/>
      <c r="BX289" s="26"/>
      <c r="BY289" s="26"/>
      <c r="BZ289" s="26"/>
      <c r="CA289" s="26"/>
      <c r="CB289" s="26"/>
      <c r="CC289" s="26"/>
      <c r="CD289" s="26"/>
      <c r="CE289" s="26"/>
      <c r="CF289" s="26"/>
      <c r="CG289" s="26"/>
    </row>
    <row r="290" spans="1:85" ht="15.75" customHeight="1" x14ac:dyDescent="0.2">
      <c r="A290" s="26"/>
      <c r="B290" s="26"/>
      <c r="C290" s="26"/>
      <c r="D290" s="51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O290" s="26"/>
      <c r="BP290" s="26"/>
      <c r="BQ290" s="26"/>
      <c r="BR290" s="26"/>
      <c r="BS290" s="26"/>
      <c r="BT290" s="26"/>
      <c r="BU290" s="26"/>
      <c r="BV290" s="26"/>
      <c r="BW290" s="26"/>
      <c r="BX290" s="26"/>
      <c r="BY290" s="26"/>
      <c r="BZ290" s="26"/>
      <c r="CA290" s="26"/>
      <c r="CB290" s="26"/>
      <c r="CC290" s="26"/>
      <c r="CD290" s="26"/>
      <c r="CE290" s="26"/>
      <c r="CF290" s="26"/>
      <c r="CG290" s="26"/>
    </row>
    <row r="291" spans="1:85" ht="15.75" customHeight="1" x14ac:dyDescent="0.2">
      <c r="A291" s="26"/>
      <c r="B291" s="26"/>
      <c r="C291" s="26"/>
      <c r="D291" s="51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  <c r="BO291" s="26"/>
      <c r="BP291" s="26"/>
      <c r="BQ291" s="26"/>
      <c r="BR291" s="26"/>
      <c r="BS291" s="26"/>
      <c r="BT291" s="26"/>
      <c r="BU291" s="26"/>
      <c r="BV291" s="26"/>
      <c r="BW291" s="26"/>
      <c r="BX291" s="26"/>
      <c r="BY291" s="26"/>
      <c r="BZ291" s="26"/>
      <c r="CA291" s="26"/>
      <c r="CB291" s="26"/>
      <c r="CC291" s="26"/>
      <c r="CD291" s="26"/>
      <c r="CE291" s="26"/>
      <c r="CF291" s="26"/>
      <c r="CG291" s="26"/>
    </row>
    <row r="292" spans="1:85" ht="15.75" customHeight="1" x14ac:dyDescent="0.2">
      <c r="A292" s="26"/>
      <c r="B292" s="26"/>
      <c r="C292" s="26"/>
      <c r="D292" s="51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  <c r="BO292" s="26"/>
      <c r="BP292" s="26"/>
      <c r="BQ292" s="26"/>
      <c r="BR292" s="26"/>
      <c r="BS292" s="26"/>
      <c r="BT292" s="26"/>
      <c r="BU292" s="26"/>
      <c r="BV292" s="26"/>
      <c r="BW292" s="26"/>
      <c r="BX292" s="26"/>
      <c r="BY292" s="26"/>
      <c r="BZ292" s="26"/>
      <c r="CA292" s="26"/>
      <c r="CB292" s="26"/>
      <c r="CC292" s="26"/>
      <c r="CD292" s="26"/>
      <c r="CE292" s="26"/>
      <c r="CF292" s="26"/>
      <c r="CG292" s="26"/>
    </row>
    <row r="293" spans="1:85" ht="15.75" customHeight="1" x14ac:dyDescent="0.2">
      <c r="A293" s="26"/>
      <c r="B293" s="26"/>
      <c r="C293" s="26"/>
      <c r="D293" s="51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  <c r="BO293" s="26"/>
      <c r="BP293" s="26"/>
      <c r="BQ293" s="26"/>
      <c r="BR293" s="26"/>
      <c r="BS293" s="26"/>
      <c r="BT293" s="26"/>
      <c r="BU293" s="26"/>
      <c r="BV293" s="26"/>
      <c r="BW293" s="26"/>
      <c r="BX293" s="26"/>
      <c r="BY293" s="26"/>
      <c r="BZ293" s="26"/>
      <c r="CA293" s="26"/>
      <c r="CB293" s="26"/>
      <c r="CC293" s="26"/>
      <c r="CD293" s="26"/>
      <c r="CE293" s="26"/>
      <c r="CF293" s="26"/>
      <c r="CG293" s="26"/>
    </row>
    <row r="294" spans="1:85" ht="15.75" customHeight="1" x14ac:dyDescent="0.2">
      <c r="A294" s="26"/>
      <c r="B294" s="26"/>
      <c r="C294" s="26"/>
      <c r="D294" s="51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O294" s="26"/>
      <c r="BP294" s="26"/>
      <c r="BQ294" s="26"/>
      <c r="BR294" s="26"/>
      <c r="BS294" s="26"/>
      <c r="BT294" s="26"/>
      <c r="BU294" s="26"/>
      <c r="BV294" s="26"/>
      <c r="BW294" s="26"/>
      <c r="BX294" s="26"/>
      <c r="BY294" s="26"/>
      <c r="BZ294" s="26"/>
      <c r="CA294" s="26"/>
      <c r="CB294" s="26"/>
      <c r="CC294" s="26"/>
      <c r="CD294" s="26"/>
      <c r="CE294" s="26"/>
      <c r="CF294" s="26"/>
      <c r="CG294" s="26"/>
    </row>
    <row r="295" spans="1:85" ht="15.75" customHeight="1" x14ac:dyDescent="0.2">
      <c r="A295" s="26"/>
      <c r="B295" s="26"/>
      <c r="C295" s="26"/>
      <c r="D295" s="51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26"/>
      <c r="BT295" s="26"/>
      <c r="BU295" s="26"/>
      <c r="BV295" s="26"/>
      <c r="BW295" s="26"/>
      <c r="BX295" s="26"/>
      <c r="BY295" s="26"/>
      <c r="BZ295" s="26"/>
      <c r="CA295" s="26"/>
      <c r="CB295" s="26"/>
      <c r="CC295" s="26"/>
      <c r="CD295" s="26"/>
      <c r="CE295" s="26"/>
      <c r="CF295" s="26"/>
      <c r="CG295" s="26"/>
    </row>
    <row r="296" spans="1:85" ht="15.75" customHeight="1" x14ac:dyDescent="0.2">
      <c r="A296" s="26"/>
      <c r="B296" s="26"/>
      <c r="C296" s="26"/>
      <c r="D296" s="51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N296" s="26"/>
      <c r="BO296" s="26"/>
      <c r="BP296" s="26"/>
      <c r="BQ296" s="26"/>
      <c r="BR296" s="26"/>
      <c r="BS296" s="26"/>
      <c r="BT296" s="26"/>
      <c r="BU296" s="26"/>
      <c r="BV296" s="26"/>
      <c r="BW296" s="26"/>
      <c r="BX296" s="26"/>
      <c r="BY296" s="26"/>
      <c r="BZ296" s="26"/>
      <c r="CA296" s="26"/>
      <c r="CB296" s="26"/>
      <c r="CC296" s="26"/>
      <c r="CD296" s="26"/>
      <c r="CE296" s="26"/>
      <c r="CF296" s="26"/>
      <c r="CG296" s="26"/>
    </row>
    <row r="297" spans="1:85" ht="15.75" customHeight="1" x14ac:dyDescent="0.2">
      <c r="A297" s="26"/>
      <c r="B297" s="26"/>
      <c r="C297" s="26"/>
      <c r="D297" s="51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N297" s="26"/>
      <c r="BO297" s="26"/>
      <c r="BP297" s="26"/>
      <c r="BQ297" s="26"/>
      <c r="BR297" s="26"/>
      <c r="BS297" s="26"/>
      <c r="BT297" s="26"/>
      <c r="BU297" s="26"/>
      <c r="BV297" s="26"/>
      <c r="BW297" s="26"/>
      <c r="BX297" s="26"/>
      <c r="BY297" s="26"/>
      <c r="BZ297" s="26"/>
      <c r="CA297" s="26"/>
      <c r="CB297" s="26"/>
      <c r="CC297" s="26"/>
      <c r="CD297" s="26"/>
      <c r="CE297" s="26"/>
      <c r="CF297" s="26"/>
      <c r="CG297" s="26"/>
    </row>
    <row r="298" spans="1:85" ht="15.75" customHeight="1" x14ac:dyDescent="0.2">
      <c r="A298" s="26"/>
      <c r="B298" s="26"/>
      <c r="C298" s="26"/>
      <c r="D298" s="51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N298" s="26"/>
      <c r="BO298" s="26"/>
      <c r="BP298" s="26"/>
      <c r="BQ298" s="26"/>
      <c r="BR298" s="26"/>
      <c r="BS298" s="26"/>
      <c r="BT298" s="26"/>
      <c r="BU298" s="26"/>
      <c r="BV298" s="26"/>
      <c r="BW298" s="26"/>
      <c r="BX298" s="26"/>
      <c r="BY298" s="26"/>
      <c r="BZ298" s="26"/>
      <c r="CA298" s="26"/>
      <c r="CB298" s="26"/>
      <c r="CC298" s="26"/>
      <c r="CD298" s="26"/>
      <c r="CE298" s="26"/>
      <c r="CF298" s="26"/>
      <c r="CG298" s="26"/>
    </row>
    <row r="299" spans="1:85" ht="15.75" customHeight="1" x14ac:dyDescent="0.2">
      <c r="A299" s="26"/>
      <c r="B299" s="26"/>
      <c r="C299" s="26"/>
      <c r="D299" s="51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  <c r="BO299" s="26"/>
      <c r="BP299" s="26"/>
      <c r="BQ299" s="26"/>
      <c r="BR299" s="26"/>
      <c r="BS299" s="26"/>
      <c r="BT299" s="26"/>
      <c r="BU299" s="26"/>
      <c r="BV299" s="26"/>
      <c r="BW299" s="26"/>
      <c r="BX299" s="26"/>
      <c r="BY299" s="26"/>
      <c r="BZ299" s="26"/>
      <c r="CA299" s="26"/>
      <c r="CB299" s="26"/>
      <c r="CC299" s="26"/>
      <c r="CD299" s="26"/>
      <c r="CE299" s="26"/>
      <c r="CF299" s="26"/>
      <c r="CG299" s="26"/>
    </row>
    <row r="300" spans="1:85" ht="15.75" customHeight="1" x14ac:dyDescent="0.2">
      <c r="A300" s="26"/>
      <c r="B300" s="26"/>
      <c r="C300" s="26"/>
      <c r="D300" s="51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O300" s="26"/>
      <c r="BP300" s="26"/>
      <c r="BQ300" s="26"/>
      <c r="BR300" s="26"/>
      <c r="BS300" s="26"/>
      <c r="BT300" s="26"/>
      <c r="BU300" s="26"/>
      <c r="BV300" s="26"/>
      <c r="BW300" s="26"/>
      <c r="BX300" s="26"/>
      <c r="BY300" s="26"/>
      <c r="BZ300" s="26"/>
      <c r="CA300" s="26"/>
      <c r="CB300" s="26"/>
      <c r="CC300" s="26"/>
      <c r="CD300" s="26"/>
      <c r="CE300" s="26"/>
      <c r="CF300" s="26"/>
      <c r="CG300" s="26"/>
    </row>
    <row r="301" spans="1:85" ht="15.75" customHeight="1" x14ac:dyDescent="0.2">
      <c r="A301" s="26"/>
      <c r="B301" s="26"/>
      <c r="C301" s="26"/>
      <c r="D301" s="51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N301" s="26"/>
      <c r="BO301" s="26"/>
      <c r="BP301" s="26"/>
      <c r="BQ301" s="26"/>
      <c r="BR301" s="26"/>
      <c r="BS301" s="26"/>
      <c r="BT301" s="26"/>
      <c r="BU301" s="26"/>
      <c r="BV301" s="26"/>
      <c r="BW301" s="26"/>
      <c r="BX301" s="26"/>
      <c r="BY301" s="26"/>
      <c r="BZ301" s="26"/>
      <c r="CA301" s="26"/>
      <c r="CB301" s="26"/>
      <c r="CC301" s="26"/>
      <c r="CD301" s="26"/>
      <c r="CE301" s="26"/>
      <c r="CF301" s="26"/>
      <c r="CG301" s="26"/>
    </row>
    <row r="302" spans="1:85" ht="15.75" customHeight="1" x14ac:dyDescent="0.2">
      <c r="A302" s="26"/>
      <c r="B302" s="26"/>
      <c r="C302" s="26"/>
      <c r="D302" s="51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N302" s="26"/>
      <c r="BO302" s="26"/>
      <c r="BP302" s="26"/>
      <c r="BQ302" s="26"/>
      <c r="BR302" s="26"/>
      <c r="BS302" s="26"/>
      <c r="BT302" s="26"/>
      <c r="BU302" s="26"/>
      <c r="BV302" s="26"/>
      <c r="BW302" s="26"/>
      <c r="BX302" s="26"/>
      <c r="BY302" s="26"/>
      <c r="BZ302" s="26"/>
      <c r="CA302" s="26"/>
      <c r="CB302" s="26"/>
      <c r="CC302" s="26"/>
      <c r="CD302" s="26"/>
      <c r="CE302" s="26"/>
      <c r="CF302" s="26"/>
      <c r="CG302" s="26"/>
    </row>
    <row r="303" spans="1:85" ht="15.75" customHeight="1" x14ac:dyDescent="0.2">
      <c r="A303" s="26"/>
      <c r="B303" s="26"/>
      <c r="C303" s="26"/>
      <c r="D303" s="51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N303" s="26"/>
      <c r="BO303" s="26"/>
      <c r="BP303" s="26"/>
      <c r="BQ303" s="26"/>
      <c r="BR303" s="26"/>
      <c r="BS303" s="26"/>
      <c r="BT303" s="26"/>
      <c r="BU303" s="26"/>
      <c r="BV303" s="26"/>
      <c r="BW303" s="26"/>
      <c r="BX303" s="26"/>
      <c r="BY303" s="26"/>
      <c r="BZ303" s="26"/>
      <c r="CA303" s="26"/>
      <c r="CB303" s="26"/>
      <c r="CC303" s="26"/>
      <c r="CD303" s="26"/>
      <c r="CE303" s="26"/>
      <c r="CF303" s="26"/>
      <c r="CG303" s="26"/>
    </row>
    <row r="304" spans="1:85" ht="15.75" customHeight="1" x14ac:dyDescent="0.2">
      <c r="A304" s="26"/>
      <c r="B304" s="26"/>
      <c r="C304" s="26"/>
      <c r="D304" s="51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N304" s="26"/>
      <c r="BO304" s="26"/>
      <c r="BP304" s="26"/>
      <c r="BQ304" s="26"/>
      <c r="BR304" s="26"/>
      <c r="BS304" s="26"/>
      <c r="BT304" s="26"/>
      <c r="BU304" s="26"/>
      <c r="BV304" s="26"/>
      <c r="BW304" s="26"/>
      <c r="BX304" s="26"/>
      <c r="BY304" s="26"/>
      <c r="BZ304" s="26"/>
      <c r="CA304" s="26"/>
      <c r="CB304" s="26"/>
      <c r="CC304" s="26"/>
      <c r="CD304" s="26"/>
      <c r="CE304" s="26"/>
      <c r="CF304" s="26"/>
      <c r="CG304" s="26"/>
    </row>
    <row r="305" spans="1:85" ht="15.75" customHeight="1" x14ac:dyDescent="0.2">
      <c r="A305" s="26"/>
      <c r="B305" s="26"/>
      <c r="C305" s="26"/>
      <c r="D305" s="51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  <c r="BO305" s="26"/>
      <c r="BP305" s="26"/>
      <c r="BQ305" s="26"/>
      <c r="BR305" s="26"/>
      <c r="BS305" s="26"/>
      <c r="BT305" s="26"/>
      <c r="BU305" s="26"/>
      <c r="BV305" s="26"/>
      <c r="BW305" s="26"/>
      <c r="BX305" s="26"/>
      <c r="BY305" s="26"/>
      <c r="BZ305" s="26"/>
      <c r="CA305" s="26"/>
      <c r="CB305" s="26"/>
      <c r="CC305" s="26"/>
      <c r="CD305" s="26"/>
      <c r="CE305" s="26"/>
      <c r="CF305" s="26"/>
      <c r="CG305" s="26"/>
    </row>
    <row r="306" spans="1:85" ht="15.75" customHeight="1" x14ac:dyDescent="0.2">
      <c r="A306" s="26"/>
      <c r="B306" s="26"/>
      <c r="C306" s="26"/>
      <c r="D306" s="51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  <c r="AI306" s="26"/>
      <c r="AJ306" s="26"/>
      <c r="AK306" s="26"/>
      <c r="AL306" s="26"/>
      <c r="AM306" s="26"/>
      <c r="AN306" s="26"/>
      <c r="AO306" s="26"/>
      <c r="AP306" s="26"/>
      <c r="AQ306" s="26"/>
      <c r="AR306" s="26"/>
      <c r="AS306" s="26"/>
      <c r="AT306" s="26"/>
      <c r="AU306" s="26"/>
      <c r="AV306" s="26"/>
      <c r="AW306" s="26"/>
      <c r="AX306" s="26"/>
      <c r="AY306" s="26"/>
      <c r="AZ306" s="26"/>
      <c r="BA306" s="26"/>
      <c r="BB306" s="26"/>
      <c r="BC306" s="26"/>
      <c r="BD306" s="26"/>
      <c r="BE306" s="26"/>
      <c r="BF306" s="26"/>
      <c r="BG306" s="26"/>
      <c r="BH306" s="26"/>
      <c r="BI306" s="26"/>
      <c r="BJ306" s="26"/>
      <c r="BK306" s="26"/>
      <c r="BL306" s="26"/>
      <c r="BM306" s="26"/>
      <c r="BN306" s="26"/>
      <c r="BO306" s="26"/>
      <c r="BP306" s="26"/>
      <c r="BQ306" s="26"/>
      <c r="BR306" s="26"/>
      <c r="BS306" s="26"/>
      <c r="BT306" s="26"/>
      <c r="BU306" s="26"/>
      <c r="BV306" s="26"/>
      <c r="BW306" s="26"/>
      <c r="BX306" s="26"/>
      <c r="BY306" s="26"/>
      <c r="BZ306" s="26"/>
      <c r="CA306" s="26"/>
      <c r="CB306" s="26"/>
      <c r="CC306" s="26"/>
      <c r="CD306" s="26"/>
      <c r="CE306" s="26"/>
      <c r="CF306" s="26"/>
      <c r="CG306" s="26"/>
    </row>
    <row r="307" spans="1:85" ht="15.75" customHeight="1" x14ac:dyDescent="0.2">
      <c r="A307" s="26"/>
      <c r="B307" s="26"/>
      <c r="C307" s="26"/>
      <c r="D307" s="51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  <c r="AI307" s="26"/>
      <c r="AJ307" s="26"/>
      <c r="AK307" s="26"/>
      <c r="AL307" s="26"/>
      <c r="AM307" s="26"/>
      <c r="AN307" s="26"/>
      <c r="AO307" s="26"/>
      <c r="AP307" s="26"/>
      <c r="AQ307" s="26"/>
      <c r="AR307" s="26"/>
      <c r="AS307" s="26"/>
      <c r="AT307" s="26"/>
      <c r="AU307" s="26"/>
      <c r="AV307" s="26"/>
      <c r="AW307" s="26"/>
      <c r="AX307" s="26"/>
      <c r="AY307" s="26"/>
      <c r="AZ307" s="26"/>
      <c r="BA307" s="26"/>
      <c r="BB307" s="26"/>
      <c r="BC307" s="26"/>
      <c r="BD307" s="26"/>
      <c r="BE307" s="26"/>
      <c r="BF307" s="26"/>
      <c r="BG307" s="26"/>
      <c r="BH307" s="26"/>
      <c r="BI307" s="26"/>
      <c r="BJ307" s="26"/>
      <c r="BK307" s="26"/>
      <c r="BL307" s="26"/>
      <c r="BM307" s="26"/>
      <c r="BN307" s="26"/>
      <c r="BO307" s="26"/>
      <c r="BP307" s="26"/>
      <c r="BQ307" s="26"/>
      <c r="BR307" s="26"/>
      <c r="BS307" s="26"/>
      <c r="BT307" s="26"/>
      <c r="BU307" s="26"/>
      <c r="BV307" s="26"/>
      <c r="BW307" s="26"/>
      <c r="BX307" s="26"/>
      <c r="BY307" s="26"/>
      <c r="BZ307" s="26"/>
      <c r="CA307" s="26"/>
      <c r="CB307" s="26"/>
      <c r="CC307" s="26"/>
      <c r="CD307" s="26"/>
      <c r="CE307" s="26"/>
      <c r="CF307" s="26"/>
      <c r="CG307" s="26"/>
    </row>
    <row r="308" spans="1:85" ht="15.75" customHeight="1" x14ac:dyDescent="0.2">
      <c r="A308" s="26"/>
      <c r="B308" s="26"/>
      <c r="C308" s="26"/>
      <c r="D308" s="51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  <c r="AI308" s="26"/>
      <c r="AJ308" s="26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26"/>
      <c r="AX308" s="26"/>
      <c r="AY308" s="26"/>
      <c r="AZ308" s="26"/>
      <c r="BA308" s="26"/>
      <c r="BB308" s="26"/>
      <c r="BC308" s="26"/>
      <c r="BD308" s="26"/>
      <c r="BE308" s="26"/>
      <c r="BF308" s="26"/>
      <c r="BG308" s="26"/>
      <c r="BH308" s="26"/>
      <c r="BI308" s="26"/>
      <c r="BJ308" s="26"/>
      <c r="BK308" s="26"/>
      <c r="BL308" s="26"/>
      <c r="BM308" s="26"/>
      <c r="BN308" s="26"/>
      <c r="BO308" s="26"/>
      <c r="BP308" s="26"/>
      <c r="BQ308" s="26"/>
      <c r="BR308" s="26"/>
      <c r="BS308" s="26"/>
      <c r="BT308" s="26"/>
      <c r="BU308" s="26"/>
      <c r="BV308" s="26"/>
      <c r="BW308" s="26"/>
      <c r="BX308" s="26"/>
      <c r="BY308" s="26"/>
      <c r="BZ308" s="26"/>
      <c r="CA308" s="26"/>
      <c r="CB308" s="26"/>
      <c r="CC308" s="26"/>
      <c r="CD308" s="26"/>
      <c r="CE308" s="26"/>
      <c r="CF308" s="26"/>
      <c r="CG308" s="26"/>
    </row>
    <row r="309" spans="1:85" ht="15.75" customHeight="1" x14ac:dyDescent="0.2">
      <c r="A309" s="26"/>
      <c r="B309" s="26"/>
      <c r="C309" s="26"/>
      <c r="D309" s="51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26"/>
      <c r="AZ309" s="26"/>
      <c r="BA309" s="26"/>
      <c r="BB309" s="26"/>
      <c r="BC309" s="26"/>
      <c r="BD309" s="26"/>
      <c r="BE309" s="26"/>
      <c r="BF309" s="26"/>
      <c r="BG309" s="26"/>
      <c r="BH309" s="26"/>
      <c r="BI309" s="26"/>
      <c r="BJ309" s="26"/>
      <c r="BK309" s="26"/>
      <c r="BL309" s="26"/>
      <c r="BM309" s="26"/>
      <c r="BN309" s="26"/>
      <c r="BO309" s="26"/>
      <c r="BP309" s="26"/>
      <c r="BQ309" s="26"/>
      <c r="BR309" s="26"/>
      <c r="BS309" s="26"/>
      <c r="BT309" s="26"/>
      <c r="BU309" s="26"/>
      <c r="BV309" s="26"/>
      <c r="BW309" s="26"/>
      <c r="BX309" s="26"/>
      <c r="BY309" s="26"/>
      <c r="BZ309" s="26"/>
      <c r="CA309" s="26"/>
      <c r="CB309" s="26"/>
      <c r="CC309" s="26"/>
      <c r="CD309" s="26"/>
      <c r="CE309" s="26"/>
      <c r="CF309" s="26"/>
      <c r="CG309" s="26"/>
    </row>
    <row r="310" spans="1:85" ht="15.75" customHeight="1" x14ac:dyDescent="0.2">
      <c r="A310" s="26"/>
      <c r="B310" s="26"/>
      <c r="C310" s="26"/>
      <c r="D310" s="51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  <c r="AI310" s="26"/>
      <c r="AJ310" s="26"/>
      <c r="AK310" s="26"/>
      <c r="AL310" s="26"/>
      <c r="AM310" s="26"/>
      <c r="AN310" s="26"/>
      <c r="AO310" s="26"/>
      <c r="AP310" s="26"/>
      <c r="AQ310" s="26"/>
      <c r="AR310" s="26"/>
      <c r="AS310" s="26"/>
      <c r="AT310" s="26"/>
      <c r="AU310" s="26"/>
      <c r="AV310" s="26"/>
      <c r="AW310" s="26"/>
      <c r="AX310" s="26"/>
      <c r="AY310" s="26"/>
      <c r="AZ310" s="26"/>
      <c r="BA310" s="26"/>
      <c r="BB310" s="26"/>
      <c r="BC310" s="26"/>
      <c r="BD310" s="26"/>
      <c r="BE310" s="26"/>
      <c r="BF310" s="26"/>
      <c r="BG310" s="26"/>
      <c r="BH310" s="26"/>
      <c r="BI310" s="26"/>
      <c r="BJ310" s="26"/>
      <c r="BK310" s="26"/>
      <c r="BL310" s="26"/>
      <c r="BM310" s="26"/>
      <c r="BN310" s="26"/>
      <c r="BO310" s="26"/>
      <c r="BP310" s="26"/>
      <c r="BQ310" s="26"/>
      <c r="BR310" s="26"/>
      <c r="BS310" s="26"/>
      <c r="BT310" s="26"/>
      <c r="BU310" s="26"/>
      <c r="BV310" s="26"/>
      <c r="BW310" s="26"/>
      <c r="BX310" s="26"/>
      <c r="BY310" s="26"/>
      <c r="BZ310" s="26"/>
      <c r="CA310" s="26"/>
      <c r="CB310" s="26"/>
      <c r="CC310" s="26"/>
      <c r="CD310" s="26"/>
      <c r="CE310" s="26"/>
      <c r="CF310" s="26"/>
      <c r="CG310" s="26"/>
    </row>
    <row r="311" spans="1:85" ht="15.75" customHeight="1" x14ac:dyDescent="0.2">
      <c r="A311" s="26"/>
      <c r="B311" s="26"/>
      <c r="C311" s="26"/>
      <c r="D311" s="51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  <c r="AG311" s="26"/>
      <c r="AH311" s="26"/>
      <c r="AI311" s="26"/>
      <c r="AJ311" s="26"/>
      <c r="AK311" s="26"/>
      <c r="AL311" s="26"/>
      <c r="AM311" s="26"/>
      <c r="AN311" s="26"/>
      <c r="AO311" s="26"/>
      <c r="AP311" s="26"/>
      <c r="AQ311" s="26"/>
      <c r="AR311" s="26"/>
      <c r="AS311" s="26"/>
      <c r="AT311" s="26"/>
      <c r="AU311" s="26"/>
      <c r="AV311" s="26"/>
      <c r="AW311" s="26"/>
      <c r="AX311" s="26"/>
      <c r="AY311" s="26"/>
      <c r="AZ311" s="26"/>
      <c r="BA311" s="26"/>
      <c r="BB311" s="26"/>
      <c r="BC311" s="26"/>
      <c r="BD311" s="26"/>
      <c r="BE311" s="26"/>
      <c r="BF311" s="26"/>
      <c r="BG311" s="26"/>
      <c r="BH311" s="26"/>
      <c r="BI311" s="26"/>
      <c r="BJ311" s="26"/>
      <c r="BK311" s="26"/>
      <c r="BL311" s="26"/>
      <c r="BM311" s="26"/>
      <c r="BN311" s="26"/>
      <c r="BO311" s="26"/>
      <c r="BP311" s="26"/>
      <c r="BQ311" s="26"/>
      <c r="BR311" s="26"/>
      <c r="BS311" s="26"/>
      <c r="BT311" s="26"/>
      <c r="BU311" s="26"/>
      <c r="BV311" s="26"/>
      <c r="BW311" s="26"/>
      <c r="BX311" s="26"/>
      <c r="BY311" s="26"/>
      <c r="BZ311" s="26"/>
      <c r="CA311" s="26"/>
      <c r="CB311" s="26"/>
      <c r="CC311" s="26"/>
      <c r="CD311" s="26"/>
      <c r="CE311" s="26"/>
      <c r="CF311" s="26"/>
      <c r="CG311" s="26"/>
    </row>
    <row r="312" spans="1:85" ht="15.75" customHeight="1" x14ac:dyDescent="0.2">
      <c r="A312" s="26"/>
      <c r="B312" s="26"/>
      <c r="C312" s="26"/>
      <c r="D312" s="51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  <c r="AG312" s="26"/>
      <c r="AH312" s="26"/>
      <c r="AI312" s="26"/>
      <c r="AJ312" s="26"/>
      <c r="AK312" s="26"/>
      <c r="AL312" s="26"/>
      <c r="AM312" s="26"/>
      <c r="AN312" s="26"/>
      <c r="AO312" s="26"/>
      <c r="AP312" s="26"/>
      <c r="AQ312" s="26"/>
      <c r="AR312" s="26"/>
      <c r="AS312" s="26"/>
      <c r="AT312" s="26"/>
      <c r="AU312" s="26"/>
      <c r="AV312" s="26"/>
      <c r="AW312" s="26"/>
      <c r="AX312" s="26"/>
      <c r="AY312" s="26"/>
      <c r="AZ312" s="26"/>
      <c r="BA312" s="26"/>
      <c r="BB312" s="26"/>
      <c r="BC312" s="26"/>
      <c r="BD312" s="26"/>
      <c r="BE312" s="26"/>
      <c r="BF312" s="26"/>
      <c r="BG312" s="26"/>
      <c r="BH312" s="26"/>
      <c r="BI312" s="26"/>
      <c r="BJ312" s="26"/>
      <c r="BK312" s="26"/>
      <c r="BL312" s="26"/>
      <c r="BM312" s="26"/>
      <c r="BN312" s="26"/>
      <c r="BO312" s="26"/>
      <c r="BP312" s="26"/>
      <c r="BQ312" s="26"/>
      <c r="BR312" s="26"/>
      <c r="BS312" s="26"/>
      <c r="BT312" s="26"/>
      <c r="BU312" s="26"/>
      <c r="BV312" s="26"/>
      <c r="BW312" s="26"/>
      <c r="BX312" s="26"/>
      <c r="BY312" s="26"/>
      <c r="BZ312" s="26"/>
      <c r="CA312" s="26"/>
      <c r="CB312" s="26"/>
      <c r="CC312" s="26"/>
      <c r="CD312" s="26"/>
      <c r="CE312" s="26"/>
      <c r="CF312" s="26"/>
      <c r="CG312" s="26"/>
    </row>
    <row r="313" spans="1:85" ht="15.75" customHeight="1" x14ac:dyDescent="0.2">
      <c r="A313" s="26"/>
      <c r="B313" s="26"/>
      <c r="C313" s="26"/>
      <c r="D313" s="51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  <c r="AI313" s="26"/>
      <c r="AJ313" s="26"/>
      <c r="AK313" s="26"/>
      <c r="AL313" s="26"/>
      <c r="AM313" s="26"/>
      <c r="AN313" s="26"/>
      <c r="AO313" s="26"/>
      <c r="AP313" s="26"/>
      <c r="AQ313" s="26"/>
      <c r="AR313" s="26"/>
      <c r="AS313" s="26"/>
      <c r="AT313" s="26"/>
      <c r="AU313" s="26"/>
      <c r="AV313" s="26"/>
      <c r="AW313" s="26"/>
      <c r="AX313" s="26"/>
      <c r="AY313" s="26"/>
      <c r="AZ313" s="26"/>
      <c r="BA313" s="26"/>
      <c r="BB313" s="26"/>
      <c r="BC313" s="26"/>
      <c r="BD313" s="26"/>
      <c r="BE313" s="26"/>
      <c r="BF313" s="26"/>
      <c r="BG313" s="26"/>
      <c r="BH313" s="26"/>
      <c r="BI313" s="26"/>
      <c r="BJ313" s="26"/>
      <c r="BK313" s="26"/>
      <c r="BL313" s="26"/>
      <c r="BM313" s="26"/>
      <c r="BN313" s="26"/>
      <c r="BO313" s="26"/>
      <c r="BP313" s="26"/>
      <c r="BQ313" s="26"/>
      <c r="BR313" s="26"/>
      <c r="BS313" s="26"/>
      <c r="BT313" s="26"/>
      <c r="BU313" s="26"/>
      <c r="BV313" s="26"/>
      <c r="BW313" s="26"/>
      <c r="BX313" s="26"/>
      <c r="BY313" s="26"/>
      <c r="BZ313" s="26"/>
      <c r="CA313" s="26"/>
      <c r="CB313" s="26"/>
      <c r="CC313" s="26"/>
      <c r="CD313" s="26"/>
      <c r="CE313" s="26"/>
      <c r="CF313" s="26"/>
      <c r="CG313" s="26"/>
    </row>
    <row r="314" spans="1:85" ht="15.75" customHeight="1" x14ac:dyDescent="0.2">
      <c r="A314" s="26"/>
      <c r="B314" s="26"/>
      <c r="C314" s="26"/>
      <c r="D314" s="51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  <c r="AG314" s="26"/>
      <c r="AH314" s="26"/>
      <c r="AI314" s="26"/>
      <c r="AJ314" s="26"/>
      <c r="AK314" s="26"/>
      <c r="AL314" s="26"/>
      <c r="AM314" s="26"/>
      <c r="AN314" s="26"/>
      <c r="AO314" s="26"/>
      <c r="AP314" s="26"/>
      <c r="AQ314" s="26"/>
      <c r="AR314" s="26"/>
      <c r="AS314" s="26"/>
      <c r="AT314" s="26"/>
      <c r="AU314" s="26"/>
      <c r="AV314" s="26"/>
      <c r="AW314" s="26"/>
      <c r="AX314" s="26"/>
      <c r="AY314" s="26"/>
      <c r="AZ314" s="26"/>
      <c r="BA314" s="26"/>
      <c r="BB314" s="26"/>
      <c r="BC314" s="26"/>
      <c r="BD314" s="26"/>
      <c r="BE314" s="26"/>
      <c r="BF314" s="26"/>
      <c r="BG314" s="26"/>
      <c r="BH314" s="26"/>
      <c r="BI314" s="26"/>
      <c r="BJ314" s="26"/>
      <c r="BK314" s="26"/>
      <c r="BL314" s="26"/>
      <c r="BM314" s="26"/>
      <c r="BN314" s="26"/>
      <c r="BO314" s="26"/>
      <c r="BP314" s="26"/>
      <c r="BQ314" s="26"/>
      <c r="BR314" s="26"/>
      <c r="BS314" s="26"/>
      <c r="BT314" s="26"/>
      <c r="BU314" s="26"/>
      <c r="BV314" s="26"/>
      <c r="BW314" s="26"/>
      <c r="BX314" s="26"/>
      <c r="BY314" s="26"/>
      <c r="BZ314" s="26"/>
      <c r="CA314" s="26"/>
      <c r="CB314" s="26"/>
      <c r="CC314" s="26"/>
      <c r="CD314" s="26"/>
      <c r="CE314" s="26"/>
      <c r="CF314" s="26"/>
      <c r="CG314" s="26"/>
    </row>
    <row r="315" spans="1:85" ht="15.75" customHeight="1" x14ac:dyDescent="0.2">
      <c r="A315" s="26"/>
      <c r="B315" s="26"/>
      <c r="C315" s="26"/>
      <c r="D315" s="51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  <c r="AG315" s="26"/>
      <c r="AH315" s="26"/>
      <c r="AI315" s="26"/>
      <c r="AJ315" s="26"/>
      <c r="AK315" s="26"/>
      <c r="AL315" s="26"/>
      <c r="AM315" s="26"/>
      <c r="AN315" s="26"/>
      <c r="AO315" s="26"/>
      <c r="AP315" s="26"/>
      <c r="AQ315" s="26"/>
      <c r="AR315" s="26"/>
      <c r="AS315" s="26"/>
      <c r="AT315" s="26"/>
      <c r="AU315" s="26"/>
      <c r="AV315" s="26"/>
      <c r="AW315" s="26"/>
      <c r="AX315" s="26"/>
      <c r="AY315" s="26"/>
      <c r="AZ315" s="26"/>
      <c r="BA315" s="26"/>
      <c r="BB315" s="26"/>
      <c r="BC315" s="26"/>
      <c r="BD315" s="26"/>
      <c r="BE315" s="26"/>
      <c r="BF315" s="26"/>
      <c r="BG315" s="26"/>
      <c r="BH315" s="26"/>
      <c r="BI315" s="26"/>
      <c r="BJ315" s="26"/>
      <c r="BK315" s="26"/>
      <c r="BL315" s="26"/>
      <c r="BM315" s="26"/>
      <c r="BN315" s="26"/>
      <c r="BO315" s="26"/>
      <c r="BP315" s="26"/>
      <c r="BQ315" s="26"/>
      <c r="BR315" s="26"/>
      <c r="BS315" s="26"/>
      <c r="BT315" s="26"/>
      <c r="BU315" s="26"/>
      <c r="BV315" s="26"/>
      <c r="BW315" s="26"/>
      <c r="BX315" s="26"/>
      <c r="BY315" s="26"/>
      <c r="BZ315" s="26"/>
      <c r="CA315" s="26"/>
      <c r="CB315" s="26"/>
      <c r="CC315" s="26"/>
      <c r="CD315" s="26"/>
      <c r="CE315" s="26"/>
      <c r="CF315" s="26"/>
      <c r="CG315" s="26"/>
    </row>
    <row r="316" spans="1:85" ht="15.75" customHeight="1" x14ac:dyDescent="0.2">
      <c r="A316" s="26"/>
      <c r="B316" s="26"/>
      <c r="C316" s="26"/>
      <c r="D316" s="51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  <c r="AH316" s="26"/>
      <c r="AI316" s="26"/>
      <c r="AJ316" s="26"/>
      <c r="AK316" s="26"/>
      <c r="AL316" s="26"/>
      <c r="AM316" s="26"/>
      <c r="AN316" s="26"/>
      <c r="AO316" s="26"/>
      <c r="AP316" s="26"/>
      <c r="AQ316" s="26"/>
      <c r="AR316" s="26"/>
      <c r="AS316" s="26"/>
      <c r="AT316" s="26"/>
      <c r="AU316" s="26"/>
      <c r="AV316" s="26"/>
      <c r="AW316" s="26"/>
      <c r="AX316" s="26"/>
      <c r="AY316" s="26"/>
      <c r="AZ316" s="26"/>
      <c r="BA316" s="26"/>
      <c r="BB316" s="26"/>
      <c r="BC316" s="26"/>
      <c r="BD316" s="26"/>
      <c r="BE316" s="26"/>
      <c r="BF316" s="26"/>
      <c r="BG316" s="26"/>
      <c r="BH316" s="26"/>
      <c r="BI316" s="26"/>
      <c r="BJ316" s="26"/>
      <c r="BK316" s="26"/>
      <c r="BL316" s="26"/>
      <c r="BM316" s="26"/>
      <c r="BN316" s="26"/>
      <c r="BO316" s="26"/>
      <c r="BP316" s="26"/>
      <c r="BQ316" s="26"/>
      <c r="BR316" s="26"/>
      <c r="BS316" s="26"/>
      <c r="BT316" s="26"/>
      <c r="BU316" s="26"/>
      <c r="BV316" s="26"/>
      <c r="BW316" s="26"/>
      <c r="BX316" s="26"/>
      <c r="BY316" s="26"/>
      <c r="BZ316" s="26"/>
      <c r="CA316" s="26"/>
      <c r="CB316" s="26"/>
      <c r="CC316" s="26"/>
      <c r="CD316" s="26"/>
      <c r="CE316" s="26"/>
      <c r="CF316" s="26"/>
      <c r="CG316" s="26"/>
    </row>
    <row r="317" spans="1:85" ht="15.75" customHeight="1" x14ac:dyDescent="0.2">
      <c r="A317" s="26"/>
      <c r="B317" s="26"/>
      <c r="C317" s="26"/>
      <c r="D317" s="51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  <c r="AG317" s="26"/>
      <c r="AH317" s="26"/>
      <c r="AI317" s="26"/>
      <c r="AJ317" s="26"/>
      <c r="AK317" s="26"/>
      <c r="AL317" s="26"/>
      <c r="AM317" s="26"/>
      <c r="AN317" s="26"/>
      <c r="AO317" s="26"/>
      <c r="AP317" s="26"/>
      <c r="AQ317" s="26"/>
      <c r="AR317" s="26"/>
      <c r="AS317" s="26"/>
      <c r="AT317" s="26"/>
      <c r="AU317" s="26"/>
      <c r="AV317" s="26"/>
      <c r="AW317" s="26"/>
      <c r="AX317" s="26"/>
      <c r="AY317" s="26"/>
      <c r="AZ317" s="26"/>
      <c r="BA317" s="26"/>
      <c r="BB317" s="26"/>
      <c r="BC317" s="26"/>
      <c r="BD317" s="26"/>
      <c r="BE317" s="26"/>
      <c r="BF317" s="26"/>
      <c r="BG317" s="26"/>
      <c r="BH317" s="26"/>
      <c r="BI317" s="26"/>
      <c r="BJ317" s="26"/>
      <c r="BK317" s="26"/>
      <c r="BL317" s="26"/>
      <c r="BM317" s="26"/>
      <c r="BN317" s="26"/>
      <c r="BO317" s="26"/>
      <c r="BP317" s="26"/>
      <c r="BQ317" s="26"/>
      <c r="BR317" s="26"/>
      <c r="BS317" s="26"/>
      <c r="BT317" s="26"/>
      <c r="BU317" s="26"/>
      <c r="BV317" s="26"/>
      <c r="BW317" s="26"/>
      <c r="BX317" s="26"/>
      <c r="BY317" s="26"/>
      <c r="BZ317" s="26"/>
      <c r="CA317" s="26"/>
      <c r="CB317" s="26"/>
      <c r="CC317" s="26"/>
      <c r="CD317" s="26"/>
      <c r="CE317" s="26"/>
      <c r="CF317" s="26"/>
      <c r="CG317" s="26"/>
    </row>
    <row r="318" spans="1:85" ht="15.75" customHeight="1" x14ac:dyDescent="0.2">
      <c r="A318" s="26"/>
      <c r="B318" s="26"/>
      <c r="C318" s="26"/>
      <c r="D318" s="51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  <c r="AI318" s="26"/>
      <c r="AJ318" s="26"/>
      <c r="AK318" s="26"/>
      <c r="AL318" s="26"/>
      <c r="AM318" s="26"/>
      <c r="AN318" s="26"/>
      <c r="AO318" s="26"/>
      <c r="AP318" s="26"/>
      <c r="AQ318" s="26"/>
      <c r="AR318" s="26"/>
      <c r="AS318" s="26"/>
      <c r="AT318" s="26"/>
      <c r="AU318" s="26"/>
      <c r="AV318" s="26"/>
      <c r="AW318" s="26"/>
      <c r="AX318" s="26"/>
      <c r="AY318" s="26"/>
      <c r="AZ318" s="26"/>
      <c r="BA318" s="26"/>
      <c r="BB318" s="26"/>
      <c r="BC318" s="26"/>
      <c r="BD318" s="26"/>
      <c r="BE318" s="26"/>
      <c r="BF318" s="26"/>
      <c r="BG318" s="26"/>
      <c r="BH318" s="26"/>
      <c r="BI318" s="26"/>
      <c r="BJ318" s="26"/>
      <c r="BK318" s="26"/>
      <c r="BL318" s="26"/>
      <c r="BM318" s="26"/>
      <c r="BN318" s="26"/>
      <c r="BO318" s="26"/>
      <c r="BP318" s="26"/>
      <c r="BQ318" s="26"/>
      <c r="BR318" s="26"/>
      <c r="BS318" s="26"/>
      <c r="BT318" s="26"/>
      <c r="BU318" s="26"/>
      <c r="BV318" s="26"/>
      <c r="BW318" s="26"/>
      <c r="BX318" s="26"/>
      <c r="BY318" s="26"/>
      <c r="BZ318" s="26"/>
      <c r="CA318" s="26"/>
      <c r="CB318" s="26"/>
      <c r="CC318" s="26"/>
      <c r="CD318" s="26"/>
      <c r="CE318" s="26"/>
      <c r="CF318" s="26"/>
      <c r="CG318" s="26"/>
    </row>
    <row r="319" spans="1:85" ht="15.75" customHeight="1" x14ac:dyDescent="0.2">
      <c r="A319" s="26"/>
      <c r="B319" s="26"/>
      <c r="C319" s="26"/>
      <c r="D319" s="51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  <c r="AG319" s="26"/>
      <c r="AH319" s="26"/>
      <c r="AI319" s="26"/>
      <c r="AJ319" s="26"/>
      <c r="AK319" s="26"/>
      <c r="AL319" s="26"/>
      <c r="AM319" s="26"/>
      <c r="AN319" s="26"/>
      <c r="AO319" s="26"/>
      <c r="AP319" s="26"/>
      <c r="AQ319" s="26"/>
      <c r="AR319" s="26"/>
      <c r="AS319" s="26"/>
      <c r="AT319" s="26"/>
      <c r="AU319" s="26"/>
      <c r="AV319" s="26"/>
      <c r="AW319" s="26"/>
      <c r="AX319" s="26"/>
      <c r="AY319" s="26"/>
      <c r="AZ319" s="26"/>
      <c r="BA319" s="26"/>
      <c r="BB319" s="26"/>
      <c r="BC319" s="26"/>
      <c r="BD319" s="26"/>
      <c r="BE319" s="26"/>
      <c r="BF319" s="26"/>
      <c r="BG319" s="26"/>
      <c r="BH319" s="26"/>
      <c r="BI319" s="26"/>
      <c r="BJ319" s="26"/>
      <c r="BK319" s="26"/>
      <c r="BL319" s="26"/>
      <c r="BM319" s="26"/>
      <c r="BN319" s="26"/>
      <c r="BO319" s="26"/>
      <c r="BP319" s="26"/>
      <c r="BQ319" s="26"/>
      <c r="BR319" s="26"/>
      <c r="BS319" s="26"/>
      <c r="BT319" s="26"/>
      <c r="BU319" s="26"/>
      <c r="BV319" s="26"/>
      <c r="BW319" s="26"/>
      <c r="BX319" s="26"/>
      <c r="BY319" s="26"/>
      <c r="BZ319" s="26"/>
      <c r="CA319" s="26"/>
      <c r="CB319" s="26"/>
      <c r="CC319" s="26"/>
      <c r="CD319" s="26"/>
      <c r="CE319" s="26"/>
      <c r="CF319" s="26"/>
      <c r="CG319" s="26"/>
    </row>
    <row r="320" spans="1:85" ht="15.75" customHeight="1" x14ac:dyDescent="0.2">
      <c r="A320" s="26"/>
      <c r="B320" s="26"/>
      <c r="C320" s="26"/>
      <c r="D320" s="51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  <c r="AH320" s="26"/>
      <c r="AI320" s="26"/>
      <c r="AJ320" s="26"/>
      <c r="AK320" s="26"/>
      <c r="AL320" s="26"/>
      <c r="AM320" s="26"/>
      <c r="AN320" s="26"/>
      <c r="AO320" s="26"/>
      <c r="AP320" s="26"/>
      <c r="AQ320" s="26"/>
      <c r="AR320" s="26"/>
      <c r="AS320" s="26"/>
      <c r="AT320" s="26"/>
      <c r="AU320" s="26"/>
      <c r="AV320" s="26"/>
      <c r="AW320" s="26"/>
      <c r="AX320" s="26"/>
      <c r="AY320" s="26"/>
      <c r="AZ320" s="26"/>
      <c r="BA320" s="26"/>
      <c r="BB320" s="26"/>
      <c r="BC320" s="26"/>
      <c r="BD320" s="26"/>
      <c r="BE320" s="26"/>
      <c r="BF320" s="26"/>
      <c r="BG320" s="26"/>
      <c r="BH320" s="26"/>
      <c r="BI320" s="26"/>
      <c r="BJ320" s="26"/>
      <c r="BK320" s="26"/>
      <c r="BL320" s="26"/>
      <c r="BM320" s="26"/>
      <c r="BN320" s="26"/>
      <c r="BO320" s="26"/>
      <c r="BP320" s="26"/>
      <c r="BQ320" s="26"/>
      <c r="BR320" s="26"/>
      <c r="BS320" s="26"/>
      <c r="BT320" s="26"/>
      <c r="BU320" s="26"/>
      <c r="BV320" s="26"/>
      <c r="BW320" s="26"/>
      <c r="BX320" s="26"/>
      <c r="BY320" s="26"/>
      <c r="BZ320" s="26"/>
      <c r="CA320" s="26"/>
      <c r="CB320" s="26"/>
      <c r="CC320" s="26"/>
      <c r="CD320" s="26"/>
      <c r="CE320" s="26"/>
      <c r="CF320" s="26"/>
      <c r="CG320" s="26"/>
    </row>
    <row r="321" spans="1:85" ht="15.75" customHeight="1" x14ac:dyDescent="0.2">
      <c r="A321" s="26"/>
      <c r="B321" s="26"/>
      <c r="C321" s="26"/>
      <c r="D321" s="51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  <c r="AG321" s="26"/>
      <c r="AH321" s="26"/>
      <c r="AI321" s="26"/>
      <c r="AJ321" s="26"/>
      <c r="AK321" s="26"/>
      <c r="AL321" s="26"/>
      <c r="AM321" s="26"/>
      <c r="AN321" s="26"/>
      <c r="AO321" s="26"/>
      <c r="AP321" s="26"/>
      <c r="AQ321" s="26"/>
      <c r="AR321" s="26"/>
      <c r="AS321" s="26"/>
      <c r="AT321" s="26"/>
      <c r="AU321" s="26"/>
      <c r="AV321" s="26"/>
      <c r="AW321" s="26"/>
      <c r="AX321" s="26"/>
      <c r="AY321" s="26"/>
      <c r="AZ321" s="26"/>
      <c r="BA321" s="26"/>
      <c r="BB321" s="26"/>
      <c r="BC321" s="26"/>
      <c r="BD321" s="26"/>
      <c r="BE321" s="26"/>
      <c r="BF321" s="26"/>
      <c r="BG321" s="26"/>
      <c r="BH321" s="26"/>
      <c r="BI321" s="26"/>
      <c r="BJ321" s="26"/>
      <c r="BK321" s="26"/>
      <c r="BL321" s="26"/>
      <c r="BM321" s="26"/>
      <c r="BN321" s="26"/>
      <c r="BO321" s="26"/>
      <c r="BP321" s="26"/>
      <c r="BQ321" s="26"/>
      <c r="BR321" s="26"/>
      <c r="BS321" s="26"/>
      <c r="BT321" s="26"/>
      <c r="BU321" s="26"/>
      <c r="BV321" s="26"/>
      <c r="BW321" s="26"/>
      <c r="BX321" s="26"/>
      <c r="BY321" s="26"/>
      <c r="BZ321" s="26"/>
      <c r="CA321" s="26"/>
      <c r="CB321" s="26"/>
      <c r="CC321" s="26"/>
      <c r="CD321" s="26"/>
      <c r="CE321" s="26"/>
      <c r="CF321" s="26"/>
      <c r="CG321" s="26"/>
    </row>
    <row r="322" spans="1:85" ht="15.75" customHeight="1" x14ac:dyDescent="0.2">
      <c r="A322" s="26"/>
      <c r="B322" s="26"/>
      <c r="C322" s="26"/>
      <c r="D322" s="51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  <c r="AG322" s="26"/>
      <c r="AH322" s="26"/>
      <c r="AI322" s="26"/>
      <c r="AJ322" s="26"/>
      <c r="AK322" s="26"/>
      <c r="AL322" s="26"/>
      <c r="AM322" s="26"/>
      <c r="AN322" s="26"/>
      <c r="AO322" s="26"/>
      <c r="AP322" s="26"/>
      <c r="AQ322" s="26"/>
      <c r="AR322" s="26"/>
      <c r="AS322" s="26"/>
      <c r="AT322" s="26"/>
      <c r="AU322" s="26"/>
      <c r="AV322" s="26"/>
      <c r="AW322" s="26"/>
      <c r="AX322" s="26"/>
      <c r="AY322" s="26"/>
      <c r="AZ322" s="26"/>
      <c r="BA322" s="26"/>
      <c r="BB322" s="26"/>
      <c r="BC322" s="26"/>
      <c r="BD322" s="26"/>
      <c r="BE322" s="26"/>
      <c r="BF322" s="26"/>
      <c r="BG322" s="26"/>
      <c r="BH322" s="26"/>
      <c r="BI322" s="26"/>
      <c r="BJ322" s="26"/>
      <c r="BK322" s="26"/>
      <c r="BL322" s="26"/>
      <c r="BM322" s="26"/>
      <c r="BN322" s="26"/>
      <c r="BO322" s="26"/>
      <c r="BP322" s="26"/>
      <c r="BQ322" s="26"/>
      <c r="BR322" s="26"/>
      <c r="BS322" s="26"/>
      <c r="BT322" s="26"/>
      <c r="BU322" s="26"/>
      <c r="BV322" s="26"/>
      <c r="BW322" s="26"/>
      <c r="BX322" s="26"/>
      <c r="BY322" s="26"/>
      <c r="BZ322" s="26"/>
      <c r="CA322" s="26"/>
      <c r="CB322" s="26"/>
      <c r="CC322" s="26"/>
      <c r="CD322" s="26"/>
      <c r="CE322" s="26"/>
      <c r="CF322" s="26"/>
      <c r="CG322" s="26"/>
    </row>
    <row r="323" spans="1:85" ht="15.75" customHeight="1" x14ac:dyDescent="0.2">
      <c r="A323" s="26"/>
      <c r="B323" s="26"/>
      <c r="C323" s="26"/>
      <c r="D323" s="51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  <c r="AG323" s="26"/>
      <c r="AH323" s="26"/>
      <c r="AI323" s="26"/>
      <c r="AJ323" s="26"/>
      <c r="AK323" s="26"/>
      <c r="AL323" s="26"/>
      <c r="AM323" s="26"/>
      <c r="AN323" s="26"/>
      <c r="AO323" s="26"/>
      <c r="AP323" s="26"/>
      <c r="AQ323" s="26"/>
      <c r="AR323" s="26"/>
      <c r="AS323" s="26"/>
      <c r="AT323" s="26"/>
      <c r="AU323" s="26"/>
      <c r="AV323" s="26"/>
      <c r="AW323" s="26"/>
      <c r="AX323" s="26"/>
      <c r="AY323" s="26"/>
      <c r="AZ323" s="26"/>
      <c r="BA323" s="26"/>
      <c r="BB323" s="26"/>
      <c r="BC323" s="26"/>
      <c r="BD323" s="26"/>
      <c r="BE323" s="26"/>
      <c r="BF323" s="26"/>
      <c r="BG323" s="26"/>
      <c r="BH323" s="26"/>
      <c r="BI323" s="26"/>
      <c r="BJ323" s="26"/>
      <c r="BK323" s="26"/>
      <c r="BL323" s="26"/>
      <c r="BM323" s="26"/>
      <c r="BN323" s="26"/>
      <c r="BO323" s="26"/>
      <c r="BP323" s="26"/>
      <c r="BQ323" s="26"/>
      <c r="BR323" s="26"/>
      <c r="BS323" s="26"/>
      <c r="BT323" s="26"/>
      <c r="BU323" s="26"/>
      <c r="BV323" s="26"/>
      <c r="BW323" s="26"/>
      <c r="BX323" s="26"/>
      <c r="BY323" s="26"/>
      <c r="BZ323" s="26"/>
      <c r="CA323" s="26"/>
      <c r="CB323" s="26"/>
      <c r="CC323" s="26"/>
      <c r="CD323" s="26"/>
      <c r="CE323" s="26"/>
      <c r="CF323" s="26"/>
      <c r="CG323" s="26"/>
    </row>
    <row r="324" spans="1:85" ht="15.75" customHeight="1" x14ac:dyDescent="0.2">
      <c r="A324" s="26"/>
      <c r="B324" s="26"/>
      <c r="C324" s="26"/>
      <c r="D324" s="51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  <c r="AG324" s="26"/>
      <c r="AH324" s="26"/>
      <c r="AI324" s="26"/>
      <c r="AJ324" s="26"/>
      <c r="AK324" s="26"/>
      <c r="AL324" s="26"/>
      <c r="AM324" s="26"/>
      <c r="AN324" s="26"/>
      <c r="AO324" s="26"/>
      <c r="AP324" s="26"/>
      <c r="AQ324" s="26"/>
      <c r="AR324" s="26"/>
      <c r="AS324" s="26"/>
      <c r="AT324" s="26"/>
      <c r="AU324" s="26"/>
      <c r="AV324" s="26"/>
      <c r="AW324" s="26"/>
      <c r="AX324" s="26"/>
      <c r="AY324" s="26"/>
      <c r="AZ324" s="26"/>
      <c r="BA324" s="26"/>
      <c r="BB324" s="26"/>
      <c r="BC324" s="26"/>
      <c r="BD324" s="26"/>
      <c r="BE324" s="26"/>
      <c r="BF324" s="26"/>
      <c r="BG324" s="26"/>
      <c r="BH324" s="26"/>
      <c r="BI324" s="26"/>
      <c r="BJ324" s="26"/>
      <c r="BK324" s="26"/>
      <c r="BL324" s="26"/>
      <c r="BM324" s="26"/>
      <c r="BN324" s="26"/>
      <c r="BO324" s="26"/>
      <c r="BP324" s="26"/>
      <c r="BQ324" s="26"/>
      <c r="BR324" s="26"/>
      <c r="BS324" s="26"/>
      <c r="BT324" s="26"/>
      <c r="BU324" s="26"/>
      <c r="BV324" s="26"/>
      <c r="BW324" s="26"/>
      <c r="BX324" s="26"/>
      <c r="BY324" s="26"/>
      <c r="BZ324" s="26"/>
      <c r="CA324" s="26"/>
      <c r="CB324" s="26"/>
      <c r="CC324" s="26"/>
      <c r="CD324" s="26"/>
      <c r="CE324" s="26"/>
      <c r="CF324" s="26"/>
      <c r="CG324" s="26"/>
    </row>
    <row r="325" spans="1:85" ht="15.75" customHeight="1" x14ac:dyDescent="0.2">
      <c r="A325" s="26"/>
      <c r="B325" s="26"/>
      <c r="C325" s="26"/>
      <c r="D325" s="51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  <c r="AG325" s="26"/>
      <c r="AH325" s="26"/>
      <c r="AI325" s="26"/>
      <c r="AJ325" s="26"/>
      <c r="AK325" s="26"/>
      <c r="AL325" s="26"/>
      <c r="AM325" s="26"/>
      <c r="AN325" s="26"/>
      <c r="AO325" s="26"/>
      <c r="AP325" s="26"/>
      <c r="AQ325" s="26"/>
      <c r="AR325" s="26"/>
      <c r="AS325" s="26"/>
      <c r="AT325" s="26"/>
      <c r="AU325" s="26"/>
      <c r="AV325" s="26"/>
      <c r="AW325" s="26"/>
      <c r="AX325" s="26"/>
      <c r="AY325" s="26"/>
      <c r="AZ325" s="26"/>
      <c r="BA325" s="26"/>
      <c r="BB325" s="26"/>
      <c r="BC325" s="26"/>
      <c r="BD325" s="26"/>
      <c r="BE325" s="26"/>
      <c r="BF325" s="26"/>
      <c r="BG325" s="26"/>
      <c r="BH325" s="26"/>
      <c r="BI325" s="26"/>
      <c r="BJ325" s="26"/>
      <c r="BK325" s="26"/>
      <c r="BL325" s="26"/>
      <c r="BM325" s="26"/>
      <c r="BN325" s="26"/>
      <c r="BO325" s="26"/>
      <c r="BP325" s="26"/>
      <c r="BQ325" s="26"/>
      <c r="BR325" s="26"/>
      <c r="BS325" s="26"/>
      <c r="BT325" s="26"/>
      <c r="BU325" s="26"/>
      <c r="BV325" s="26"/>
      <c r="BW325" s="26"/>
      <c r="BX325" s="26"/>
      <c r="BY325" s="26"/>
      <c r="BZ325" s="26"/>
      <c r="CA325" s="26"/>
      <c r="CB325" s="26"/>
      <c r="CC325" s="26"/>
      <c r="CD325" s="26"/>
      <c r="CE325" s="26"/>
      <c r="CF325" s="26"/>
      <c r="CG325" s="26"/>
    </row>
    <row r="326" spans="1:85" ht="15.75" customHeight="1" x14ac:dyDescent="0.2">
      <c r="A326" s="26"/>
      <c r="B326" s="26"/>
      <c r="C326" s="26"/>
      <c r="D326" s="51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  <c r="AI326" s="26"/>
      <c r="AJ326" s="26"/>
      <c r="AK326" s="26"/>
      <c r="AL326" s="26"/>
      <c r="AM326" s="26"/>
      <c r="AN326" s="26"/>
      <c r="AO326" s="26"/>
      <c r="AP326" s="26"/>
      <c r="AQ326" s="26"/>
      <c r="AR326" s="26"/>
      <c r="AS326" s="26"/>
      <c r="AT326" s="26"/>
      <c r="AU326" s="26"/>
      <c r="AV326" s="26"/>
      <c r="AW326" s="26"/>
      <c r="AX326" s="26"/>
      <c r="AY326" s="26"/>
      <c r="AZ326" s="26"/>
      <c r="BA326" s="26"/>
      <c r="BB326" s="26"/>
      <c r="BC326" s="26"/>
      <c r="BD326" s="26"/>
      <c r="BE326" s="26"/>
      <c r="BF326" s="26"/>
      <c r="BG326" s="26"/>
      <c r="BH326" s="26"/>
      <c r="BI326" s="26"/>
      <c r="BJ326" s="26"/>
      <c r="BK326" s="26"/>
      <c r="BL326" s="26"/>
      <c r="BM326" s="26"/>
      <c r="BN326" s="26"/>
      <c r="BO326" s="26"/>
      <c r="BP326" s="26"/>
      <c r="BQ326" s="26"/>
      <c r="BR326" s="26"/>
      <c r="BS326" s="26"/>
      <c r="BT326" s="26"/>
      <c r="BU326" s="26"/>
      <c r="BV326" s="26"/>
      <c r="BW326" s="26"/>
      <c r="BX326" s="26"/>
      <c r="BY326" s="26"/>
      <c r="BZ326" s="26"/>
      <c r="CA326" s="26"/>
      <c r="CB326" s="26"/>
      <c r="CC326" s="26"/>
      <c r="CD326" s="26"/>
      <c r="CE326" s="26"/>
      <c r="CF326" s="26"/>
      <c r="CG326" s="26"/>
    </row>
    <row r="327" spans="1:85" ht="15.75" customHeight="1" x14ac:dyDescent="0.2">
      <c r="A327" s="26"/>
      <c r="B327" s="26"/>
      <c r="C327" s="26"/>
      <c r="D327" s="51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  <c r="AG327" s="26"/>
      <c r="AH327" s="26"/>
      <c r="AI327" s="26"/>
      <c r="AJ327" s="26"/>
      <c r="AK327" s="26"/>
      <c r="AL327" s="26"/>
      <c r="AM327" s="26"/>
      <c r="AN327" s="26"/>
      <c r="AO327" s="26"/>
      <c r="AP327" s="26"/>
      <c r="AQ327" s="26"/>
      <c r="AR327" s="26"/>
      <c r="AS327" s="26"/>
      <c r="AT327" s="26"/>
      <c r="AU327" s="26"/>
      <c r="AV327" s="26"/>
      <c r="AW327" s="26"/>
      <c r="AX327" s="26"/>
      <c r="AY327" s="26"/>
      <c r="AZ327" s="26"/>
      <c r="BA327" s="26"/>
      <c r="BB327" s="26"/>
      <c r="BC327" s="26"/>
      <c r="BD327" s="26"/>
      <c r="BE327" s="26"/>
      <c r="BF327" s="26"/>
      <c r="BG327" s="26"/>
      <c r="BH327" s="26"/>
      <c r="BI327" s="26"/>
      <c r="BJ327" s="26"/>
      <c r="BK327" s="26"/>
      <c r="BL327" s="26"/>
      <c r="BM327" s="26"/>
      <c r="BN327" s="26"/>
      <c r="BO327" s="26"/>
      <c r="BP327" s="26"/>
      <c r="BQ327" s="26"/>
      <c r="BR327" s="26"/>
      <c r="BS327" s="26"/>
      <c r="BT327" s="26"/>
      <c r="BU327" s="26"/>
      <c r="BV327" s="26"/>
      <c r="BW327" s="26"/>
      <c r="BX327" s="26"/>
      <c r="BY327" s="26"/>
      <c r="BZ327" s="26"/>
      <c r="CA327" s="26"/>
      <c r="CB327" s="26"/>
      <c r="CC327" s="26"/>
      <c r="CD327" s="26"/>
      <c r="CE327" s="26"/>
      <c r="CF327" s="26"/>
      <c r="CG327" s="26"/>
    </row>
    <row r="328" spans="1:85" ht="15.75" customHeight="1" x14ac:dyDescent="0.2">
      <c r="A328" s="26"/>
      <c r="B328" s="26"/>
      <c r="C328" s="26"/>
      <c r="D328" s="51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  <c r="AI328" s="26"/>
      <c r="AJ328" s="26"/>
      <c r="AK328" s="26"/>
      <c r="AL328" s="26"/>
      <c r="AM328" s="26"/>
      <c r="AN328" s="26"/>
      <c r="AO328" s="26"/>
      <c r="AP328" s="26"/>
      <c r="AQ328" s="26"/>
      <c r="AR328" s="26"/>
      <c r="AS328" s="26"/>
      <c r="AT328" s="26"/>
      <c r="AU328" s="26"/>
      <c r="AV328" s="26"/>
      <c r="AW328" s="26"/>
      <c r="AX328" s="26"/>
      <c r="AY328" s="26"/>
      <c r="AZ328" s="26"/>
      <c r="BA328" s="26"/>
      <c r="BB328" s="26"/>
      <c r="BC328" s="26"/>
      <c r="BD328" s="26"/>
      <c r="BE328" s="26"/>
      <c r="BF328" s="26"/>
      <c r="BG328" s="26"/>
      <c r="BH328" s="26"/>
      <c r="BI328" s="26"/>
      <c r="BJ328" s="26"/>
      <c r="BK328" s="26"/>
      <c r="BL328" s="26"/>
      <c r="BM328" s="26"/>
      <c r="BN328" s="26"/>
      <c r="BO328" s="26"/>
      <c r="BP328" s="26"/>
      <c r="BQ328" s="26"/>
      <c r="BR328" s="26"/>
      <c r="BS328" s="26"/>
      <c r="BT328" s="26"/>
      <c r="BU328" s="26"/>
      <c r="BV328" s="26"/>
      <c r="BW328" s="26"/>
      <c r="BX328" s="26"/>
      <c r="BY328" s="26"/>
      <c r="BZ328" s="26"/>
      <c r="CA328" s="26"/>
      <c r="CB328" s="26"/>
      <c r="CC328" s="26"/>
      <c r="CD328" s="26"/>
      <c r="CE328" s="26"/>
      <c r="CF328" s="26"/>
      <c r="CG328" s="26"/>
    </row>
    <row r="329" spans="1:85" ht="15.75" customHeight="1" x14ac:dyDescent="0.2">
      <c r="A329" s="26"/>
      <c r="B329" s="26"/>
      <c r="C329" s="26"/>
      <c r="D329" s="51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  <c r="AG329" s="26"/>
      <c r="AH329" s="26"/>
      <c r="AI329" s="26"/>
      <c r="AJ329" s="26"/>
      <c r="AK329" s="26"/>
      <c r="AL329" s="26"/>
      <c r="AM329" s="26"/>
      <c r="AN329" s="26"/>
      <c r="AO329" s="26"/>
      <c r="AP329" s="26"/>
      <c r="AQ329" s="26"/>
      <c r="AR329" s="26"/>
      <c r="AS329" s="26"/>
      <c r="AT329" s="26"/>
      <c r="AU329" s="26"/>
      <c r="AV329" s="26"/>
      <c r="AW329" s="26"/>
      <c r="AX329" s="26"/>
      <c r="AY329" s="26"/>
      <c r="AZ329" s="26"/>
      <c r="BA329" s="26"/>
      <c r="BB329" s="26"/>
      <c r="BC329" s="26"/>
      <c r="BD329" s="26"/>
      <c r="BE329" s="26"/>
      <c r="BF329" s="26"/>
      <c r="BG329" s="26"/>
      <c r="BH329" s="26"/>
      <c r="BI329" s="26"/>
      <c r="BJ329" s="26"/>
      <c r="BK329" s="26"/>
      <c r="BL329" s="26"/>
      <c r="BM329" s="26"/>
      <c r="BN329" s="26"/>
      <c r="BO329" s="26"/>
      <c r="BP329" s="26"/>
      <c r="BQ329" s="26"/>
      <c r="BR329" s="26"/>
      <c r="BS329" s="26"/>
      <c r="BT329" s="26"/>
      <c r="BU329" s="26"/>
      <c r="BV329" s="26"/>
      <c r="BW329" s="26"/>
      <c r="BX329" s="26"/>
      <c r="BY329" s="26"/>
      <c r="BZ329" s="26"/>
      <c r="CA329" s="26"/>
      <c r="CB329" s="26"/>
      <c r="CC329" s="26"/>
      <c r="CD329" s="26"/>
      <c r="CE329" s="26"/>
      <c r="CF329" s="26"/>
      <c r="CG329" s="26"/>
    </row>
    <row r="330" spans="1:85" ht="15.75" customHeight="1" x14ac:dyDescent="0.2">
      <c r="A330" s="26"/>
      <c r="B330" s="26"/>
      <c r="C330" s="26"/>
      <c r="D330" s="51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  <c r="AI330" s="26"/>
      <c r="AJ330" s="26"/>
      <c r="AK330" s="26"/>
      <c r="AL330" s="26"/>
      <c r="AM330" s="26"/>
      <c r="AN330" s="26"/>
      <c r="AO330" s="26"/>
      <c r="AP330" s="26"/>
      <c r="AQ330" s="26"/>
      <c r="AR330" s="26"/>
      <c r="AS330" s="26"/>
      <c r="AT330" s="26"/>
      <c r="AU330" s="26"/>
      <c r="AV330" s="26"/>
      <c r="AW330" s="26"/>
      <c r="AX330" s="26"/>
      <c r="AY330" s="26"/>
      <c r="AZ330" s="26"/>
      <c r="BA330" s="26"/>
      <c r="BB330" s="26"/>
      <c r="BC330" s="26"/>
      <c r="BD330" s="26"/>
      <c r="BE330" s="26"/>
      <c r="BF330" s="26"/>
      <c r="BG330" s="26"/>
      <c r="BH330" s="26"/>
      <c r="BI330" s="26"/>
      <c r="BJ330" s="26"/>
      <c r="BK330" s="26"/>
      <c r="BL330" s="26"/>
      <c r="BM330" s="26"/>
      <c r="BN330" s="26"/>
      <c r="BO330" s="26"/>
      <c r="BP330" s="26"/>
      <c r="BQ330" s="26"/>
      <c r="BR330" s="26"/>
      <c r="BS330" s="26"/>
      <c r="BT330" s="26"/>
      <c r="BU330" s="26"/>
      <c r="BV330" s="26"/>
      <c r="BW330" s="26"/>
      <c r="BX330" s="26"/>
      <c r="BY330" s="26"/>
      <c r="BZ330" s="26"/>
      <c r="CA330" s="26"/>
      <c r="CB330" s="26"/>
      <c r="CC330" s="26"/>
      <c r="CD330" s="26"/>
      <c r="CE330" s="26"/>
      <c r="CF330" s="26"/>
      <c r="CG330" s="26"/>
    </row>
    <row r="331" spans="1:85" ht="15.75" customHeight="1" x14ac:dyDescent="0.2">
      <c r="A331" s="26"/>
      <c r="B331" s="26"/>
      <c r="C331" s="26"/>
      <c r="D331" s="51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  <c r="AG331" s="26"/>
      <c r="AH331" s="26"/>
      <c r="AI331" s="26"/>
      <c r="AJ331" s="26"/>
      <c r="AK331" s="26"/>
      <c r="AL331" s="26"/>
      <c r="AM331" s="26"/>
      <c r="AN331" s="26"/>
      <c r="AO331" s="26"/>
      <c r="AP331" s="26"/>
      <c r="AQ331" s="26"/>
      <c r="AR331" s="26"/>
      <c r="AS331" s="26"/>
      <c r="AT331" s="26"/>
      <c r="AU331" s="26"/>
      <c r="AV331" s="26"/>
      <c r="AW331" s="26"/>
      <c r="AX331" s="26"/>
      <c r="AY331" s="26"/>
      <c r="AZ331" s="26"/>
      <c r="BA331" s="26"/>
      <c r="BB331" s="26"/>
      <c r="BC331" s="26"/>
      <c r="BD331" s="26"/>
      <c r="BE331" s="26"/>
      <c r="BF331" s="26"/>
      <c r="BG331" s="26"/>
      <c r="BH331" s="26"/>
      <c r="BI331" s="26"/>
      <c r="BJ331" s="26"/>
      <c r="BK331" s="26"/>
      <c r="BL331" s="26"/>
      <c r="BM331" s="26"/>
      <c r="BN331" s="26"/>
      <c r="BO331" s="26"/>
      <c r="BP331" s="26"/>
      <c r="BQ331" s="26"/>
      <c r="BR331" s="26"/>
      <c r="BS331" s="26"/>
      <c r="BT331" s="26"/>
      <c r="BU331" s="26"/>
      <c r="BV331" s="26"/>
      <c r="BW331" s="26"/>
      <c r="BX331" s="26"/>
      <c r="BY331" s="26"/>
      <c r="BZ331" s="26"/>
      <c r="CA331" s="26"/>
      <c r="CB331" s="26"/>
      <c r="CC331" s="26"/>
      <c r="CD331" s="26"/>
      <c r="CE331" s="26"/>
      <c r="CF331" s="26"/>
      <c r="CG331" s="26"/>
    </row>
    <row r="332" spans="1:85" ht="15.75" customHeight="1" x14ac:dyDescent="0.2">
      <c r="A332" s="26"/>
      <c r="B332" s="26"/>
      <c r="C332" s="26"/>
      <c r="D332" s="51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  <c r="AG332" s="26"/>
      <c r="AH332" s="26"/>
      <c r="AI332" s="26"/>
      <c r="AJ332" s="26"/>
      <c r="AK332" s="26"/>
      <c r="AL332" s="26"/>
      <c r="AM332" s="26"/>
      <c r="AN332" s="26"/>
      <c r="AO332" s="26"/>
      <c r="AP332" s="26"/>
      <c r="AQ332" s="26"/>
      <c r="AR332" s="26"/>
      <c r="AS332" s="26"/>
      <c r="AT332" s="26"/>
      <c r="AU332" s="26"/>
      <c r="AV332" s="26"/>
      <c r="AW332" s="26"/>
      <c r="AX332" s="26"/>
      <c r="AY332" s="26"/>
      <c r="AZ332" s="26"/>
      <c r="BA332" s="26"/>
      <c r="BB332" s="26"/>
      <c r="BC332" s="26"/>
      <c r="BD332" s="26"/>
      <c r="BE332" s="26"/>
      <c r="BF332" s="26"/>
      <c r="BG332" s="26"/>
      <c r="BH332" s="26"/>
      <c r="BI332" s="26"/>
      <c r="BJ332" s="26"/>
      <c r="BK332" s="26"/>
      <c r="BL332" s="26"/>
      <c r="BM332" s="26"/>
      <c r="BN332" s="26"/>
      <c r="BO332" s="26"/>
      <c r="BP332" s="26"/>
      <c r="BQ332" s="26"/>
      <c r="BR332" s="26"/>
      <c r="BS332" s="26"/>
      <c r="BT332" s="26"/>
      <c r="BU332" s="26"/>
      <c r="BV332" s="26"/>
      <c r="BW332" s="26"/>
      <c r="BX332" s="26"/>
      <c r="BY332" s="26"/>
      <c r="BZ332" s="26"/>
      <c r="CA332" s="26"/>
      <c r="CB332" s="26"/>
      <c r="CC332" s="26"/>
      <c r="CD332" s="26"/>
      <c r="CE332" s="26"/>
      <c r="CF332" s="26"/>
      <c r="CG332" s="26"/>
    </row>
    <row r="333" spans="1:85" ht="15.75" customHeight="1" x14ac:dyDescent="0.2">
      <c r="A333" s="26"/>
      <c r="B333" s="26"/>
      <c r="C333" s="26"/>
      <c r="D333" s="51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  <c r="AG333" s="26"/>
      <c r="AH333" s="26"/>
      <c r="AI333" s="26"/>
      <c r="AJ333" s="26"/>
      <c r="AK333" s="26"/>
      <c r="AL333" s="26"/>
      <c r="AM333" s="26"/>
      <c r="AN333" s="26"/>
      <c r="AO333" s="26"/>
      <c r="AP333" s="26"/>
      <c r="AQ333" s="26"/>
      <c r="AR333" s="26"/>
      <c r="AS333" s="26"/>
      <c r="AT333" s="26"/>
      <c r="AU333" s="26"/>
      <c r="AV333" s="26"/>
      <c r="AW333" s="26"/>
      <c r="AX333" s="26"/>
      <c r="AY333" s="26"/>
      <c r="AZ333" s="26"/>
      <c r="BA333" s="26"/>
      <c r="BB333" s="26"/>
      <c r="BC333" s="26"/>
      <c r="BD333" s="26"/>
      <c r="BE333" s="26"/>
      <c r="BF333" s="26"/>
      <c r="BG333" s="26"/>
      <c r="BH333" s="26"/>
      <c r="BI333" s="26"/>
      <c r="BJ333" s="26"/>
      <c r="BK333" s="26"/>
      <c r="BL333" s="26"/>
      <c r="BM333" s="26"/>
      <c r="BN333" s="26"/>
      <c r="BO333" s="26"/>
      <c r="BP333" s="26"/>
      <c r="BQ333" s="26"/>
      <c r="BR333" s="26"/>
      <c r="BS333" s="26"/>
      <c r="BT333" s="26"/>
      <c r="BU333" s="26"/>
      <c r="BV333" s="26"/>
      <c r="BW333" s="26"/>
      <c r="BX333" s="26"/>
      <c r="BY333" s="26"/>
      <c r="BZ333" s="26"/>
      <c r="CA333" s="26"/>
      <c r="CB333" s="26"/>
      <c r="CC333" s="26"/>
      <c r="CD333" s="26"/>
      <c r="CE333" s="26"/>
      <c r="CF333" s="26"/>
      <c r="CG333" s="26"/>
    </row>
    <row r="334" spans="1:85" ht="15.75" customHeight="1" x14ac:dyDescent="0.2">
      <c r="A334" s="26"/>
      <c r="B334" s="26"/>
      <c r="C334" s="26"/>
      <c r="D334" s="51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  <c r="AG334" s="26"/>
      <c r="AH334" s="26"/>
      <c r="AI334" s="26"/>
      <c r="AJ334" s="26"/>
      <c r="AK334" s="26"/>
      <c r="AL334" s="26"/>
      <c r="AM334" s="26"/>
      <c r="AN334" s="26"/>
      <c r="AO334" s="26"/>
      <c r="AP334" s="26"/>
      <c r="AQ334" s="26"/>
      <c r="AR334" s="26"/>
      <c r="AS334" s="26"/>
      <c r="AT334" s="26"/>
      <c r="AU334" s="26"/>
      <c r="AV334" s="26"/>
      <c r="AW334" s="26"/>
      <c r="AX334" s="26"/>
      <c r="AY334" s="26"/>
      <c r="AZ334" s="26"/>
      <c r="BA334" s="26"/>
      <c r="BB334" s="26"/>
      <c r="BC334" s="26"/>
      <c r="BD334" s="26"/>
      <c r="BE334" s="26"/>
      <c r="BF334" s="26"/>
      <c r="BG334" s="26"/>
      <c r="BH334" s="26"/>
      <c r="BI334" s="26"/>
      <c r="BJ334" s="26"/>
      <c r="BK334" s="26"/>
      <c r="BL334" s="26"/>
      <c r="BM334" s="26"/>
      <c r="BN334" s="26"/>
      <c r="BO334" s="26"/>
      <c r="BP334" s="26"/>
      <c r="BQ334" s="26"/>
      <c r="BR334" s="26"/>
      <c r="BS334" s="26"/>
      <c r="BT334" s="26"/>
      <c r="BU334" s="26"/>
      <c r="BV334" s="26"/>
      <c r="BW334" s="26"/>
      <c r="BX334" s="26"/>
      <c r="BY334" s="26"/>
      <c r="BZ334" s="26"/>
      <c r="CA334" s="26"/>
      <c r="CB334" s="26"/>
      <c r="CC334" s="26"/>
      <c r="CD334" s="26"/>
      <c r="CE334" s="26"/>
      <c r="CF334" s="26"/>
      <c r="CG334" s="26"/>
    </row>
    <row r="335" spans="1:85" ht="15.75" customHeight="1" x14ac:dyDescent="0.2">
      <c r="A335" s="26"/>
      <c r="B335" s="26"/>
      <c r="C335" s="26"/>
      <c r="D335" s="51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  <c r="AG335" s="26"/>
      <c r="AH335" s="26"/>
      <c r="AI335" s="26"/>
      <c r="AJ335" s="26"/>
      <c r="AK335" s="26"/>
      <c r="AL335" s="26"/>
      <c r="AM335" s="26"/>
      <c r="AN335" s="26"/>
      <c r="AO335" s="26"/>
      <c r="AP335" s="26"/>
      <c r="AQ335" s="26"/>
      <c r="AR335" s="26"/>
      <c r="AS335" s="26"/>
      <c r="AT335" s="26"/>
      <c r="AU335" s="26"/>
      <c r="AV335" s="26"/>
      <c r="AW335" s="26"/>
      <c r="AX335" s="26"/>
      <c r="AY335" s="26"/>
      <c r="AZ335" s="26"/>
      <c r="BA335" s="26"/>
      <c r="BB335" s="26"/>
      <c r="BC335" s="26"/>
      <c r="BD335" s="26"/>
      <c r="BE335" s="26"/>
      <c r="BF335" s="26"/>
      <c r="BG335" s="26"/>
      <c r="BH335" s="26"/>
      <c r="BI335" s="26"/>
      <c r="BJ335" s="26"/>
      <c r="BK335" s="26"/>
      <c r="BL335" s="26"/>
      <c r="BM335" s="26"/>
      <c r="BN335" s="26"/>
      <c r="BO335" s="26"/>
      <c r="BP335" s="26"/>
      <c r="BQ335" s="26"/>
      <c r="BR335" s="26"/>
      <c r="BS335" s="26"/>
      <c r="BT335" s="26"/>
      <c r="BU335" s="26"/>
      <c r="BV335" s="26"/>
      <c r="BW335" s="26"/>
      <c r="BX335" s="26"/>
      <c r="BY335" s="26"/>
      <c r="BZ335" s="26"/>
      <c r="CA335" s="26"/>
      <c r="CB335" s="26"/>
      <c r="CC335" s="26"/>
      <c r="CD335" s="26"/>
      <c r="CE335" s="26"/>
      <c r="CF335" s="26"/>
      <c r="CG335" s="26"/>
    </row>
    <row r="336" spans="1:85" ht="15.75" customHeight="1" x14ac:dyDescent="0.2">
      <c r="A336" s="26"/>
      <c r="B336" s="26"/>
      <c r="C336" s="26"/>
      <c r="D336" s="51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26"/>
      <c r="AH336" s="26"/>
      <c r="AI336" s="26"/>
      <c r="AJ336" s="26"/>
      <c r="AK336" s="26"/>
      <c r="AL336" s="26"/>
      <c r="AM336" s="26"/>
      <c r="AN336" s="26"/>
      <c r="AO336" s="26"/>
      <c r="AP336" s="26"/>
      <c r="AQ336" s="26"/>
      <c r="AR336" s="26"/>
      <c r="AS336" s="26"/>
      <c r="AT336" s="26"/>
      <c r="AU336" s="26"/>
      <c r="AV336" s="26"/>
      <c r="AW336" s="26"/>
      <c r="AX336" s="26"/>
      <c r="AY336" s="26"/>
      <c r="AZ336" s="26"/>
      <c r="BA336" s="26"/>
      <c r="BB336" s="26"/>
      <c r="BC336" s="26"/>
      <c r="BD336" s="26"/>
      <c r="BE336" s="26"/>
      <c r="BF336" s="26"/>
      <c r="BG336" s="26"/>
      <c r="BH336" s="26"/>
      <c r="BI336" s="26"/>
      <c r="BJ336" s="26"/>
      <c r="BK336" s="26"/>
      <c r="BL336" s="26"/>
      <c r="BM336" s="26"/>
      <c r="BN336" s="26"/>
      <c r="BO336" s="26"/>
      <c r="BP336" s="26"/>
      <c r="BQ336" s="26"/>
      <c r="BR336" s="26"/>
      <c r="BS336" s="26"/>
      <c r="BT336" s="26"/>
      <c r="BU336" s="26"/>
      <c r="BV336" s="26"/>
      <c r="BW336" s="26"/>
      <c r="BX336" s="26"/>
      <c r="BY336" s="26"/>
      <c r="BZ336" s="26"/>
      <c r="CA336" s="26"/>
      <c r="CB336" s="26"/>
      <c r="CC336" s="26"/>
      <c r="CD336" s="26"/>
      <c r="CE336" s="26"/>
      <c r="CF336" s="26"/>
      <c r="CG336" s="26"/>
    </row>
    <row r="337" spans="1:85" ht="15.75" customHeight="1" x14ac:dyDescent="0.2">
      <c r="A337" s="26"/>
      <c r="B337" s="26"/>
      <c r="C337" s="26"/>
      <c r="D337" s="51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  <c r="AG337" s="26"/>
      <c r="AH337" s="26"/>
      <c r="AI337" s="26"/>
      <c r="AJ337" s="26"/>
      <c r="AK337" s="26"/>
      <c r="AL337" s="26"/>
      <c r="AM337" s="26"/>
      <c r="AN337" s="26"/>
      <c r="AO337" s="26"/>
      <c r="AP337" s="26"/>
      <c r="AQ337" s="26"/>
      <c r="AR337" s="26"/>
      <c r="AS337" s="26"/>
      <c r="AT337" s="26"/>
      <c r="AU337" s="26"/>
      <c r="AV337" s="26"/>
      <c r="AW337" s="26"/>
      <c r="AX337" s="26"/>
      <c r="AY337" s="26"/>
      <c r="AZ337" s="26"/>
      <c r="BA337" s="26"/>
      <c r="BB337" s="26"/>
      <c r="BC337" s="26"/>
      <c r="BD337" s="26"/>
      <c r="BE337" s="26"/>
      <c r="BF337" s="26"/>
      <c r="BG337" s="26"/>
      <c r="BH337" s="26"/>
      <c r="BI337" s="26"/>
      <c r="BJ337" s="26"/>
      <c r="BK337" s="26"/>
      <c r="BL337" s="26"/>
      <c r="BM337" s="26"/>
      <c r="BN337" s="26"/>
      <c r="BO337" s="26"/>
      <c r="BP337" s="26"/>
      <c r="BQ337" s="26"/>
      <c r="BR337" s="26"/>
      <c r="BS337" s="26"/>
      <c r="BT337" s="26"/>
      <c r="BU337" s="26"/>
      <c r="BV337" s="26"/>
      <c r="BW337" s="26"/>
      <c r="BX337" s="26"/>
      <c r="BY337" s="26"/>
      <c r="BZ337" s="26"/>
      <c r="CA337" s="26"/>
      <c r="CB337" s="26"/>
      <c r="CC337" s="26"/>
      <c r="CD337" s="26"/>
      <c r="CE337" s="26"/>
      <c r="CF337" s="26"/>
      <c r="CG337" s="26"/>
    </row>
    <row r="338" spans="1:85" ht="15.75" customHeight="1" x14ac:dyDescent="0.2">
      <c r="A338" s="26"/>
      <c r="B338" s="26"/>
      <c r="C338" s="26"/>
      <c r="D338" s="51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  <c r="AG338" s="26"/>
      <c r="AH338" s="26"/>
      <c r="AI338" s="26"/>
      <c r="AJ338" s="26"/>
      <c r="AK338" s="26"/>
      <c r="AL338" s="26"/>
      <c r="AM338" s="26"/>
      <c r="AN338" s="26"/>
      <c r="AO338" s="26"/>
      <c r="AP338" s="26"/>
      <c r="AQ338" s="26"/>
      <c r="AR338" s="26"/>
      <c r="AS338" s="26"/>
      <c r="AT338" s="26"/>
      <c r="AU338" s="26"/>
      <c r="AV338" s="26"/>
      <c r="AW338" s="26"/>
      <c r="AX338" s="26"/>
      <c r="AY338" s="26"/>
      <c r="AZ338" s="26"/>
      <c r="BA338" s="26"/>
      <c r="BB338" s="26"/>
      <c r="BC338" s="26"/>
      <c r="BD338" s="26"/>
      <c r="BE338" s="26"/>
      <c r="BF338" s="26"/>
      <c r="BG338" s="26"/>
      <c r="BH338" s="26"/>
      <c r="BI338" s="26"/>
      <c r="BJ338" s="26"/>
      <c r="BK338" s="26"/>
      <c r="BL338" s="26"/>
      <c r="BM338" s="26"/>
      <c r="BN338" s="26"/>
      <c r="BO338" s="26"/>
      <c r="BP338" s="26"/>
      <c r="BQ338" s="26"/>
      <c r="BR338" s="26"/>
      <c r="BS338" s="26"/>
      <c r="BT338" s="26"/>
      <c r="BU338" s="26"/>
      <c r="BV338" s="26"/>
      <c r="BW338" s="26"/>
      <c r="BX338" s="26"/>
      <c r="BY338" s="26"/>
      <c r="BZ338" s="26"/>
      <c r="CA338" s="26"/>
      <c r="CB338" s="26"/>
      <c r="CC338" s="26"/>
      <c r="CD338" s="26"/>
      <c r="CE338" s="26"/>
      <c r="CF338" s="26"/>
      <c r="CG338" s="26"/>
    </row>
    <row r="339" spans="1:85" ht="15.75" customHeight="1" x14ac:dyDescent="0.2">
      <c r="A339" s="26"/>
      <c r="B339" s="26"/>
      <c r="C339" s="26"/>
      <c r="D339" s="51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  <c r="AG339" s="26"/>
      <c r="AH339" s="26"/>
      <c r="AI339" s="26"/>
      <c r="AJ339" s="26"/>
      <c r="AK339" s="26"/>
      <c r="AL339" s="26"/>
      <c r="AM339" s="26"/>
      <c r="AN339" s="26"/>
      <c r="AO339" s="26"/>
      <c r="AP339" s="26"/>
      <c r="AQ339" s="26"/>
      <c r="AR339" s="26"/>
      <c r="AS339" s="26"/>
      <c r="AT339" s="26"/>
      <c r="AU339" s="26"/>
      <c r="AV339" s="26"/>
      <c r="AW339" s="26"/>
      <c r="AX339" s="26"/>
      <c r="AY339" s="26"/>
      <c r="AZ339" s="26"/>
      <c r="BA339" s="26"/>
      <c r="BB339" s="26"/>
      <c r="BC339" s="26"/>
      <c r="BD339" s="26"/>
      <c r="BE339" s="26"/>
      <c r="BF339" s="26"/>
      <c r="BG339" s="26"/>
      <c r="BH339" s="26"/>
      <c r="BI339" s="26"/>
      <c r="BJ339" s="26"/>
      <c r="BK339" s="26"/>
      <c r="BL339" s="26"/>
      <c r="BM339" s="26"/>
      <c r="BN339" s="26"/>
      <c r="BO339" s="26"/>
      <c r="BP339" s="26"/>
      <c r="BQ339" s="26"/>
      <c r="BR339" s="26"/>
      <c r="BS339" s="26"/>
      <c r="BT339" s="26"/>
      <c r="BU339" s="26"/>
      <c r="BV339" s="26"/>
      <c r="BW339" s="26"/>
      <c r="BX339" s="26"/>
      <c r="BY339" s="26"/>
      <c r="BZ339" s="26"/>
      <c r="CA339" s="26"/>
      <c r="CB339" s="26"/>
      <c r="CC339" s="26"/>
      <c r="CD339" s="26"/>
      <c r="CE339" s="26"/>
      <c r="CF339" s="26"/>
      <c r="CG339" s="26"/>
    </row>
    <row r="340" spans="1:85" ht="15.75" customHeight="1" x14ac:dyDescent="0.2">
      <c r="A340" s="26"/>
      <c r="B340" s="26"/>
      <c r="C340" s="26"/>
      <c r="D340" s="51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  <c r="AG340" s="26"/>
      <c r="AH340" s="26"/>
      <c r="AI340" s="26"/>
      <c r="AJ340" s="26"/>
      <c r="AK340" s="26"/>
      <c r="AL340" s="26"/>
      <c r="AM340" s="26"/>
      <c r="AN340" s="26"/>
      <c r="AO340" s="26"/>
      <c r="AP340" s="26"/>
      <c r="AQ340" s="26"/>
      <c r="AR340" s="26"/>
      <c r="AS340" s="26"/>
      <c r="AT340" s="26"/>
      <c r="AU340" s="26"/>
      <c r="AV340" s="26"/>
      <c r="AW340" s="26"/>
      <c r="AX340" s="26"/>
      <c r="AY340" s="26"/>
      <c r="AZ340" s="26"/>
      <c r="BA340" s="26"/>
      <c r="BB340" s="26"/>
      <c r="BC340" s="26"/>
      <c r="BD340" s="26"/>
      <c r="BE340" s="26"/>
      <c r="BF340" s="26"/>
      <c r="BG340" s="26"/>
      <c r="BH340" s="26"/>
      <c r="BI340" s="26"/>
      <c r="BJ340" s="26"/>
      <c r="BK340" s="26"/>
      <c r="BL340" s="26"/>
      <c r="BM340" s="26"/>
      <c r="BN340" s="26"/>
      <c r="BO340" s="26"/>
      <c r="BP340" s="26"/>
      <c r="BQ340" s="26"/>
      <c r="BR340" s="26"/>
      <c r="BS340" s="26"/>
      <c r="BT340" s="26"/>
      <c r="BU340" s="26"/>
      <c r="BV340" s="26"/>
      <c r="BW340" s="26"/>
      <c r="BX340" s="26"/>
      <c r="BY340" s="26"/>
      <c r="BZ340" s="26"/>
      <c r="CA340" s="26"/>
      <c r="CB340" s="26"/>
      <c r="CC340" s="26"/>
      <c r="CD340" s="26"/>
      <c r="CE340" s="26"/>
      <c r="CF340" s="26"/>
      <c r="CG340" s="26"/>
    </row>
    <row r="341" spans="1:85" ht="15.75" customHeight="1" x14ac:dyDescent="0.2">
      <c r="A341" s="26"/>
      <c r="B341" s="26"/>
      <c r="C341" s="26"/>
      <c r="D341" s="51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  <c r="AI341" s="26"/>
      <c r="AJ341" s="26"/>
      <c r="AK341" s="26"/>
      <c r="AL341" s="26"/>
      <c r="AM341" s="26"/>
      <c r="AN341" s="26"/>
      <c r="AO341" s="26"/>
      <c r="AP341" s="26"/>
      <c r="AQ341" s="26"/>
      <c r="AR341" s="26"/>
      <c r="AS341" s="26"/>
      <c r="AT341" s="26"/>
      <c r="AU341" s="26"/>
      <c r="AV341" s="26"/>
      <c r="AW341" s="26"/>
      <c r="AX341" s="26"/>
      <c r="AY341" s="26"/>
      <c r="AZ341" s="26"/>
      <c r="BA341" s="26"/>
      <c r="BB341" s="26"/>
      <c r="BC341" s="26"/>
      <c r="BD341" s="26"/>
      <c r="BE341" s="26"/>
      <c r="BF341" s="26"/>
      <c r="BG341" s="26"/>
      <c r="BH341" s="26"/>
      <c r="BI341" s="26"/>
      <c r="BJ341" s="26"/>
      <c r="BK341" s="26"/>
      <c r="BL341" s="26"/>
      <c r="BM341" s="26"/>
      <c r="BN341" s="26"/>
      <c r="BO341" s="26"/>
      <c r="BP341" s="26"/>
      <c r="BQ341" s="26"/>
      <c r="BR341" s="26"/>
      <c r="BS341" s="26"/>
      <c r="BT341" s="26"/>
      <c r="BU341" s="26"/>
      <c r="BV341" s="26"/>
      <c r="BW341" s="26"/>
      <c r="BX341" s="26"/>
      <c r="BY341" s="26"/>
      <c r="BZ341" s="26"/>
      <c r="CA341" s="26"/>
      <c r="CB341" s="26"/>
      <c r="CC341" s="26"/>
      <c r="CD341" s="26"/>
      <c r="CE341" s="26"/>
      <c r="CF341" s="26"/>
      <c r="CG341" s="26"/>
    </row>
    <row r="342" spans="1:85" ht="15.75" customHeight="1" x14ac:dyDescent="0.2">
      <c r="A342" s="26"/>
      <c r="B342" s="26"/>
      <c r="C342" s="26"/>
      <c r="D342" s="51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  <c r="AG342" s="26"/>
      <c r="AH342" s="26"/>
      <c r="AI342" s="26"/>
      <c r="AJ342" s="26"/>
      <c r="AK342" s="26"/>
      <c r="AL342" s="26"/>
      <c r="AM342" s="26"/>
      <c r="AN342" s="26"/>
      <c r="AO342" s="26"/>
      <c r="AP342" s="26"/>
      <c r="AQ342" s="26"/>
      <c r="AR342" s="26"/>
      <c r="AS342" s="26"/>
      <c r="AT342" s="26"/>
      <c r="AU342" s="26"/>
      <c r="AV342" s="26"/>
      <c r="AW342" s="26"/>
      <c r="AX342" s="26"/>
      <c r="AY342" s="26"/>
      <c r="AZ342" s="26"/>
      <c r="BA342" s="26"/>
      <c r="BB342" s="26"/>
      <c r="BC342" s="26"/>
      <c r="BD342" s="26"/>
      <c r="BE342" s="26"/>
      <c r="BF342" s="26"/>
      <c r="BG342" s="26"/>
      <c r="BH342" s="26"/>
      <c r="BI342" s="26"/>
      <c r="BJ342" s="26"/>
      <c r="BK342" s="26"/>
      <c r="BL342" s="26"/>
      <c r="BM342" s="26"/>
      <c r="BN342" s="26"/>
      <c r="BO342" s="26"/>
      <c r="BP342" s="26"/>
      <c r="BQ342" s="26"/>
      <c r="BR342" s="26"/>
      <c r="BS342" s="26"/>
      <c r="BT342" s="26"/>
      <c r="BU342" s="26"/>
      <c r="BV342" s="26"/>
      <c r="BW342" s="26"/>
      <c r="BX342" s="26"/>
      <c r="BY342" s="26"/>
      <c r="BZ342" s="26"/>
      <c r="CA342" s="26"/>
      <c r="CB342" s="26"/>
      <c r="CC342" s="26"/>
      <c r="CD342" s="26"/>
      <c r="CE342" s="26"/>
      <c r="CF342" s="26"/>
      <c r="CG342" s="26"/>
    </row>
    <row r="343" spans="1:85" ht="15.75" customHeight="1" x14ac:dyDescent="0.2">
      <c r="A343" s="26"/>
      <c r="B343" s="26"/>
      <c r="C343" s="26"/>
      <c r="D343" s="51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  <c r="AG343" s="26"/>
      <c r="AH343" s="26"/>
      <c r="AI343" s="26"/>
      <c r="AJ343" s="26"/>
      <c r="AK343" s="26"/>
      <c r="AL343" s="26"/>
      <c r="AM343" s="26"/>
      <c r="AN343" s="26"/>
      <c r="AO343" s="26"/>
      <c r="AP343" s="26"/>
      <c r="AQ343" s="26"/>
      <c r="AR343" s="26"/>
      <c r="AS343" s="26"/>
      <c r="AT343" s="26"/>
      <c r="AU343" s="26"/>
      <c r="AV343" s="26"/>
      <c r="AW343" s="26"/>
      <c r="AX343" s="26"/>
      <c r="AY343" s="26"/>
      <c r="AZ343" s="26"/>
      <c r="BA343" s="26"/>
      <c r="BB343" s="26"/>
      <c r="BC343" s="26"/>
      <c r="BD343" s="26"/>
      <c r="BE343" s="26"/>
      <c r="BF343" s="26"/>
      <c r="BG343" s="26"/>
      <c r="BH343" s="26"/>
      <c r="BI343" s="26"/>
      <c r="BJ343" s="26"/>
      <c r="BK343" s="26"/>
      <c r="BL343" s="26"/>
      <c r="BM343" s="26"/>
      <c r="BN343" s="26"/>
      <c r="BO343" s="26"/>
      <c r="BP343" s="26"/>
      <c r="BQ343" s="26"/>
      <c r="BR343" s="26"/>
      <c r="BS343" s="26"/>
      <c r="BT343" s="26"/>
      <c r="BU343" s="26"/>
      <c r="BV343" s="26"/>
      <c r="BW343" s="26"/>
      <c r="BX343" s="26"/>
      <c r="BY343" s="26"/>
      <c r="BZ343" s="26"/>
      <c r="CA343" s="26"/>
      <c r="CB343" s="26"/>
      <c r="CC343" s="26"/>
      <c r="CD343" s="26"/>
      <c r="CE343" s="26"/>
      <c r="CF343" s="26"/>
      <c r="CG343" s="26"/>
    </row>
    <row r="344" spans="1:85" ht="15.75" customHeight="1" x14ac:dyDescent="0.2">
      <c r="A344" s="26"/>
      <c r="B344" s="26"/>
      <c r="C344" s="26"/>
      <c r="D344" s="51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  <c r="AG344" s="26"/>
      <c r="AH344" s="26"/>
      <c r="AI344" s="26"/>
      <c r="AJ344" s="26"/>
      <c r="AK344" s="26"/>
      <c r="AL344" s="26"/>
      <c r="AM344" s="26"/>
      <c r="AN344" s="26"/>
      <c r="AO344" s="26"/>
      <c r="AP344" s="26"/>
      <c r="AQ344" s="26"/>
      <c r="AR344" s="26"/>
      <c r="AS344" s="26"/>
      <c r="AT344" s="26"/>
      <c r="AU344" s="26"/>
      <c r="AV344" s="26"/>
      <c r="AW344" s="26"/>
      <c r="AX344" s="26"/>
      <c r="AY344" s="26"/>
      <c r="AZ344" s="26"/>
      <c r="BA344" s="26"/>
      <c r="BB344" s="26"/>
      <c r="BC344" s="26"/>
      <c r="BD344" s="26"/>
      <c r="BE344" s="26"/>
      <c r="BF344" s="26"/>
      <c r="BG344" s="26"/>
      <c r="BH344" s="26"/>
      <c r="BI344" s="26"/>
      <c r="BJ344" s="26"/>
      <c r="BK344" s="26"/>
      <c r="BL344" s="26"/>
      <c r="BM344" s="26"/>
      <c r="BN344" s="26"/>
      <c r="BO344" s="26"/>
      <c r="BP344" s="26"/>
      <c r="BQ344" s="26"/>
      <c r="BR344" s="26"/>
      <c r="BS344" s="26"/>
      <c r="BT344" s="26"/>
      <c r="BU344" s="26"/>
      <c r="BV344" s="26"/>
      <c r="BW344" s="26"/>
      <c r="BX344" s="26"/>
      <c r="BY344" s="26"/>
      <c r="BZ344" s="26"/>
      <c r="CA344" s="26"/>
      <c r="CB344" s="26"/>
      <c r="CC344" s="26"/>
      <c r="CD344" s="26"/>
      <c r="CE344" s="26"/>
      <c r="CF344" s="26"/>
      <c r="CG344" s="26"/>
    </row>
    <row r="345" spans="1:85" ht="15.75" customHeight="1" x14ac:dyDescent="0.2">
      <c r="A345" s="26"/>
      <c r="B345" s="26"/>
      <c r="C345" s="26"/>
      <c r="D345" s="51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  <c r="AG345" s="26"/>
      <c r="AH345" s="26"/>
      <c r="AI345" s="26"/>
      <c r="AJ345" s="26"/>
      <c r="AK345" s="26"/>
      <c r="AL345" s="26"/>
      <c r="AM345" s="26"/>
      <c r="AN345" s="26"/>
      <c r="AO345" s="26"/>
      <c r="AP345" s="26"/>
      <c r="AQ345" s="26"/>
      <c r="AR345" s="26"/>
      <c r="AS345" s="26"/>
      <c r="AT345" s="26"/>
      <c r="AU345" s="26"/>
      <c r="AV345" s="26"/>
      <c r="AW345" s="26"/>
      <c r="AX345" s="26"/>
      <c r="AY345" s="26"/>
      <c r="AZ345" s="26"/>
      <c r="BA345" s="26"/>
      <c r="BB345" s="26"/>
      <c r="BC345" s="26"/>
      <c r="BD345" s="26"/>
      <c r="BE345" s="26"/>
      <c r="BF345" s="26"/>
      <c r="BG345" s="26"/>
      <c r="BH345" s="26"/>
      <c r="BI345" s="26"/>
      <c r="BJ345" s="26"/>
      <c r="BK345" s="26"/>
      <c r="BL345" s="26"/>
      <c r="BM345" s="26"/>
      <c r="BN345" s="26"/>
      <c r="BO345" s="26"/>
      <c r="BP345" s="26"/>
      <c r="BQ345" s="26"/>
      <c r="BR345" s="26"/>
      <c r="BS345" s="26"/>
      <c r="BT345" s="26"/>
      <c r="BU345" s="26"/>
      <c r="BV345" s="26"/>
      <c r="BW345" s="26"/>
      <c r="BX345" s="26"/>
      <c r="BY345" s="26"/>
      <c r="BZ345" s="26"/>
      <c r="CA345" s="26"/>
      <c r="CB345" s="26"/>
      <c r="CC345" s="26"/>
      <c r="CD345" s="26"/>
      <c r="CE345" s="26"/>
      <c r="CF345" s="26"/>
      <c r="CG345" s="26"/>
    </row>
    <row r="346" spans="1:85" ht="15.75" customHeight="1" x14ac:dyDescent="0.2">
      <c r="A346" s="26"/>
      <c r="B346" s="26"/>
      <c r="C346" s="26"/>
      <c r="D346" s="51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  <c r="AG346" s="26"/>
      <c r="AH346" s="26"/>
      <c r="AI346" s="26"/>
      <c r="AJ346" s="26"/>
      <c r="AK346" s="26"/>
      <c r="AL346" s="26"/>
      <c r="AM346" s="26"/>
      <c r="AN346" s="26"/>
      <c r="AO346" s="26"/>
      <c r="AP346" s="26"/>
      <c r="AQ346" s="26"/>
      <c r="AR346" s="26"/>
      <c r="AS346" s="26"/>
      <c r="AT346" s="26"/>
      <c r="AU346" s="26"/>
      <c r="AV346" s="26"/>
      <c r="AW346" s="26"/>
      <c r="AX346" s="26"/>
      <c r="AY346" s="26"/>
      <c r="AZ346" s="26"/>
      <c r="BA346" s="26"/>
      <c r="BB346" s="26"/>
      <c r="BC346" s="26"/>
      <c r="BD346" s="26"/>
      <c r="BE346" s="26"/>
      <c r="BF346" s="26"/>
      <c r="BG346" s="26"/>
      <c r="BH346" s="26"/>
      <c r="BI346" s="26"/>
      <c r="BJ346" s="26"/>
      <c r="BK346" s="26"/>
      <c r="BL346" s="26"/>
      <c r="BM346" s="26"/>
      <c r="BN346" s="26"/>
      <c r="BO346" s="26"/>
      <c r="BP346" s="26"/>
      <c r="BQ346" s="26"/>
      <c r="BR346" s="26"/>
      <c r="BS346" s="26"/>
      <c r="BT346" s="26"/>
      <c r="BU346" s="26"/>
      <c r="BV346" s="26"/>
      <c r="BW346" s="26"/>
      <c r="BX346" s="26"/>
      <c r="BY346" s="26"/>
      <c r="BZ346" s="26"/>
      <c r="CA346" s="26"/>
      <c r="CB346" s="26"/>
      <c r="CC346" s="26"/>
      <c r="CD346" s="26"/>
      <c r="CE346" s="26"/>
      <c r="CF346" s="26"/>
      <c r="CG346" s="26"/>
    </row>
    <row r="347" spans="1:85" ht="15.75" customHeight="1" x14ac:dyDescent="0.2">
      <c r="A347" s="26"/>
      <c r="B347" s="26"/>
      <c r="C347" s="26"/>
      <c r="D347" s="51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  <c r="AG347" s="26"/>
      <c r="AH347" s="26"/>
      <c r="AI347" s="26"/>
      <c r="AJ347" s="26"/>
      <c r="AK347" s="26"/>
      <c r="AL347" s="26"/>
      <c r="AM347" s="26"/>
      <c r="AN347" s="26"/>
      <c r="AO347" s="26"/>
      <c r="AP347" s="26"/>
      <c r="AQ347" s="26"/>
      <c r="AR347" s="26"/>
      <c r="AS347" s="26"/>
      <c r="AT347" s="26"/>
      <c r="AU347" s="26"/>
      <c r="AV347" s="26"/>
      <c r="AW347" s="26"/>
      <c r="AX347" s="26"/>
      <c r="AY347" s="26"/>
      <c r="AZ347" s="26"/>
      <c r="BA347" s="26"/>
      <c r="BB347" s="26"/>
      <c r="BC347" s="26"/>
      <c r="BD347" s="26"/>
      <c r="BE347" s="26"/>
      <c r="BF347" s="26"/>
      <c r="BG347" s="26"/>
      <c r="BH347" s="26"/>
      <c r="BI347" s="26"/>
      <c r="BJ347" s="26"/>
      <c r="BK347" s="26"/>
      <c r="BL347" s="26"/>
      <c r="BM347" s="26"/>
      <c r="BN347" s="26"/>
      <c r="BO347" s="26"/>
      <c r="BP347" s="26"/>
      <c r="BQ347" s="26"/>
      <c r="BR347" s="26"/>
      <c r="BS347" s="26"/>
      <c r="BT347" s="26"/>
      <c r="BU347" s="26"/>
      <c r="BV347" s="26"/>
      <c r="BW347" s="26"/>
      <c r="BX347" s="26"/>
      <c r="BY347" s="26"/>
      <c r="BZ347" s="26"/>
      <c r="CA347" s="26"/>
      <c r="CB347" s="26"/>
      <c r="CC347" s="26"/>
      <c r="CD347" s="26"/>
      <c r="CE347" s="26"/>
      <c r="CF347" s="26"/>
      <c r="CG347" s="26"/>
    </row>
    <row r="348" spans="1:85" ht="15.75" customHeight="1" x14ac:dyDescent="0.2">
      <c r="A348" s="26"/>
      <c r="B348" s="26"/>
      <c r="C348" s="26"/>
      <c r="D348" s="51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  <c r="AG348" s="26"/>
      <c r="AH348" s="26"/>
      <c r="AI348" s="26"/>
      <c r="AJ348" s="26"/>
      <c r="AK348" s="26"/>
      <c r="AL348" s="26"/>
      <c r="AM348" s="26"/>
      <c r="AN348" s="26"/>
      <c r="AO348" s="26"/>
      <c r="AP348" s="26"/>
      <c r="AQ348" s="26"/>
      <c r="AR348" s="26"/>
      <c r="AS348" s="26"/>
      <c r="AT348" s="26"/>
      <c r="AU348" s="26"/>
      <c r="AV348" s="26"/>
      <c r="AW348" s="26"/>
      <c r="AX348" s="26"/>
      <c r="AY348" s="26"/>
      <c r="AZ348" s="26"/>
      <c r="BA348" s="26"/>
      <c r="BB348" s="26"/>
      <c r="BC348" s="26"/>
      <c r="BD348" s="26"/>
      <c r="BE348" s="26"/>
      <c r="BF348" s="26"/>
      <c r="BG348" s="26"/>
      <c r="BH348" s="26"/>
      <c r="BI348" s="26"/>
      <c r="BJ348" s="26"/>
      <c r="BK348" s="26"/>
      <c r="BL348" s="26"/>
      <c r="BM348" s="26"/>
      <c r="BN348" s="26"/>
      <c r="BO348" s="26"/>
      <c r="BP348" s="26"/>
      <c r="BQ348" s="26"/>
      <c r="BR348" s="26"/>
      <c r="BS348" s="26"/>
      <c r="BT348" s="26"/>
      <c r="BU348" s="26"/>
      <c r="BV348" s="26"/>
      <c r="BW348" s="26"/>
      <c r="BX348" s="26"/>
      <c r="BY348" s="26"/>
      <c r="BZ348" s="26"/>
      <c r="CA348" s="26"/>
      <c r="CB348" s="26"/>
      <c r="CC348" s="26"/>
      <c r="CD348" s="26"/>
      <c r="CE348" s="26"/>
      <c r="CF348" s="26"/>
      <c r="CG348" s="26"/>
    </row>
    <row r="349" spans="1:85" ht="15.75" customHeight="1" x14ac:dyDescent="0.2">
      <c r="A349" s="26"/>
      <c r="B349" s="26"/>
      <c r="C349" s="26"/>
      <c r="D349" s="51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  <c r="AG349" s="26"/>
      <c r="AH349" s="26"/>
      <c r="AI349" s="26"/>
      <c r="AJ349" s="26"/>
      <c r="AK349" s="26"/>
      <c r="AL349" s="26"/>
      <c r="AM349" s="26"/>
      <c r="AN349" s="26"/>
      <c r="AO349" s="26"/>
      <c r="AP349" s="26"/>
      <c r="AQ349" s="26"/>
      <c r="AR349" s="26"/>
      <c r="AS349" s="26"/>
      <c r="AT349" s="26"/>
      <c r="AU349" s="26"/>
      <c r="AV349" s="26"/>
      <c r="AW349" s="26"/>
      <c r="AX349" s="26"/>
      <c r="AY349" s="26"/>
      <c r="AZ349" s="26"/>
      <c r="BA349" s="26"/>
      <c r="BB349" s="26"/>
      <c r="BC349" s="26"/>
      <c r="BD349" s="26"/>
      <c r="BE349" s="26"/>
      <c r="BF349" s="26"/>
      <c r="BG349" s="26"/>
      <c r="BH349" s="26"/>
      <c r="BI349" s="26"/>
      <c r="BJ349" s="26"/>
      <c r="BK349" s="26"/>
      <c r="BL349" s="26"/>
      <c r="BM349" s="26"/>
      <c r="BN349" s="26"/>
      <c r="BO349" s="26"/>
      <c r="BP349" s="26"/>
      <c r="BQ349" s="26"/>
      <c r="BR349" s="26"/>
      <c r="BS349" s="26"/>
      <c r="BT349" s="26"/>
      <c r="BU349" s="26"/>
      <c r="BV349" s="26"/>
      <c r="BW349" s="26"/>
      <c r="BX349" s="26"/>
      <c r="BY349" s="26"/>
      <c r="BZ349" s="26"/>
      <c r="CA349" s="26"/>
      <c r="CB349" s="26"/>
      <c r="CC349" s="26"/>
      <c r="CD349" s="26"/>
      <c r="CE349" s="26"/>
      <c r="CF349" s="26"/>
      <c r="CG349" s="26"/>
    </row>
    <row r="350" spans="1:85" ht="15.75" customHeight="1" x14ac:dyDescent="0.2">
      <c r="A350" s="26"/>
      <c r="B350" s="26"/>
      <c r="C350" s="26"/>
      <c r="D350" s="51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  <c r="AG350" s="26"/>
      <c r="AH350" s="26"/>
      <c r="AI350" s="26"/>
      <c r="AJ350" s="26"/>
      <c r="AK350" s="26"/>
      <c r="AL350" s="26"/>
      <c r="AM350" s="26"/>
      <c r="AN350" s="26"/>
      <c r="AO350" s="26"/>
      <c r="AP350" s="26"/>
      <c r="AQ350" s="26"/>
      <c r="AR350" s="26"/>
      <c r="AS350" s="26"/>
      <c r="AT350" s="26"/>
      <c r="AU350" s="26"/>
      <c r="AV350" s="26"/>
      <c r="AW350" s="26"/>
      <c r="AX350" s="26"/>
      <c r="AY350" s="26"/>
      <c r="AZ350" s="26"/>
      <c r="BA350" s="26"/>
      <c r="BB350" s="26"/>
      <c r="BC350" s="26"/>
      <c r="BD350" s="26"/>
      <c r="BE350" s="26"/>
      <c r="BF350" s="26"/>
      <c r="BG350" s="26"/>
      <c r="BH350" s="26"/>
      <c r="BI350" s="26"/>
      <c r="BJ350" s="26"/>
      <c r="BK350" s="26"/>
      <c r="BL350" s="26"/>
      <c r="BM350" s="26"/>
      <c r="BN350" s="26"/>
      <c r="BO350" s="26"/>
      <c r="BP350" s="26"/>
      <c r="BQ350" s="26"/>
      <c r="BR350" s="26"/>
      <c r="BS350" s="26"/>
      <c r="BT350" s="26"/>
      <c r="BU350" s="26"/>
      <c r="BV350" s="26"/>
      <c r="BW350" s="26"/>
      <c r="BX350" s="26"/>
      <c r="BY350" s="26"/>
      <c r="BZ350" s="26"/>
      <c r="CA350" s="26"/>
      <c r="CB350" s="26"/>
      <c r="CC350" s="26"/>
      <c r="CD350" s="26"/>
      <c r="CE350" s="26"/>
      <c r="CF350" s="26"/>
      <c r="CG350" s="26"/>
    </row>
    <row r="351" spans="1:85" ht="15.75" customHeight="1" x14ac:dyDescent="0.2">
      <c r="A351" s="26"/>
      <c r="B351" s="26"/>
      <c r="C351" s="26"/>
      <c r="D351" s="51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  <c r="AG351" s="26"/>
      <c r="AH351" s="26"/>
      <c r="AI351" s="26"/>
      <c r="AJ351" s="26"/>
      <c r="AK351" s="26"/>
      <c r="AL351" s="26"/>
      <c r="AM351" s="26"/>
      <c r="AN351" s="26"/>
      <c r="AO351" s="26"/>
      <c r="AP351" s="26"/>
      <c r="AQ351" s="26"/>
      <c r="AR351" s="26"/>
      <c r="AS351" s="26"/>
      <c r="AT351" s="26"/>
      <c r="AU351" s="26"/>
      <c r="AV351" s="26"/>
      <c r="AW351" s="26"/>
      <c r="AX351" s="26"/>
      <c r="AY351" s="26"/>
      <c r="AZ351" s="26"/>
      <c r="BA351" s="26"/>
      <c r="BB351" s="26"/>
      <c r="BC351" s="26"/>
      <c r="BD351" s="26"/>
      <c r="BE351" s="26"/>
      <c r="BF351" s="26"/>
      <c r="BG351" s="26"/>
      <c r="BH351" s="26"/>
      <c r="BI351" s="26"/>
      <c r="BJ351" s="26"/>
      <c r="BK351" s="26"/>
      <c r="BL351" s="26"/>
      <c r="BM351" s="26"/>
      <c r="BN351" s="26"/>
      <c r="BO351" s="26"/>
      <c r="BP351" s="26"/>
      <c r="BQ351" s="26"/>
      <c r="BR351" s="26"/>
      <c r="BS351" s="26"/>
      <c r="BT351" s="26"/>
      <c r="BU351" s="26"/>
      <c r="BV351" s="26"/>
      <c r="BW351" s="26"/>
      <c r="BX351" s="26"/>
      <c r="BY351" s="26"/>
      <c r="BZ351" s="26"/>
      <c r="CA351" s="26"/>
      <c r="CB351" s="26"/>
      <c r="CC351" s="26"/>
      <c r="CD351" s="26"/>
      <c r="CE351" s="26"/>
      <c r="CF351" s="26"/>
      <c r="CG351" s="26"/>
    </row>
    <row r="352" spans="1:85" ht="15.75" customHeight="1" x14ac:dyDescent="0.2">
      <c r="A352" s="26"/>
      <c r="B352" s="26"/>
      <c r="C352" s="26"/>
      <c r="D352" s="51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  <c r="AG352" s="26"/>
      <c r="AH352" s="26"/>
      <c r="AI352" s="26"/>
      <c r="AJ352" s="26"/>
      <c r="AK352" s="26"/>
      <c r="AL352" s="26"/>
      <c r="AM352" s="26"/>
      <c r="AN352" s="26"/>
      <c r="AO352" s="26"/>
      <c r="AP352" s="26"/>
      <c r="AQ352" s="26"/>
      <c r="AR352" s="26"/>
      <c r="AS352" s="26"/>
      <c r="AT352" s="26"/>
      <c r="AU352" s="26"/>
      <c r="AV352" s="26"/>
      <c r="AW352" s="26"/>
      <c r="AX352" s="26"/>
      <c r="AY352" s="26"/>
      <c r="AZ352" s="26"/>
      <c r="BA352" s="26"/>
      <c r="BB352" s="26"/>
      <c r="BC352" s="26"/>
      <c r="BD352" s="26"/>
      <c r="BE352" s="26"/>
      <c r="BF352" s="26"/>
      <c r="BG352" s="26"/>
      <c r="BH352" s="26"/>
      <c r="BI352" s="26"/>
      <c r="BJ352" s="26"/>
      <c r="BK352" s="26"/>
      <c r="BL352" s="26"/>
      <c r="BM352" s="26"/>
      <c r="BN352" s="26"/>
      <c r="BO352" s="26"/>
      <c r="BP352" s="26"/>
      <c r="BQ352" s="26"/>
      <c r="BR352" s="26"/>
      <c r="BS352" s="26"/>
      <c r="BT352" s="26"/>
      <c r="BU352" s="26"/>
      <c r="BV352" s="26"/>
      <c r="BW352" s="26"/>
      <c r="BX352" s="26"/>
      <c r="BY352" s="26"/>
      <c r="BZ352" s="26"/>
      <c r="CA352" s="26"/>
      <c r="CB352" s="26"/>
      <c r="CC352" s="26"/>
      <c r="CD352" s="26"/>
      <c r="CE352" s="26"/>
      <c r="CF352" s="26"/>
      <c r="CG352" s="26"/>
    </row>
    <row r="353" spans="1:85" ht="15.75" customHeight="1" x14ac:dyDescent="0.2">
      <c r="A353" s="26"/>
      <c r="B353" s="26"/>
      <c r="C353" s="26"/>
      <c r="D353" s="51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  <c r="AG353" s="26"/>
      <c r="AH353" s="26"/>
      <c r="AI353" s="26"/>
      <c r="AJ353" s="26"/>
      <c r="AK353" s="26"/>
      <c r="AL353" s="26"/>
      <c r="AM353" s="26"/>
      <c r="AN353" s="26"/>
      <c r="AO353" s="26"/>
      <c r="AP353" s="26"/>
      <c r="AQ353" s="26"/>
      <c r="AR353" s="26"/>
      <c r="AS353" s="26"/>
      <c r="AT353" s="26"/>
      <c r="AU353" s="26"/>
      <c r="AV353" s="26"/>
      <c r="AW353" s="26"/>
      <c r="AX353" s="26"/>
      <c r="AY353" s="26"/>
      <c r="AZ353" s="26"/>
      <c r="BA353" s="26"/>
      <c r="BB353" s="26"/>
      <c r="BC353" s="26"/>
      <c r="BD353" s="26"/>
      <c r="BE353" s="26"/>
      <c r="BF353" s="26"/>
      <c r="BG353" s="26"/>
      <c r="BH353" s="26"/>
      <c r="BI353" s="26"/>
      <c r="BJ353" s="26"/>
      <c r="BK353" s="26"/>
      <c r="BL353" s="26"/>
      <c r="BM353" s="26"/>
      <c r="BN353" s="26"/>
      <c r="BO353" s="26"/>
      <c r="BP353" s="26"/>
      <c r="BQ353" s="26"/>
      <c r="BR353" s="26"/>
      <c r="BS353" s="26"/>
      <c r="BT353" s="26"/>
      <c r="BU353" s="26"/>
      <c r="BV353" s="26"/>
      <c r="BW353" s="26"/>
      <c r="BX353" s="26"/>
      <c r="BY353" s="26"/>
      <c r="BZ353" s="26"/>
      <c r="CA353" s="26"/>
      <c r="CB353" s="26"/>
      <c r="CC353" s="26"/>
      <c r="CD353" s="26"/>
      <c r="CE353" s="26"/>
      <c r="CF353" s="26"/>
      <c r="CG353" s="26"/>
    </row>
    <row r="354" spans="1:85" ht="15.75" customHeight="1" x14ac:dyDescent="0.2">
      <c r="A354" s="26"/>
      <c r="B354" s="26"/>
      <c r="C354" s="26"/>
      <c r="D354" s="51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  <c r="AI354" s="26"/>
      <c r="AJ354" s="26"/>
      <c r="AK354" s="26"/>
      <c r="AL354" s="26"/>
      <c r="AM354" s="26"/>
      <c r="AN354" s="26"/>
      <c r="AO354" s="26"/>
      <c r="AP354" s="26"/>
      <c r="AQ354" s="26"/>
      <c r="AR354" s="26"/>
      <c r="AS354" s="26"/>
      <c r="AT354" s="26"/>
      <c r="AU354" s="26"/>
      <c r="AV354" s="26"/>
      <c r="AW354" s="26"/>
      <c r="AX354" s="26"/>
      <c r="AY354" s="26"/>
      <c r="AZ354" s="26"/>
      <c r="BA354" s="26"/>
      <c r="BB354" s="26"/>
      <c r="BC354" s="26"/>
      <c r="BD354" s="26"/>
      <c r="BE354" s="26"/>
      <c r="BF354" s="26"/>
      <c r="BG354" s="26"/>
      <c r="BH354" s="26"/>
      <c r="BI354" s="26"/>
      <c r="BJ354" s="26"/>
      <c r="BK354" s="26"/>
      <c r="BL354" s="26"/>
      <c r="BM354" s="26"/>
      <c r="BN354" s="26"/>
      <c r="BO354" s="26"/>
      <c r="BP354" s="26"/>
      <c r="BQ354" s="26"/>
      <c r="BR354" s="26"/>
      <c r="BS354" s="26"/>
      <c r="BT354" s="26"/>
      <c r="BU354" s="26"/>
      <c r="BV354" s="26"/>
      <c r="BW354" s="26"/>
      <c r="BX354" s="26"/>
      <c r="BY354" s="26"/>
      <c r="BZ354" s="26"/>
      <c r="CA354" s="26"/>
      <c r="CB354" s="26"/>
      <c r="CC354" s="26"/>
      <c r="CD354" s="26"/>
      <c r="CE354" s="26"/>
      <c r="CF354" s="26"/>
      <c r="CG354" s="26"/>
    </row>
    <row r="355" spans="1:85" ht="15.75" customHeight="1" x14ac:dyDescent="0.2">
      <c r="A355" s="26"/>
      <c r="B355" s="26"/>
      <c r="C355" s="26"/>
      <c r="D355" s="51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  <c r="AG355" s="26"/>
      <c r="AH355" s="26"/>
      <c r="AI355" s="26"/>
      <c r="AJ355" s="26"/>
      <c r="AK355" s="26"/>
      <c r="AL355" s="26"/>
      <c r="AM355" s="26"/>
      <c r="AN355" s="26"/>
      <c r="AO355" s="26"/>
      <c r="AP355" s="26"/>
      <c r="AQ355" s="26"/>
      <c r="AR355" s="26"/>
      <c r="AS355" s="26"/>
      <c r="AT355" s="26"/>
      <c r="AU355" s="26"/>
      <c r="AV355" s="26"/>
      <c r="AW355" s="26"/>
      <c r="AX355" s="26"/>
      <c r="AY355" s="26"/>
      <c r="AZ355" s="26"/>
      <c r="BA355" s="26"/>
      <c r="BB355" s="26"/>
      <c r="BC355" s="26"/>
      <c r="BD355" s="26"/>
      <c r="BE355" s="26"/>
      <c r="BF355" s="26"/>
      <c r="BG355" s="26"/>
      <c r="BH355" s="26"/>
      <c r="BI355" s="26"/>
      <c r="BJ355" s="26"/>
      <c r="BK355" s="26"/>
      <c r="BL355" s="26"/>
      <c r="BM355" s="26"/>
      <c r="BN355" s="26"/>
      <c r="BO355" s="26"/>
      <c r="BP355" s="26"/>
      <c r="BQ355" s="26"/>
      <c r="BR355" s="26"/>
      <c r="BS355" s="26"/>
      <c r="BT355" s="26"/>
      <c r="BU355" s="26"/>
      <c r="BV355" s="26"/>
      <c r="BW355" s="26"/>
      <c r="BX355" s="26"/>
      <c r="BY355" s="26"/>
      <c r="BZ355" s="26"/>
      <c r="CA355" s="26"/>
      <c r="CB355" s="26"/>
      <c r="CC355" s="26"/>
      <c r="CD355" s="26"/>
      <c r="CE355" s="26"/>
      <c r="CF355" s="26"/>
      <c r="CG355" s="26"/>
    </row>
    <row r="356" spans="1:85" ht="15.75" customHeight="1" x14ac:dyDescent="0.2">
      <c r="A356" s="26"/>
      <c r="B356" s="26"/>
      <c r="C356" s="26"/>
      <c r="D356" s="51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  <c r="AG356" s="26"/>
      <c r="AH356" s="26"/>
      <c r="AI356" s="26"/>
      <c r="AJ356" s="26"/>
      <c r="AK356" s="26"/>
      <c r="AL356" s="26"/>
      <c r="AM356" s="26"/>
      <c r="AN356" s="26"/>
      <c r="AO356" s="26"/>
      <c r="AP356" s="26"/>
      <c r="AQ356" s="26"/>
      <c r="AR356" s="26"/>
      <c r="AS356" s="26"/>
      <c r="AT356" s="26"/>
      <c r="AU356" s="26"/>
      <c r="AV356" s="26"/>
      <c r="AW356" s="26"/>
      <c r="AX356" s="26"/>
      <c r="AY356" s="26"/>
      <c r="AZ356" s="26"/>
      <c r="BA356" s="26"/>
      <c r="BB356" s="26"/>
      <c r="BC356" s="26"/>
      <c r="BD356" s="26"/>
      <c r="BE356" s="26"/>
      <c r="BF356" s="26"/>
      <c r="BG356" s="26"/>
      <c r="BH356" s="26"/>
      <c r="BI356" s="26"/>
      <c r="BJ356" s="26"/>
      <c r="BK356" s="26"/>
      <c r="BL356" s="26"/>
      <c r="BM356" s="26"/>
      <c r="BN356" s="26"/>
      <c r="BO356" s="26"/>
      <c r="BP356" s="26"/>
      <c r="BQ356" s="26"/>
      <c r="BR356" s="26"/>
      <c r="BS356" s="26"/>
      <c r="BT356" s="26"/>
      <c r="BU356" s="26"/>
      <c r="BV356" s="26"/>
      <c r="BW356" s="26"/>
      <c r="BX356" s="26"/>
      <c r="BY356" s="26"/>
      <c r="BZ356" s="26"/>
      <c r="CA356" s="26"/>
      <c r="CB356" s="26"/>
      <c r="CC356" s="26"/>
      <c r="CD356" s="26"/>
      <c r="CE356" s="26"/>
      <c r="CF356" s="26"/>
      <c r="CG356" s="26"/>
    </row>
    <row r="357" spans="1:85" ht="15.75" customHeight="1" x14ac:dyDescent="0.2">
      <c r="A357" s="26"/>
      <c r="B357" s="26"/>
      <c r="C357" s="26"/>
      <c r="D357" s="51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  <c r="AI357" s="26"/>
      <c r="AJ357" s="26"/>
      <c r="AK357" s="26"/>
      <c r="AL357" s="26"/>
      <c r="AM357" s="26"/>
      <c r="AN357" s="26"/>
      <c r="AO357" s="26"/>
      <c r="AP357" s="26"/>
      <c r="AQ357" s="26"/>
      <c r="AR357" s="26"/>
      <c r="AS357" s="26"/>
      <c r="AT357" s="26"/>
      <c r="AU357" s="26"/>
      <c r="AV357" s="26"/>
      <c r="AW357" s="26"/>
      <c r="AX357" s="26"/>
      <c r="AY357" s="26"/>
      <c r="AZ357" s="26"/>
      <c r="BA357" s="26"/>
      <c r="BB357" s="26"/>
      <c r="BC357" s="26"/>
      <c r="BD357" s="26"/>
      <c r="BE357" s="26"/>
      <c r="BF357" s="26"/>
      <c r="BG357" s="26"/>
      <c r="BH357" s="26"/>
      <c r="BI357" s="26"/>
      <c r="BJ357" s="26"/>
      <c r="BK357" s="26"/>
      <c r="BL357" s="26"/>
      <c r="BM357" s="26"/>
      <c r="BN357" s="26"/>
      <c r="BO357" s="26"/>
      <c r="BP357" s="26"/>
      <c r="BQ357" s="26"/>
      <c r="BR357" s="26"/>
      <c r="BS357" s="26"/>
      <c r="BT357" s="26"/>
      <c r="BU357" s="26"/>
      <c r="BV357" s="26"/>
      <c r="BW357" s="26"/>
      <c r="BX357" s="26"/>
      <c r="BY357" s="26"/>
      <c r="BZ357" s="26"/>
      <c r="CA357" s="26"/>
      <c r="CB357" s="26"/>
      <c r="CC357" s="26"/>
      <c r="CD357" s="26"/>
      <c r="CE357" s="26"/>
      <c r="CF357" s="26"/>
      <c r="CG357" s="26"/>
    </row>
    <row r="358" spans="1:85" ht="15.75" customHeight="1" x14ac:dyDescent="0.2">
      <c r="A358" s="26"/>
      <c r="B358" s="26"/>
      <c r="C358" s="26"/>
      <c r="D358" s="51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  <c r="AG358" s="26"/>
      <c r="AH358" s="26"/>
      <c r="AI358" s="26"/>
      <c r="AJ358" s="26"/>
      <c r="AK358" s="26"/>
      <c r="AL358" s="26"/>
      <c r="AM358" s="26"/>
      <c r="AN358" s="26"/>
      <c r="AO358" s="26"/>
      <c r="AP358" s="26"/>
      <c r="AQ358" s="26"/>
      <c r="AR358" s="26"/>
      <c r="AS358" s="26"/>
      <c r="AT358" s="26"/>
      <c r="AU358" s="26"/>
      <c r="AV358" s="26"/>
      <c r="AW358" s="26"/>
      <c r="AX358" s="26"/>
      <c r="AY358" s="26"/>
      <c r="AZ358" s="26"/>
      <c r="BA358" s="26"/>
      <c r="BB358" s="26"/>
      <c r="BC358" s="26"/>
      <c r="BD358" s="26"/>
      <c r="BE358" s="26"/>
      <c r="BF358" s="26"/>
      <c r="BG358" s="26"/>
      <c r="BH358" s="26"/>
      <c r="BI358" s="26"/>
      <c r="BJ358" s="26"/>
      <c r="BK358" s="26"/>
      <c r="BL358" s="26"/>
      <c r="BM358" s="26"/>
      <c r="BN358" s="26"/>
      <c r="BO358" s="26"/>
      <c r="BP358" s="26"/>
      <c r="BQ358" s="26"/>
      <c r="BR358" s="26"/>
      <c r="BS358" s="26"/>
      <c r="BT358" s="26"/>
      <c r="BU358" s="26"/>
      <c r="BV358" s="26"/>
      <c r="BW358" s="26"/>
      <c r="BX358" s="26"/>
      <c r="BY358" s="26"/>
      <c r="BZ358" s="26"/>
      <c r="CA358" s="26"/>
      <c r="CB358" s="26"/>
      <c r="CC358" s="26"/>
      <c r="CD358" s="26"/>
      <c r="CE358" s="26"/>
      <c r="CF358" s="26"/>
      <c r="CG358" s="26"/>
    </row>
    <row r="359" spans="1:85" ht="15.75" customHeight="1" x14ac:dyDescent="0.2">
      <c r="A359" s="26"/>
      <c r="B359" s="26"/>
      <c r="C359" s="26"/>
      <c r="D359" s="51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  <c r="AG359" s="26"/>
      <c r="AH359" s="26"/>
      <c r="AI359" s="26"/>
      <c r="AJ359" s="26"/>
      <c r="AK359" s="26"/>
      <c r="AL359" s="26"/>
      <c r="AM359" s="26"/>
      <c r="AN359" s="26"/>
      <c r="AO359" s="26"/>
      <c r="AP359" s="26"/>
      <c r="AQ359" s="26"/>
      <c r="AR359" s="26"/>
      <c r="AS359" s="26"/>
      <c r="AT359" s="26"/>
      <c r="AU359" s="26"/>
      <c r="AV359" s="26"/>
      <c r="AW359" s="26"/>
      <c r="AX359" s="26"/>
      <c r="AY359" s="26"/>
      <c r="AZ359" s="26"/>
      <c r="BA359" s="26"/>
      <c r="BB359" s="26"/>
      <c r="BC359" s="26"/>
      <c r="BD359" s="26"/>
      <c r="BE359" s="26"/>
      <c r="BF359" s="26"/>
      <c r="BG359" s="26"/>
      <c r="BH359" s="26"/>
      <c r="BI359" s="26"/>
      <c r="BJ359" s="26"/>
      <c r="BK359" s="26"/>
      <c r="BL359" s="26"/>
      <c r="BM359" s="26"/>
      <c r="BN359" s="26"/>
      <c r="BO359" s="26"/>
      <c r="BP359" s="26"/>
      <c r="BQ359" s="26"/>
      <c r="BR359" s="26"/>
      <c r="BS359" s="26"/>
      <c r="BT359" s="26"/>
      <c r="BU359" s="26"/>
      <c r="BV359" s="26"/>
      <c r="BW359" s="26"/>
      <c r="BX359" s="26"/>
      <c r="BY359" s="26"/>
      <c r="BZ359" s="26"/>
      <c r="CA359" s="26"/>
      <c r="CB359" s="26"/>
      <c r="CC359" s="26"/>
      <c r="CD359" s="26"/>
      <c r="CE359" s="26"/>
      <c r="CF359" s="26"/>
      <c r="CG359" s="26"/>
    </row>
    <row r="360" spans="1:85" ht="15.75" customHeight="1" x14ac:dyDescent="0.2">
      <c r="A360" s="26"/>
      <c r="B360" s="26"/>
      <c r="C360" s="26"/>
      <c r="D360" s="51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  <c r="AG360" s="26"/>
      <c r="AH360" s="26"/>
      <c r="AI360" s="26"/>
      <c r="AJ360" s="26"/>
      <c r="AK360" s="26"/>
      <c r="AL360" s="26"/>
      <c r="AM360" s="26"/>
      <c r="AN360" s="26"/>
      <c r="AO360" s="26"/>
      <c r="AP360" s="26"/>
      <c r="AQ360" s="26"/>
      <c r="AR360" s="26"/>
      <c r="AS360" s="26"/>
      <c r="AT360" s="26"/>
      <c r="AU360" s="26"/>
      <c r="AV360" s="26"/>
      <c r="AW360" s="26"/>
      <c r="AX360" s="26"/>
      <c r="AY360" s="26"/>
      <c r="AZ360" s="26"/>
      <c r="BA360" s="26"/>
      <c r="BB360" s="26"/>
      <c r="BC360" s="26"/>
      <c r="BD360" s="26"/>
      <c r="BE360" s="26"/>
      <c r="BF360" s="26"/>
      <c r="BG360" s="26"/>
      <c r="BH360" s="26"/>
      <c r="BI360" s="26"/>
      <c r="BJ360" s="26"/>
      <c r="BK360" s="26"/>
      <c r="BL360" s="26"/>
      <c r="BM360" s="26"/>
      <c r="BN360" s="26"/>
      <c r="BO360" s="26"/>
      <c r="BP360" s="26"/>
      <c r="BQ360" s="26"/>
      <c r="BR360" s="26"/>
      <c r="BS360" s="26"/>
      <c r="BT360" s="26"/>
      <c r="BU360" s="26"/>
      <c r="BV360" s="26"/>
      <c r="BW360" s="26"/>
      <c r="BX360" s="26"/>
      <c r="BY360" s="26"/>
      <c r="BZ360" s="26"/>
      <c r="CA360" s="26"/>
      <c r="CB360" s="26"/>
      <c r="CC360" s="26"/>
      <c r="CD360" s="26"/>
      <c r="CE360" s="26"/>
      <c r="CF360" s="26"/>
      <c r="CG360" s="26"/>
    </row>
    <row r="361" spans="1:85" ht="15.75" customHeight="1" x14ac:dyDescent="0.2">
      <c r="A361" s="26"/>
      <c r="B361" s="26"/>
      <c r="C361" s="26"/>
      <c r="D361" s="51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  <c r="AG361" s="26"/>
      <c r="AH361" s="26"/>
      <c r="AI361" s="26"/>
      <c r="AJ361" s="26"/>
      <c r="AK361" s="26"/>
      <c r="AL361" s="26"/>
      <c r="AM361" s="26"/>
      <c r="AN361" s="26"/>
      <c r="AO361" s="26"/>
      <c r="AP361" s="26"/>
      <c r="AQ361" s="26"/>
      <c r="AR361" s="26"/>
      <c r="AS361" s="26"/>
      <c r="AT361" s="26"/>
      <c r="AU361" s="26"/>
      <c r="AV361" s="26"/>
      <c r="AW361" s="26"/>
      <c r="AX361" s="26"/>
      <c r="AY361" s="26"/>
      <c r="AZ361" s="26"/>
      <c r="BA361" s="26"/>
      <c r="BB361" s="26"/>
      <c r="BC361" s="26"/>
      <c r="BD361" s="26"/>
      <c r="BE361" s="26"/>
      <c r="BF361" s="26"/>
      <c r="BG361" s="26"/>
      <c r="BH361" s="26"/>
      <c r="BI361" s="26"/>
      <c r="BJ361" s="26"/>
      <c r="BK361" s="26"/>
      <c r="BL361" s="26"/>
      <c r="BM361" s="26"/>
      <c r="BN361" s="26"/>
      <c r="BO361" s="26"/>
      <c r="BP361" s="26"/>
      <c r="BQ361" s="26"/>
      <c r="BR361" s="26"/>
      <c r="BS361" s="26"/>
      <c r="BT361" s="26"/>
      <c r="BU361" s="26"/>
      <c r="BV361" s="26"/>
      <c r="BW361" s="26"/>
      <c r="BX361" s="26"/>
      <c r="BY361" s="26"/>
      <c r="BZ361" s="26"/>
      <c r="CA361" s="26"/>
      <c r="CB361" s="26"/>
      <c r="CC361" s="26"/>
      <c r="CD361" s="26"/>
      <c r="CE361" s="26"/>
      <c r="CF361" s="26"/>
      <c r="CG361" s="26"/>
    </row>
    <row r="362" spans="1:85" ht="15.75" customHeight="1" x14ac:dyDescent="0.2">
      <c r="A362" s="26"/>
      <c r="B362" s="26"/>
      <c r="C362" s="26"/>
      <c r="D362" s="51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  <c r="AG362" s="26"/>
      <c r="AH362" s="26"/>
      <c r="AI362" s="26"/>
      <c r="AJ362" s="26"/>
      <c r="AK362" s="26"/>
      <c r="AL362" s="26"/>
      <c r="AM362" s="26"/>
      <c r="AN362" s="26"/>
      <c r="AO362" s="26"/>
      <c r="AP362" s="26"/>
      <c r="AQ362" s="26"/>
      <c r="AR362" s="26"/>
      <c r="AS362" s="26"/>
      <c r="AT362" s="26"/>
      <c r="AU362" s="26"/>
      <c r="AV362" s="26"/>
      <c r="AW362" s="26"/>
      <c r="AX362" s="26"/>
      <c r="AY362" s="26"/>
      <c r="AZ362" s="26"/>
      <c r="BA362" s="26"/>
      <c r="BB362" s="26"/>
      <c r="BC362" s="26"/>
      <c r="BD362" s="26"/>
      <c r="BE362" s="26"/>
      <c r="BF362" s="26"/>
      <c r="BG362" s="26"/>
      <c r="BH362" s="26"/>
      <c r="BI362" s="26"/>
      <c r="BJ362" s="26"/>
      <c r="BK362" s="26"/>
      <c r="BL362" s="26"/>
      <c r="BM362" s="26"/>
      <c r="BN362" s="26"/>
      <c r="BO362" s="26"/>
      <c r="BP362" s="26"/>
      <c r="BQ362" s="26"/>
      <c r="BR362" s="26"/>
      <c r="BS362" s="26"/>
      <c r="BT362" s="26"/>
      <c r="BU362" s="26"/>
      <c r="BV362" s="26"/>
      <c r="BW362" s="26"/>
      <c r="BX362" s="26"/>
      <c r="BY362" s="26"/>
      <c r="BZ362" s="26"/>
      <c r="CA362" s="26"/>
      <c r="CB362" s="26"/>
      <c r="CC362" s="26"/>
      <c r="CD362" s="26"/>
      <c r="CE362" s="26"/>
      <c r="CF362" s="26"/>
      <c r="CG362" s="26"/>
    </row>
    <row r="363" spans="1:85" ht="15.75" customHeight="1" x14ac:dyDescent="0.2">
      <c r="A363" s="26"/>
      <c r="B363" s="26"/>
      <c r="C363" s="26"/>
      <c r="D363" s="51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  <c r="AG363" s="26"/>
      <c r="AH363" s="26"/>
      <c r="AI363" s="26"/>
      <c r="AJ363" s="26"/>
      <c r="AK363" s="26"/>
      <c r="AL363" s="26"/>
      <c r="AM363" s="26"/>
      <c r="AN363" s="26"/>
      <c r="AO363" s="26"/>
      <c r="AP363" s="26"/>
      <c r="AQ363" s="26"/>
      <c r="AR363" s="26"/>
      <c r="AS363" s="26"/>
      <c r="AT363" s="26"/>
      <c r="AU363" s="26"/>
      <c r="AV363" s="26"/>
      <c r="AW363" s="26"/>
      <c r="AX363" s="26"/>
      <c r="AY363" s="26"/>
      <c r="AZ363" s="26"/>
      <c r="BA363" s="26"/>
      <c r="BB363" s="26"/>
      <c r="BC363" s="26"/>
      <c r="BD363" s="26"/>
      <c r="BE363" s="26"/>
      <c r="BF363" s="26"/>
      <c r="BG363" s="26"/>
      <c r="BH363" s="26"/>
      <c r="BI363" s="26"/>
      <c r="BJ363" s="26"/>
      <c r="BK363" s="26"/>
      <c r="BL363" s="26"/>
      <c r="BM363" s="26"/>
      <c r="BN363" s="26"/>
      <c r="BO363" s="26"/>
      <c r="BP363" s="26"/>
      <c r="BQ363" s="26"/>
      <c r="BR363" s="26"/>
      <c r="BS363" s="26"/>
      <c r="BT363" s="26"/>
      <c r="BU363" s="26"/>
      <c r="BV363" s="26"/>
      <c r="BW363" s="26"/>
      <c r="BX363" s="26"/>
      <c r="BY363" s="26"/>
      <c r="BZ363" s="26"/>
      <c r="CA363" s="26"/>
      <c r="CB363" s="26"/>
      <c r="CC363" s="26"/>
      <c r="CD363" s="26"/>
      <c r="CE363" s="26"/>
      <c r="CF363" s="26"/>
      <c r="CG363" s="26"/>
    </row>
    <row r="364" spans="1:85" ht="15.75" customHeight="1" x14ac:dyDescent="0.2">
      <c r="A364" s="26"/>
      <c r="B364" s="26"/>
      <c r="C364" s="26"/>
      <c r="D364" s="51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  <c r="AG364" s="26"/>
      <c r="AH364" s="26"/>
      <c r="AI364" s="26"/>
      <c r="AJ364" s="26"/>
      <c r="AK364" s="26"/>
      <c r="AL364" s="26"/>
      <c r="AM364" s="26"/>
      <c r="AN364" s="26"/>
      <c r="AO364" s="26"/>
      <c r="AP364" s="26"/>
      <c r="AQ364" s="26"/>
      <c r="AR364" s="26"/>
      <c r="AS364" s="26"/>
      <c r="AT364" s="26"/>
      <c r="AU364" s="26"/>
      <c r="AV364" s="26"/>
      <c r="AW364" s="26"/>
      <c r="AX364" s="26"/>
      <c r="AY364" s="26"/>
      <c r="AZ364" s="26"/>
      <c r="BA364" s="26"/>
      <c r="BB364" s="26"/>
      <c r="BC364" s="26"/>
      <c r="BD364" s="26"/>
      <c r="BE364" s="26"/>
      <c r="BF364" s="26"/>
      <c r="BG364" s="26"/>
      <c r="BH364" s="26"/>
      <c r="BI364" s="26"/>
      <c r="BJ364" s="26"/>
      <c r="BK364" s="26"/>
      <c r="BL364" s="26"/>
      <c r="BM364" s="26"/>
      <c r="BN364" s="26"/>
      <c r="BO364" s="26"/>
      <c r="BP364" s="26"/>
      <c r="BQ364" s="26"/>
      <c r="BR364" s="26"/>
      <c r="BS364" s="26"/>
      <c r="BT364" s="26"/>
      <c r="BU364" s="26"/>
      <c r="BV364" s="26"/>
      <c r="BW364" s="26"/>
      <c r="BX364" s="26"/>
      <c r="BY364" s="26"/>
      <c r="BZ364" s="26"/>
      <c r="CA364" s="26"/>
      <c r="CB364" s="26"/>
      <c r="CC364" s="26"/>
      <c r="CD364" s="26"/>
      <c r="CE364" s="26"/>
      <c r="CF364" s="26"/>
      <c r="CG364" s="26"/>
    </row>
    <row r="365" spans="1:85" ht="15.75" customHeight="1" x14ac:dyDescent="0.2">
      <c r="A365" s="26"/>
      <c r="B365" s="26"/>
      <c r="C365" s="26"/>
      <c r="D365" s="51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  <c r="AG365" s="26"/>
      <c r="AH365" s="26"/>
      <c r="AI365" s="26"/>
      <c r="AJ365" s="26"/>
      <c r="AK365" s="26"/>
      <c r="AL365" s="26"/>
      <c r="AM365" s="26"/>
      <c r="AN365" s="26"/>
      <c r="AO365" s="26"/>
      <c r="AP365" s="26"/>
      <c r="AQ365" s="26"/>
      <c r="AR365" s="26"/>
      <c r="AS365" s="26"/>
      <c r="AT365" s="26"/>
      <c r="AU365" s="26"/>
      <c r="AV365" s="26"/>
      <c r="AW365" s="26"/>
      <c r="AX365" s="26"/>
      <c r="AY365" s="26"/>
      <c r="AZ365" s="26"/>
      <c r="BA365" s="26"/>
      <c r="BB365" s="26"/>
      <c r="BC365" s="26"/>
      <c r="BD365" s="26"/>
      <c r="BE365" s="26"/>
      <c r="BF365" s="26"/>
      <c r="BG365" s="26"/>
      <c r="BH365" s="26"/>
      <c r="BI365" s="26"/>
      <c r="BJ365" s="26"/>
      <c r="BK365" s="26"/>
      <c r="BL365" s="26"/>
      <c r="BM365" s="26"/>
      <c r="BN365" s="26"/>
      <c r="BO365" s="26"/>
      <c r="BP365" s="26"/>
      <c r="BQ365" s="26"/>
      <c r="BR365" s="26"/>
      <c r="BS365" s="26"/>
      <c r="BT365" s="26"/>
      <c r="BU365" s="26"/>
      <c r="BV365" s="26"/>
      <c r="BW365" s="26"/>
      <c r="BX365" s="26"/>
      <c r="BY365" s="26"/>
      <c r="BZ365" s="26"/>
      <c r="CA365" s="26"/>
      <c r="CB365" s="26"/>
      <c r="CC365" s="26"/>
      <c r="CD365" s="26"/>
      <c r="CE365" s="26"/>
      <c r="CF365" s="26"/>
      <c r="CG365" s="26"/>
    </row>
    <row r="366" spans="1:85" ht="15.75" customHeight="1" x14ac:dyDescent="0.2">
      <c r="A366" s="26"/>
      <c r="B366" s="26"/>
      <c r="C366" s="26"/>
      <c r="D366" s="51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  <c r="AG366" s="26"/>
      <c r="AH366" s="26"/>
      <c r="AI366" s="26"/>
      <c r="AJ366" s="26"/>
      <c r="AK366" s="26"/>
      <c r="AL366" s="26"/>
      <c r="AM366" s="26"/>
      <c r="AN366" s="26"/>
      <c r="AO366" s="26"/>
      <c r="AP366" s="26"/>
      <c r="AQ366" s="26"/>
      <c r="AR366" s="26"/>
      <c r="AS366" s="26"/>
      <c r="AT366" s="26"/>
      <c r="AU366" s="26"/>
      <c r="AV366" s="26"/>
      <c r="AW366" s="26"/>
      <c r="AX366" s="26"/>
      <c r="AY366" s="26"/>
      <c r="AZ366" s="26"/>
      <c r="BA366" s="26"/>
      <c r="BB366" s="26"/>
      <c r="BC366" s="26"/>
      <c r="BD366" s="26"/>
      <c r="BE366" s="26"/>
      <c r="BF366" s="26"/>
      <c r="BG366" s="26"/>
      <c r="BH366" s="26"/>
      <c r="BI366" s="26"/>
      <c r="BJ366" s="26"/>
      <c r="BK366" s="26"/>
      <c r="BL366" s="26"/>
      <c r="BM366" s="26"/>
      <c r="BN366" s="26"/>
      <c r="BO366" s="26"/>
      <c r="BP366" s="26"/>
      <c r="BQ366" s="26"/>
      <c r="BR366" s="26"/>
      <c r="BS366" s="26"/>
      <c r="BT366" s="26"/>
      <c r="BU366" s="26"/>
      <c r="BV366" s="26"/>
      <c r="BW366" s="26"/>
      <c r="BX366" s="26"/>
      <c r="BY366" s="26"/>
      <c r="BZ366" s="26"/>
      <c r="CA366" s="26"/>
      <c r="CB366" s="26"/>
      <c r="CC366" s="26"/>
      <c r="CD366" s="26"/>
      <c r="CE366" s="26"/>
      <c r="CF366" s="26"/>
      <c r="CG366" s="26"/>
    </row>
    <row r="367" spans="1:85" ht="15.75" customHeight="1" x14ac:dyDescent="0.2">
      <c r="A367" s="26"/>
      <c r="B367" s="26"/>
      <c r="C367" s="26"/>
      <c r="D367" s="51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  <c r="AG367" s="26"/>
      <c r="AH367" s="26"/>
      <c r="AI367" s="26"/>
      <c r="AJ367" s="26"/>
      <c r="AK367" s="26"/>
      <c r="AL367" s="26"/>
      <c r="AM367" s="26"/>
      <c r="AN367" s="26"/>
      <c r="AO367" s="26"/>
      <c r="AP367" s="26"/>
      <c r="AQ367" s="26"/>
      <c r="AR367" s="26"/>
      <c r="AS367" s="26"/>
      <c r="AT367" s="26"/>
      <c r="AU367" s="26"/>
      <c r="AV367" s="26"/>
      <c r="AW367" s="26"/>
      <c r="AX367" s="26"/>
      <c r="AY367" s="26"/>
      <c r="AZ367" s="26"/>
      <c r="BA367" s="26"/>
      <c r="BB367" s="26"/>
      <c r="BC367" s="26"/>
      <c r="BD367" s="26"/>
      <c r="BE367" s="26"/>
      <c r="BF367" s="26"/>
      <c r="BG367" s="26"/>
      <c r="BH367" s="26"/>
      <c r="BI367" s="26"/>
      <c r="BJ367" s="26"/>
      <c r="BK367" s="26"/>
      <c r="BL367" s="26"/>
      <c r="BM367" s="26"/>
      <c r="BN367" s="26"/>
      <c r="BO367" s="26"/>
      <c r="BP367" s="26"/>
      <c r="BQ367" s="26"/>
      <c r="BR367" s="26"/>
      <c r="BS367" s="26"/>
      <c r="BT367" s="26"/>
      <c r="BU367" s="26"/>
      <c r="BV367" s="26"/>
      <c r="BW367" s="26"/>
      <c r="BX367" s="26"/>
      <c r="BY367" s="26"/>
      <c r="BZ367" s="26"/>
      <c r="CA367" s="26"/>
      <c r="CB367" s="26"/>
      <c r="CC367" s="26"/>
      <c r="CD367" s="26"/>
      <c r="CE367" s="26"/>
      <c r="CF367" s="26"/>
      <c r="CG367" s="26"/>
    </row>
    <row r="368" spans="1:85" ht="15.75" customHeight="1" x14ac:dyDescent="0.2">
      <c r="A368" s="26"/>
      <c r="B368" s="26"/>
      <c r="C368" s="26"/>
      <c r="D368" s="51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  <c r="AG368" s="26"/>
      <c r="AH368" s="26"/>
      <c r="AI368" s="26"/>
      <c r="AJ368" s="26"/>
      <c r="AK368" s="26"/>
      <c r="AL368" s="26"/>
      <c r="AM368" s="26"/>
      <c r="AN368" s="26"/>
      <c r="AO368" s="26"/>
      <c r="AP368" s="26"/>
      <c r="AQ368" s="26"/>
      <c r="AR368" s="26"/>
      <c r="AS368" s="26"/>
      <c r="AT368" s="26"/>
      <c r="AU368" s="26"/>
      <c r="AV368" s="26"/>
      <c r="AW368" s="26"/>
      <c r="AX368" s="26"/>
      <c r="AY368" s="26"/>
      <c r="AZ368" s="26"/>
      <c r="BA368" s="26"/>
      <c r="BB368" s="26"/>
      <c r="BC368" s="26"/>
      <c r="BD368" s="26"/>
      <c r="BE368" s="26"/>
      <c r="BF368" s="26"/>
      <c r="BG368" s="26"/>
      <c r="BH368" s="26"/>
      <c r="BI368" s="26"/>
      <c r="BJ368" s="26"/>
      <c r="BK368" s="26"/>
      <c r="BL368" s="26"/>
      <c r="BM368" s="26"/>
      <c r="BN368" s="26"/>
      <c r="BO368" s="26"/>
      <c r="BP368" s="26"/>
      <c r="BQ368" s="26"/>
      <c r="BR368" s="26"/>
      <c r="BS368" s="26"/>
      <c r="BT368" s="26"/>
      <c r="BU368" s="26"/>
      <c r="BV368" s="26"/>
      <c r="BW368" s="26"/>
      <c r="BX368" s="26"/>
      <c r="BY368" s="26"/>
      <c r="BZ368" s="26"/>
      <c r="CA368" s="26"/>
      <c r="CB368" s="26"/>
      <c r="CC368" s="26"/>
      <c r="CD368" s="26"/>
      <c r="CE368" s="26"/>
      <c r="CF368" s="26"/>
      <c r="CG368" s="26"/>
    </row>
    <row r="369" spans="1:85" ht="15.75" customHeight="1" x14ac:dyDescent="0.2">
      <c r="A369" s="26"/>
      <c r="B369" s="26"/>
      <c r="C369" s="26"/>
      <c r="D369" s="51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  <c r="AG369" s="26"/>
      <c r="AH369" s="26"/>
      <c r="AI369" s="26"/>
      <c r="AJ369" s="26"/>
      <c r="AK369" s="26"/>
      <c r="AL369" s="26"/>
      <c r="AM369" s="26"/>
      <c r="AN369" s="26"/>
      <c r="AO369" s="26"/>
      <c r="AP369" s="26"/>
      <c r="AQ369" s="26"/>
      <c r="AR369" s="26"/>
      <c r="AS369" s="26"/>
      <c r="AT369" s="26"/>
      <c r="AU369" s="26"/>
      <c r="AV369" s="26"/>
      <c r="AW369" s="26"/>
      <c r="AX369" s="26"/>
      <c r="AY369" s="26"/>
      <c r="AZ369" s="26"/>
      <c r="BA369" s="26"/>
      <c r="BB369" s="26"/>
      <c r="BC369" s="26"/>
      <c r="BD369" s="26"/>
      <c r="BE369" s="26"/>
      <c r="BF369" s="26"/>
      <c r="BG369" s="26"/>
      <c r="BH369" s="26"/>
      <c r="BI369" s="26"/>
      <c r="BJ369" s="26"/>
      <c r="BK369" s="26"/>
      <c r="BL369" s="26"/>
      <c r="BM369" s="26"/>
      <c r="BN369" s="26"/>
      <c r="BO369" s="26"/>
      <c r="BP369" s="26"/>
      <c r="BQ369" s="26"/>
      <c r="BR369" s="26"/>
      <c r="BS369" s="26"/>
      <c r="BT369" s="26"/>
      <c r="BU369" s="26"/>
      <c r="BV369" s="26"/>
      <c r="BW369" s="26"/>
      <c r="BX369" s="26"/>
      <c r="BY369" s="26"/>
      <c r="BZ369" s="26"/>
      <c r="CA369" s="26"/>
      <c r="CB369" s="26"/>
      <c r="CC369" s="26"/>
      <c r="CD369" s="26"/>
      <c r="CE369" s="26"/>
      <c r="CF369" s="26"/>
      <c r="CG369" s="26"/>
    </row>
    <row r="370" spans="1:85" ht="15.75" customHeight="1" x14ac:dyDescent="0.2">
      <c r="A370" s="26"/>
      <c r="B370" s="26"/>
      <c r="C370" s="26"/>
      <c r="D370" s="51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  <c r="AG370" s="26"/>
      <c r="AH370" s="26"/>
      <c r="AI370" s="26"/>
      <c r="AJ370" s="26"/>
      <c r="AK370" s="26"/>
      <c r="AL370" s="26"/>
      <c r="AM370" s="26"/>
      <c r="AN370" s="26"/>
      <c r="AO370" s="26"/>
      <c r="AP370" s="26"/>
      <c r="AQ370" s="26"/>
      <c r="AR370" s="26"/>
      <c r="AS370" s="26"/>
      <c r="AT370" s="26"/>
      <c r="AU370" s="26"/>
      <c r="AV370" s="26"/>
      <c r="AW370" s="26"/>
      <c r="AX370" s="26"/>
      <c r="AY370" s="26"/>
      <c r="AZ370" s="26"/>
      <c r="BA370" s="26"/>
      <c r="BB370" s="26"/>
      <c r="BC370" s="26"/>
      <c r="BD370" s="26"/>
      <c r="BE370" s="26"/>
      <c r="BF370" s="26"/>
      <c r="BG370" s="26"/>
      <c r="BH370" s="26"/>
      <c r="BI370" s="26"/>
      <c r="BJ370" s="26"/>
      <c r="BK370" s="26"/>
      <c r="BL370" s="26"/>
      <c r="BM370" s="26"/>
      <c r="BN370" s="26"/>
      <c r="BO370" s="26"/>
      <c r="BP370" s="26"/>
      <c r="BQ370" s="26"/>
      <c r="BR370" s="26"/>
      <c r="BS370" s="26"/>
      <c r="BT370" s="26"/>
      <c r="BU370" s="26"/>
      <c r="BV370" s="26"/>
      <c r="BW370" s="26"/>
      <c r="BX370" s="26"/>
      <c r="BY370" s="26"/>
      <c r="BZ370" s="26"/>
      <c r="CA370" s="26"/>
      <c r="CB370" s="26"/>
      <c r="CC370" s="26"/>
      <c r="CD370" s="26"/>
      <c r="CE370" s="26"/>
      <c r="CF370" s="26"/>
      <c r="CG370" s="26"/>
    </row>
    <row r="371" spans="1:85" ht="15.75" customHeight="1" x14ac:dyDescent="0.2">
      <c r="A371" s="26"/>
      <c r="B371" s="26"/>
      <c r="C371" s="26"/>
      <c r="D371" s="51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  <c r="AI371" s="26"/>
      <c r="AJ371" s="26"/>
      <c r="AK371" s="26"/>
      <c r="AL371" s="26"/>
      <c r="AM371" s="26"/>
      <c r="AN371" s="26"/>
      <c r="AO371" s="26"/>
      <c r="AP371" s="26"/>
      <c r="AQ371" s="26"/>
      <c r="AR371" s="26"/>
      <c r="AS371" s="26"/>
      <c r="AT371" s="26"/>
      <c r="AU371" s="26"/>
      <c r="AV371" s="26"/>
      <c r="AW371" s="26"/>
      <c r="AX371" s="26"/>
      <c r="AY371" s="26"/>
      <c r="AZ371" s="26"/>
      <c r="BA371" s="26"/>
      <c r="BB371" s="26"/>
      <c r="BC371" s="26"/>
      <c r="BD371" s="26"/>
      <c r="BE371" s="26"/>
      <c r="BF371" s="26"/>
      <c r="BG371" s="26"/>
      <c r="BH371" s="26"/>
      <c r="BI371" s="26"/>
      <c r="BJ371" s="26"/>
      <c r="BK371" s="26"/>
      <c r="BL371" s="26"/>
      <c r="BM371" s="26"/>
      <c r="BN371" s="26"/>
      <c r="BO371" s="26"/>
      <c r="BP371" s="26"/>
      <c r="BQ371" s="26"/>
      <c r="BR371" s="26"/>
      <c r="BS371" s="26"/>
      <c r="BT371" s="26"/>
      <c r="BU371" s="26"/>
      <c r="BV371" s="26"/>
      <c r="BW371" s="26"/>
      <c r="BX371" s="26"/>
      <c r="BY371" s="26"/>
      <c r="BZ371" s="26"/>
      <c r="CA371" s="26"/>
      <c r="CB371" s="26"/>
      <c r="CC371" s="26"/>
      <c r="CD371" s="26"/>
      <c r="CE371" s="26"/>
      <c r="CF371" s="26"/>
      <c r="CG371" s="26"/>
    </row>
    <row r="372" spans="1:85" ht="15.75" customHeight="1" x14ac:dyDescent="0.2">
      <c r="A372" s="26"/>
      <c r="B372" s="26"/>
      <c r="C372" s="26"/>
      <c r="D372" s="51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  <c r="AG372" s="26"/>
      <c r="AH372" s="26"/>
      <c r="AI372" s="26"/>
      <c r="AJ372" s="26"/>
      <c r="AK372" s="26"/>
      <c r="AL372" s="26"/>
      <c r="AM372" s="26"/>
      <c r="AN372" s="26"/>
      <c r="AO372" s="26"/>
      <c r="AP372" s="26"/>
      <c r="AQ372" s="26"/>
      <c r="AR372" s="26"/>
      <c r="AS372" s="26"/>
      <c r="AT372" s="26"/>
      <c r="AU372" s="26"/>
      <c r="AV372" s="26"/>
      <c r="AW372" s="26"/>
      <c r="AX372" s="26"/>
      <c r="AY372" s="26"/>
      <c r="AZ372" s="26"/>
      <c r="BA372" s="26"/>
      <c r="BB372" s="26"/>
      <c r="BC372" s="26"/>
      <c r="BD372" s="26"/>
      <c r="BE372" s="26"/>
      <c r="BF372" s="26"/>
      <c r="BG372" s="26"/>
      <c r="BH372" s="26"/>
      <c r="BI372" s="26"/>
      <c r="BJ372" s="26"/>
      <c r="BK372" s="26"/>
      <c r="BL372" s="26"/>
      <c r="BM372" s="26"/>
      <c r="BN372" s="26"/>
      <c r="BO372" s="26"/>
      <c r="BP372" s="26"/>
      <c r="BQ372" s="26"/>
      <c r="BR372" s="26"/>
      <c r="BS372" s="26"/>
      <c r="BT372" s="26"/>
      <c r="BU372" s="26"/>
      <c r="BV372" s="26"/>
      <c r="BW372" s="26"/>
      <c r="BX372" s="26"/>
      <c r="BY372" s="26"/>
      <c r="BZ372" s="26"/>
      <c r="CA372" s="26"/>
      <c r="CB372" s="26"/>
      <c r="CC372" s="26"/>
      <c r="CD372" s="26"/>
      <c r="CE372" s="26"/>
      <c r="CF372" s="26"/>
      <c r="CG372" s="26"/>
    </row>
    <row r="373" spans="1:85" ht="15.75" customHeight="1" x14ac:dyDescent="0.2">
      <c r="A373" s="26"/>
      <c r="B373" s="26"/>
      <c r="C373" s="26"/>
      <c r="D373" s="51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  <c r="AG373" s="26"/>
      <c r="AH373" s="26"/>
      <c r="AI373" s="26"/>
      <c r="AJ373" s="26"/>
      <c r="AK373" s="26"/>
      <c r="AL373" s="26"/>
      <c r="AM373" s="26"/>
      <c r="AN373" s="26"/>
      <c r="AO373" s="26"/>
      <c r="AP373" s="26"/>
      <c r="AQ373" s="26"/>
      <c r="AR373" s="26"/>
      <c r="AS373" s="26"/>
      <c r="AT373" s="26"/>
      <c r="AU373" s="26"/>
      <c r="AV373" s="26"/>
      <c r="AW373" s="26"/>
      <c r="AX373" s="26"/>
      <c r="AY373" s="26"/>
      <c r="AZ373" s="26"/>
      <c r="BA373" s="26"/>
      <c r="BB373" s="26"/>
      <c r="BC373" s="26"/>
      <c r="BD373" s="26"/>
      <c r="BE373" s="26"/>
      <c r="BF373" s="26"/>
      <c r="BG373" s="26"/>
      <c r="BH373" s="26"/>
      <c r="BI373" s="26"/>
      <c r="BJ373" s="26"/>
      <c r="BK373" s="26"/>
      <c r="BL373" s="26"/>
      <c r="BM373" s="26"/>
      <c r="BN373" s="26"/>
      <c r="BO373" s="26"/>
      <c r="BP373" s="26"/>
      <c r="BQ373" s="26"/>
      <c r="BR373" s="26"/>
      <c r="BS373" s="26"/>
      <c r="BT373" s="26"/>
      <c r="BU373" s="26"/>
      <c r="BV373" s="26"/>
      <c r="BW373" s="26"/>
      <c r="BX373" s="26"/>
      <c r="BY373" s="26"/>
      <c r="BZ373" s="26"/>
      <c r="CA373" s="26"/>
      <c r="CB373" s="26"/>
      <c r="CC373" s="26"/>
      <c r="CD373" s="26"/>
      <c r="CE373" s="26"/>
      <c r="CF373" s="26"/>
      <c r="CG373" s="26"/>
    </row>
    <row r="374" spans="1:85" ht="15.75" customHeight="1" x14ac:dyDescent="0.2">
      <c r="A374" s="26"/>
      <c r="B374" s="26"/>
      <c r="C374" s="26"/>
      <c r="D374" s="51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  <c r="AG374" s="26"/>
      <c r="AH374" s="26"/>
      <c r="AI374" s="26"/>
      <c r="AJ374" s="26"/>
      <c r="AK374" s="26"/>
      <c r="AL374" s="26"/>
      <c r="AM374" s="26"/>
      <c r="AN374" s="26"/>
      <c r="AO374" s="26"/>
      <c r="AP374" s="26"/>
      <c r="AQ374" s="26"/>
      <c r="AR374" s="26"/>
      <c r="AS374" s="26"/>
      <c r="AT374" s="26"/>
      <c r="AU374" s="26"/>
      <c r="AV374" s="26"/>
      <c r="AW374" s="26"/>
      <c r="AX374" s="26"/>
      <c r="AY374" s="26"/>
      <c r="AZ374" s="26"/>
      <c r="BA374" s="26"/>
      <c r="BB374" s="26"/>
      <c r="BC374" s="26"/>
      <c r="BD374" s="26"/>
      <c r="BE374" s="26"/>
      <c r="BF374" s="26"/>
      <c r="BG374" s="26"/>
      <c r="BH374" s="26"/>
      <c r="BI374" s="26"/>
      <c r="BJ374" s="26"/>
      <c r="BK374" s="26"/>
      <c r="BL374" s="26"/>
      <c r="BM374" s="26"/>
      <c r="BN374" s="26"/>
      <c r="BO374" s="26"/>
      <c r="BP374" s="26"/>
      <c r="BQ374" s="26"/>
      <c r="BR374" s="26"/>
      <c r="BS374" s="26"/>
      <c r="BT374" s="26"/>
      <c r="BU374" s="26"/>
      <c r="BV374" s="26"/>
      <c r="BW374" s="26"/>
      <c r="BX374" s="26"/>
      <c r="BY374" s="26"/>
      <c r="BZ374" s="26"/>
      <c r="CA374" s="26"/>
      <c r="CB374" s="26"/>
      <c r="CC374" s="26"/>
      <c r="CD374" s="26"/>
      <c r="CE374" s="26"/>
      <c r="CF374" s="26"/>
      <c r="CG374" s="26"/>
    </row>
    <row r="375" spans="1:85" ht="15.75" customHeight="1" x14ac:dyDescent="0.2">
      <c r="A375" s="26"/>
      <c r="B375" s="26"/>
      <c r="C375" s="26"/>
      <c r="D375" s="51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  <c r="AG375" s="26"/>
      <c r="AH375" s="26"/>
      <c r="AI375" s="26"/>
      <c r="AJ375" s="26"/>
      <c r="AK375" s="26"/>
      <c r="AL375" s="26"/>
      <c r="AM375" s="26"/>
      <c r="AN375" s="26"/>
      <c r="AO375" s="26"/>
      <c r="AP375" s="26"/>
      <c r="AQ375" s="26"/>
      <c r="AR375" s="26"/>
      <c r="AS375" s="26"/>
      <c r="AT375" s="26"/>
      <c r="AU375" s="26"/>
      <c r="AV375" s="26"/>
      <c r="AW375" s="26"/>
      <c r="AX375" s="26"/>
      <c r="AY375" s="26"/>
      <c r="AZ375" s="26"/>
      <c r="BA375" s="26"/>
      <c r="BB375" s="26"/>
      <c r="BC375" s="26"/>
      <c r="BD375" s="26"/>
      <c r="BE375" s="26"/>
      <c r="BF375" s="26"/>
      <c r="BG375" s="26"/>
      <c r="BH375" s="26"/>
      <c r="BI375" s="26"/>
      <c r="BJ375" s="26"/>
      <c r="BK375" s="26"/>
      <c r="BL375" s="26"/>
      <c r="BM375" s="26"/>
      <c r="BN375" s="26"/>
      <c r="BO375" s="26"/>
      <c r="BP375" s="26"/>
      <c r="BQ375" s="26"/>
      <c r="BR375" s="26"/>
      <c r="BS375" s="26"/>
      <c r="BT375" s="26"/>
      <c r="BU375" s="26"/>
      <c r="BV375" s="26"/>
      <c r="BW375" s="26"/>
      <c r="BX375" s="26"/>
      <c r="BY375" s="26"/>
      <c r="BZ375" s="26"/>
      <c r="CA375" s="26"/>
      <c r="CB375" s="26"/>
      <c r="CC375" s="26"/>
      <c r="CD375" s="26"/>
      <c r="CE375" s="26"/>
      <c r="CF375" s="26"/>
      <c r="CG375" s="26"/>
    </row>
    <row r="376" spans="1:85" ht="15.75" customHeight="1" x14ac:dyDescent="0.2">
      <c r="A376" s="26"/>
      <c r="B376" s="26"/>
      <c r="C376" s="26"/>
      <c r="D376" s="51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  <c r="AG376" s="26"/>
      <c r="AH376" s="26"/>
      <c r="AI376" s="26"/>
      <c r="AJ376" s="26"/>
      <c r="AK376" s="26"/>
      <c r="AL376" s="26"/>
      <c r="AM376" s="26"/>
      <c r="AN376" s="26"/>
      <c r="AO376" s="26"/>
      <c r="AP376" s="26"/>
      <c r="AQ376" s="26"/>
      <c r="AR376" s="26"/>
      <c r="AS376" s="26"/>
      <c r="AT376" s="26"/>
      <c r="AU376" s="26"/>
      <c r="AV376" s="26"/>
      <c r="AW376" s="26"/>
      <c r="AX376" s="26"/>
      <c r="AY376" s="26"/>
      <c r="AZ376" s="26"/>
      <c r="BA376" s="26"/>
      <c r="BB376" s="26"/>
      <c r="BC376" s="26"/>
      <c r="BD376" s="26"/>
      <c r="BE376" s="26"/>
      <c r="BF376" s="26"/>
      <c r="BG376" s="26"/>
      <c r="BH376" s="26"/>
      <c r="BI376" s="26"/>
      <c r="BJ376" s="26"/>
      <c r="BK376" s="26"/>
      <c r="BL376" s="26"/>
      <c r="BM376" s="26"/>
      <c r="BN376" s="26"/>
      <c r="BO376" s="26"/>
      <c r="BP376" s="26"/>
      <c r="BQ376" s="26"/>
      <c r="BR376" s="26"/>
      <c r="BS376" s="26"/>
      <c r="BT376" s="26"/>
      <c r="BU376" s="26"/>
      <c r="BV376" s="26"/>
      <c r="BW376" s="26"/>
      <c r="BX376" s="26"/>
      <c r="BY376" s="26"/>
      <c r="BZ376" s="26"/>
      <c r="CA376" s="26"/>
      <c r="CB376" s="26"/>
      <c r="CC376" s="26"/>
      <c r="CD376" s="26"/>
      <c r="CE376" s="26"/>
      <c r="CF376" s="26"/>
      <c r="CG376" s="26"/>
    </row>
    <row r="377" spans="1:85" ht="15.75" customHeight="1" x14ac:dyDescent="0.2">
      <c r="A377" s="26"/>
      <c r="B377" s="26"/>
      <c r="C377" s="26"/>
      <c r="D377" s="51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  <c r="AG377" s="26"/>
      <c r="AH377" s="26"/>
      <c r="AI377" s="26"/>
      <c r="AJ377" s="26"/>
      <c r="AK377" s="26"/>
      <c r="AL377" s="26"/>
      <c r="AM377" s="26"/>
      <c r="AN377" s="26"/>
      <c r="AO377" s="26"/>
      <c r="AP377" s="26"/>
      <c r="AQ377" s="26"/>
      <c r="AR377" s="26"/>
      <c r="AS377" s="26"/>
      <c r="AT377" s="26"/>
      <c r="AU377" s="26"/>
      <c r="AV377" s="26"/>
      <c r="AW377" s="26"/>
      <c r="AX377" s="26"/>
      <c r="AY377" s="26"/>
      <c r="AZ377" s="26"/>
      <c r="BA377" s="26"/>
      <c r="BB377" s="26"/>
      <c r="BC377" s="26"/>
      <c r="BD377" s="26"/>
      <c r="BE377" s="26"/>
      <c r="BF377" s="26"/>
      <c r="BG377" s="26"/>
      <c r="BH377" s="26"/>
      <c r="BI377" s="26"/>
      <c r="BJ377" s="26"/>
      <c r="BK377" s="26"/>
      <c r="BL377" s="26"/>
      <c r="BM377" s="26"/>
      <c r="BN377" s="26"/>
      <c r="BO377" s="26"/>
      <c r="BP377" s="26"/>
      <c r="BQ377" s="26"/>
      <c r="BR377" s="26"/>
      <c r="BS377" s="26"/>
      <c r="BT377" s="26"/>
      <c r="BU377" s="26"/>
      <c r="BV377" s="26"/>
      <c r="BW377" s="26"/>
      <c r="BX377" s="26"/>
      <c r="BY377" s="26"/>
      <c r="BZ377" s="26"/>
      <c r="CA377" s="26"/>
      <c r="CB377" s="26"/>
      <c r="CC377" s="26"/>
      <c r="CD377" s="26"/>
      <c r="CE377" s="26"/>
      <c r="CF377" s="26"/>
      <c r="CG377" s="26"/>
    </row>
    <row r="378" spans="1:85" ht="15.75" customHeight="1" x14ac:dyDescent="0.2">
      <c r="A378" s="26"/>
      <c r="B378" s="26"/>
      <c r="C378" s="26"/>
      <c r="D378" s="51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  <c r="AG378" s="26"/>
      <c r="AH378" s="26"/>
      <c r="AI378" s="26"/>
      <c r="AJ378" s="26"/>
      <c r="AK378" s="26"/>
      <c r="AL378" s="26"/>
      <c r="AM378" s="26"/>
      <c r="AN378" s="26"/>
      <c r="AO378" s="26"/>
      <c r="AP378" s="26"/>
      <c r="AQ378" s="26"/>
      <c r="AR378" s="26"/>
      <c r="AS378" s="26"/>
      <c r="AT378" s="26"/>
      <c r="AU378" s="26"/>
      <c r="AV378" s="26"/>
      <c r="AW378" s="26"/>
      <c r="AX378" s="26"/>
      <c r="AY378" s="26"/>
      <c r="AZ378" s="26"/>
      <c r="BA378" s="26"/>
      <c r="BB378" s="26"/>
      <c r="BC378" s="26"/>
      <c r="BD378" s="26"/>
      <c r="BE378" s="26"/>
      <c r="BF378" s="26"/>
      <c r="BG378" s="26"/>
      <c r="BH378" s="26"/>
      <c r="BI378" s="26"/>
      <c r="BJ378" s="26"/>
      <c r="BK378" s="26"/>
      <c r="BL378" s="26"/>
      <c r="BM378" s="26"/>
      <c r="BN378" s="26"/>
      <c r="BO378" s="26"/>
      <c r="BP378" s="26"/>
      <c r="BQ378" s="26"/>
      <c r="BR378" s="26"/>
      <c r="BS378" s="26"/>
      <c r="BT378" s="26"/>
      <c r="BU378" s="26"/>
      <c r="BV378" s="26"/>
      <c r="BW378" s="26"/>
      <c r="BX378" s="26"/>
      <c r="BY378" s="26"/>
      <c r="BZ378" s="26"/>
      <c r="CA378" s="26"/>
      <c r="CB378" s="26"/>
      <c r="CC378" s="26"/>
      <c r="CD378" s="26"/>
      <c r="CE378" s="26"/>
      <c r="CF378" s="26"/>
      <c r="CG378" s="26"/>
    </row>
    <row r="379" spans="1:85" ht="15.75" customHeight="1" x14ac:dyDescent="0.2">
      <c r="A379" s="26"/>
      <c r="B379" s="26"/>
      <c r="C379" s="26"/>
      <c r="D379" s="51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  <c r="AG379" s="26"/>
      <c r="AH379" s="26"/>
      <c r="AI379" s="26"/>
      <c r="AJ379" s="26"/>
      <c r="AK379" s="26"/>
      <c r="AL379" s="26"/>
      <c r="AM379" s="26"/>
      <c r="AN379" s="26"/>
      <c r="AO379" s="26"/>
      <c r="AP379" s="26"/>
      <c r="AQ379" s="26"/>
      <c r="AR379" s="26"/>
      <c r="AS379" s="26"/>
      <c r="AT379" s="26"/>
      <c r="AU379" s="26"/>
      <c r="AV379" s="26"/>
      <c r="AW379" s="26"/>
      <c r="AX379" s="26"/>
      <c r="AY379" s="26"/>
      <c r="AZ379" s="26"/>
      <c r="BA379" s="26"/>
      <c r="BB379" s="26"/>
      <c r="BC379" s="26"/>
      <c r="BD379" s="26"/>
      <c r="BE379" s="26"/>
      <c r="BF379" s="26"/>
      <c r="BG379" s="26"/>
      <c r="BH379" s="26"/>
      <c r="BI379" s="26"/>
      <c r="BJ379" s="26"/>
      <c r="BK379" s="26"/>
      <c r="BL379" s="26"/>
      <c r="BM379" s="26"/>
      <c r="BN379" s="26"/>
      <c r="BO379" s="26"/>
      <c r="BP379" s="26"/>
      <c r="BQ379" s="26"/>
      <c r="BR379" s="26"/>
      <c r="BS379" s="26"/>
      <c r="BT379" s="26"/>
      <c r="BU379" s="26"/>
      <c r="BV379" s="26"/>
      <c r="BW379" s="26"/>
      <c r="BX379" s="26"/>
      <c r="BY379" s="26"/>
      <c r="BZ379" s="26"/>
      <c r="CA379" s="26"/>
      <c r="CB379" s="26"/>
      <c r="CC379" s="26"/>
      <c r="CD379" s="26"/>
      <c r="CE379" s="26"/>
      <c r="CF379" s="26"/>
      <c r="CG379" s="26"/>
    </row>
    <row r="380" spans="1:85" ht="15.75" customHeight="1" x14ac:dyDescent="0.2">
      <c r="A380" s="26"/>
      <c r="B380" s="26"/>
      <c r="C380" s="26"/>
      <c r="D380" s="51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  <c r="AG380" s="26"/>
      <c r="AH380" s="26"/>
      <c r="AI380" s="26"/>
      <c r="AJ380" s="26"/>
      <c r="AK380" s="26"/>
      <c r="AL380" s="26"/>
      <c r="AM380" s="26"/>
      <c r="AN380" s="26"/>
      <c r="AO380" s="26"/>
      <c r="AP380" s="26"/>
      <c r="AQ380" s="26"/>
      <c r="AR380" s="26"/>
      <c r="AS380" s="26"/>
      <c r="AT380" s="26"/>
      <c r="AU380" s="26"/>
      <c r="AV380" s="26"/>
      <c r="AW380" s="26"/>
      <c r="AX380" s="26"/>
      <c r="AY380" s="26"/>
      <c r="AZ380" s="26"/>
      <c r="BA380" s="26"/>
      <c r="BB380" s="26"/>
      <c r="BC380" s="26"/>
      <c r="BD380" s="26"/>
      <c r="BE380" s="26"/>
      <c r="BF380" s="26"/>
      <c r="BG380" s="26"/>
      <c r="BH380" s="26"/>
      <c r="BI380" s="26"/>
      <c r="BJ380" s="26"/>
      <c r="BK380" s="26"/>
      <c r="BL380" s="26"/>
      <c r="BM380" s="26"/>
      <c r="BN380" s="26"/>
      <c r="BO380" s="26"/>
      <c r="BP380" s="26"/>
      <c r="BQ380" s="26"/>
      <c r="BR380" s="26"/>
      <c r="BS380" s="26"/>
      <c r="BT380" s="26"/>
      <c r="BU380" s="26"/>
      <c r="BV380" s="26"/>
      <c r="BW380" s="26"/>
      <c r="BX380" s="26"/>
      <c r="BY380" s="26"/>
      <c r="BZ380" s="26"/>
      <c r="CA380" s="26"/>
      <c r="CB380" s="26"/>
      <c r="CC380" s="26"/>
      <c r="CD380" s="26"/>
      <c r="CE380" s="26"/>
      <c r="CF380" s="26"/>
      <c r="CG380" s="26"/>
    </row>
    <row r="381" spans="1:85" ht="15.75" customHeight="1" x14ac:dyDescent="0.2">
      <c r="A381" s="26"/>
      <c r="B381" s="26"/>
      <c r="C381" s="26"/>
      <c r="D381" s="51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  <c r="AG381" s="26"/>
      <c r="AH381" s="26"/>
      <c r="AI381" s="26"/>
      <c r="AJ381" s="26"/>
      <c r="AK381" s="26"/>
      <c r="AL381" s="26"/>
      <c r="AM381" s="26"/>
      <c r="AN381" s="26"/>
      <c r="AO381" s="26"/>
      <c r="AP381" s="26"/>
      <c r="AQ381" s="26"/>
      <c r="AR381" s="26"/>
      <c r="AS381" s="26"/>
      <c r="AT381" s="26"/>
      <c r="AU381" s="26"/>
      <c r="AV381" s="26"/>
      <c r="AW381" s="26"/>
      <c r="AX381" s="26"/>
      <c r="AY381" s="26"/>
      <c r="AZ381" s="26"/>
      <c r="BA381" s="26"/>
      <c r="BB381" s="26"/>
      <c r="BC381" s="26"/>
      <c r="BD381" s="26"/>
      <c r="BE381" s="26"/>
      <c r="BF381" s="26"/>
      <c r="BG381" s="26"/>
      <c r="BH381" s="26"/>
      <c r="BI381" s="26"/>
      <c r="BJ381" s="26"/>
      <c r="BK381" s="26"/>
      <c r="BL381" s="26"/>
      <c r="BM381" s="26"/>
      <c r="BN381" s="26"/>
      <c r="BO381" s="26"/>
      <c r="BP381" s="26"/>
      <c r="BQ381" s="26"/>
      <c r="BR381" s="26"/>
      <c r="BS381" s="26"/>
      <c r="BT381" s="26"/>
      <c r="BU381" s="26"/>
      <c r="BV381" s="26"/>
      <c r="BW381" s="26"/>
      <c r="BX381" s="26"/>
      <c r="BY381" s="26"/>
      <c r="BZ381" s="26"/>
      <c r="CA381" s="26"/>
      <c r="CB381" s="26"/>
      <c r="CC381" s="26"/>
      <c r="CD381" s="26"/>
      <c r="CE381" s="26"/>
      <c r="CF381" s="26"/>
      <c r="CG381" s="26"/>
    </row>
    <row r="382" spans="1:85" ht="15.75" customHeight="1" x14ac:dyDescent="0.2">
      <c r="A382" s="26"/>
      <c r="B382" s="26"/>
      <c r="C382" s="26"/>
      <c r="D382" s="51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  <c r="AG382" s="26"/>
      <c r="AH382" s="26"/>
      <c r="AI382" s="26"/>
      <c r="AJ382" s="26"/>
      <c r="AK382" s="26"/>
      <c r="AL382" s="26"/>
      <c r="AM382" s="26"/>
      <c r="AN382" s="26"/>
      <c r="AO382" s="26"/>
      <c r="AP382" s="26"/>
      <c r="AQ382" s="26"/>
      <c r="AR382" s="26"/>
      <c r="AS382" s="26"/>
      <c r="AT382" s="26"/>
      <c r="AU382" s="26"/>
      <c r="AV382" s="26"/>
      <c r="AW382" s="26"/>
      <c r="AX382" s="26"/>
      <c r="AY382" s="26"/>
      <c r="AZ382" s="26"/>
      <c r="BA382" s="26"/>
      <c r="BB382" s="26"/>
      <c r="BC382" s="26"/>
      <c r="BD382" s="26"/>
      <c r="BE382" s="26"/>
      <c r="BF382" s="26"/>
      <c r="BG382" s="26"/>
      <c r="BH382" s="26"/>
      <c r="BI382" s="26"/>
      <c r="BJ382" s="26"/>
      <c r="BK382" s="26"/>
      <c r="BL382" s="26"/>
      <c r="BM382" s="26"/>
      <c r="BN382" s="26"/>
      <c r="BO382" s="26"/>
      <c r="BP382" s="26"/>
      <c r="BQ382" s="26"/>
      <c r="BR382" s="26"/>
      <c r="BS382" s="26"/>
      <c r="BT382" s="26"/>
      <c r="BU382" s="26"/>
      <c r="BV382" s="26"/>
      <c r="BW382" s="26"/>
      <c r="BX382" s="26"/>
      <c r="BY382" s="26"/>
      <c r="BZ382" s="26"/>
      <c r="CA382" s="26"/>
      <c r="CB382" s="26"/>
      <c r="CC382" s="26"/>
      <c r="CD382" s="26"/>
      <c r="CE382" s="26"/>
      <c r="CF382" s="26"/>
      <c r="CG382" s="26"/>
    </row>
    <row r="383" spans="1:85" ht="15.75" customHeight="1" x14ac:dyDescent="0.2">
      <c r="A383" s="26"/>
      <c r="B383" s="26"/>
      <c r="C383" s="26"/>
      <c r="D383" s="51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  <c r="AG383" s="26"/>
      <c r="AH383" s="26"/>
      <c r="AI383" s="26"/>
      <c r="AJ383" s="26"/>
      <c r="AK383" s="26"/>
      <c r="AL383" s="26"/>
      <c r="AM383" s="26"/>
      <c r="AN383" s="26"/>
      <c r="AO383" s="26"/>
      <c r="AP383" s="26"/>
      <c r="AQ383" s="26"/>
      <c r="AR383" s="26"/>
      <c r="AS383" s="26"/>
      <c r="AT383" s="26"/>
      <c r="AU383" s="26"/>
      <c r="AV383" s="26"/>
      <c r="AW383" s="26"/>
      <c r="AX383" s="26"/>
      <c r="AY383" s="26"/>
      <c r="AZ383" s="26"/>
      <c r="BA383" s="26"/>
      <c r="BB383" s="26"/>
      <c r="BC383" s="26"/>
      <c r="BD383" s="26"/>
      <c r="BE383" s="26"/>
      <c r="BF383" s="26"/>
      <c r="BG383" s="26"/>
      <c r="BH383" s="26"/>
      <c r="BI383" s="26"/>
      <c r="BJ383" s="26"/>
      <c r="BK383" s="26"/>
      <c r="BL383" s="26"/>
      <c r="BM383" s="26"/>
      <c r="BN383" s="26"/>
      <c r="BO383" s="26"/>
      <c r="BP383" s="26"/>
      <c r="BQ383" s="26"/>
      <c r="BR383" s="26"/>
      <c r="BS383" s="26"/>
      <c r="BT383" s="26"/>
      <c r="BU383" s="26"/>
      <c r="BV383" s="26"/>
      <c r="BW383" s="26"/>
      <c r="BX383" s="26"/>
      <c r="BY383" s="26"/>
      <c r="BZ383" s="26"/>
      <c r="CA383" s="26"/>
      <c r="CB383" s="26"/>
      <c r="CC383" s="26"/>
      <c r="CD383" s="26"/>
      <c r="CE383" s="26"/>
      <c r="CF383" s="26"/>
      <c r="CG383" s="26"/>
    </row>
    <row r="384" spans="1:85" ht="15.75" customHeight="1" x14ac:dyDescent="0.2">
      <c r="A384" s="26"/>
      <c r="B384" s="26"/>
      <c r="C384" s="26"/>
      <c r="D384" s="51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  <c r="AG384" s="26"/>
      <c r="AH384" s="26"/>
      <c r="AI384" s="26"/>
      <c r="AJ384" s="26"/>
      <c r="AK384" s="26"/>
      <c r="AL384" s="26"/>
      <c r="AM384" s="26"/>
      <c r="AN384" s="26"/>
      <c r="AO384" s="26"/>
      <c r="AP384" s="26"/>
      <c r="AQ384" s="26"/>
      <c r="AR384" s="26"/>
      <c r="AS384" s="26"/>
      <c r="AT384" s="26"/>
      <c r="AU384" s="26"/>
      <c r="AV384" s="26"/>
      <c r="AW384" s="26"/>
      <c r="AX384" s="26"/>
      <c r="AY384" s="26"/>
      <c r="AZ384" s="26"/>
      <c r="BA384" s="26"/>
      <c r="BB384" s="26"/>
      <c r="BC384" s="26"/>
      <c r="BD384" s="26"/>
      <c r="BE384" s="26"/>
      <c r="BF384" s="26"/>
      <c r="BG384" s="26"/>
      <c r="BH384" s="26"/>
      <c r="BI384" s="26"/>
      <c r="BJ384" s="26"/>
      <c r="BK384" s="26"/>
      <c r="BL384" s="26"/>
      <c r="BM384" s="26"/>
      <c r="BN384" s="26"/>
      <c r="BO384" s="26"/>
      <c r="BP384" s="26"/>
      <c r="BQ384" s="26"/>
      <c r="BR384" s="26"/>
      <c r="BS384" s="26"/>
      <c r="BT384" s="26"/>
      <c r="BU384" s="26"/>
      <c r="BV384" s="26"/>
      <c r="BW384" s="26"/>
      <c r="BX384" s="26"/>
      <c r="BY384" s="26"/>
      <c r="BZ384" s="26"/>
      <c r="CA384" s="26"/>
      <c r="CB384" s="26"/>
      <c r="CC384" s="26"/>
      <c r="CD384" s="26"/>
      <c r="CE384" s="26"/>
      <c r="CF384" s="26"/>
      <c r="CG384" s="26"/>
    </row>
    <row r="385" spans="1:85" ht="15.75" customHeight="1" x14ac:dyDescent="0.2">
      <c r="A385" s="26"/>
      <c r="B385" s="26"/>
      <c r="C385" s="26"/>
      <c r="D385" s="51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  <c r="AG385" s="26"/>
      <c r="AH385" s="26"/>
      <c r="AI385" s="26"/>
      <c r="AJ385" s="26"/>
      <c r="AK385" s="26"/>
      <c r="AL385" s="26"/>
      <c r="AM385" s="26"/>
      <c r="AN385" s="26"/>
      <c r="AO385" s="26"/>
      <c r="AP385" s="26"/>
      <c r="AQ385" s="26"/>
      <c r="AR385" s="26"/>
      <c r="AS385" s="26"/>
      <c r="AT385" s="26"/>
      <c r="AU385" s="26"/>
      <c r="AV385" s="26"/>
      <c r="AW385" s="26"/>
      <c r="AX385" s="26"/>
      <c r="AY385" s="26"/>
      <c r="AZ385" s="26"/>
      <c r="BA385" s="26"/>
      <c r="BB385" s="26"/>
      <c r="BC385" s="26"/>
      <c r="BD385" s="26"/>
      <c r="BE385" s="26"/>
      <c r="BF385" s="26"/>
      <c r="BG385" s="26"/>
      <c r="BH385" s="26"/>
      <c r="BI385" s="26"/>
      <c r="BJ385" s="26"/>
      <c r="BK385" s="26"/>
      <c r="BL385" s="26"/>
      <c r="BM385" s="26"/>
      <c r="BN385" s="26"/>
      <c r="BO385" s="26"/>
      <c r="BP385" s="26"/>
      <c r="BQ385" s="26"/>
      <c r="BR385" s="26"/>
      <c r="BS385" s="26"/>
      <c r="BT385" s="26"/>
      <c r="BU385" s="26"/>
      <c r="BV385" s="26"/>
      <c r="BW385" s="26"/>
      <c r="BX385" s="26"/>
      <c r="BY385" s="26"/>
      <c r="BZ385" s="26"/>
      <c r="CA385" s="26"/>
      <c r="CB385" s="26"/>
      <c r="CC385" s="26"/>
      <c r="CD385" s="26"/>
      <c r="CE385" s="26"/>
      <c r="CF385" s="26"/>
      <c r="CG385" s="26"/>
    </row>
    <row r="386" spans="1:85" ht="15.75" customHeight="1" x14ac:dyDescent="0.2">
      <c r="A386" s="26"/>
      <c r="B386" s="26"/>
      <c r="C386" s="26"/>
      <c r="D386" s="51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  <c r="AG386" s="26"/>
      <c r="AH386" s="26"/>
      <c r="AI386" s="26"/>
      <c r="AJ386" s="26"/>
      <c r="AK386" s="26"/>
      <c r="AL386" s="26"/>
      <c r="AM386" s="26"/>
      <c r="AN386" s="26"/>
      <c r="AO386" s="26"/>
      <c r="AP386" s="26"/>
      <c r="AQ386" s="26"/>
      <c r="AR386" s="26"/>
      <c r="AS386" s="26"/>
      <c r="AT386" s="26"/>
      <c r="AU386" s="26"/>
      <c r="AV386" s="26"/>
      <c r="AW386" s="26"/>
      <c r="AX386" s="26"/>
      <c r="AY386" s="26"/>
      <c r="AZ386" s="26"/>
      <c r="BA386" s="26"/>
      <c r="BB386" s="26"/>
      <c r="BC386" s="26"/>
      <c r="BD386" s="26"/>
      <c r="BE386" s="26"/>
      <c r="BF386" s="26"/>
      <c r="BG386" s="26"/>
      <c r="BH386" s="26"/>
      <c r="BI386" s="26"/>
      <c r="BJ386" s="26"/>
      <c r="BK386" s="26"/>
      <c r="BL386" s="26"/>
      <c r="BM386" s="26"/>
      <c r="BN386" s="26"/>
      <c r="BO386" s="26"/>
      <c r="BP386" s="26"/>
      <c r="BQ386" s="26"/>
      <c r="BR386" s="26"/>
      <c r="BS386" s="26"/>
      <c r="BT386" s="26"/>
      <c r="BU386" s="26"/>
      <c r="BV386" s="26"/>
      <c r="BW386" s="26"/>
      <c r="BX386" s="26"/>
      <c r="BY386" s="26"/>
      <c r="BZ386" s="26"/>
      <c r="CA386" s="26"/>
      <c r="CB386" s="26"/>
      <c r="CC386" s="26"/>
      <c r="CD386" s="26"/>
      <c r="CE386" s="26"/>
      <c r="CF386" s="26"/>
      <c r="CG386" s="26"/>
    </row>
    <row r="387" spans="1:85" ht="15.75" customHeight="1" x14ac:dyDescent="0.2">
      <c r="A387" s="26"/>
      <c r="B387" s="26"/>
      <c r="C387" s="26"/>
      <c r="D387" s="51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  <c r="AG387" s="26"/>
      <c r="AH387" s="26"/>
      <c r="AI387" s="26"/>
      <c r="AJ387" s="26"/>
      <c r="AK387" s="26"/>
      <c r="AL387" s="26"/>
      <c r="AM387" s="26"/>
      <c r="AN387" s="26"/>
      <c r="AO387" s="26"/>
      <c r="AP387" s="26"/>
      <c r="AQ387" s="26"/>
      <c r="AR387" s="26"/>
      <c r="AS387" s="26"/>
      <c r="AT387" s="26"/>
      <c r="AU387" s="26"/>
      <c r="AV387" s="26"/>
      <c r="AW387" s="26"/>
      <c r="AX387" s="26"/>
      <c r="AY387" s="26"/>
      <c r="AZ387" s="26"/>
      <c r="BA387" s="26"/>
      <c r="BB387" s="26"/>
      <c r="BC387" s="26"/>
      <c r="BD387" s="26"/>
      <c r="BE387" s="26"/>
      <c r="BF387" s="26"/>
      <c r="BG387" s="26"/>
      <c r="BH387" s="26"/>
      <c r="BI387" s="26"/>
      <c r="BJ387" s="26"/>
      <c r="BK387" s="26"/>
      <c r="BL387" s="26"/>
      <c r="BM387" s="26"/>
      <c r="BN387" s="26"/>
      <c r="BO387" s="26"/>
      <c r="BP387" s="26"/>
      <c r="BQ387" s="26"/>
      <c r="BR387" s="26"/>
      <c r="BS387" s="26"/>
      <c r="BT387" s="26"/>
      <c r="BU387" s="26"/>
      <c r="BV387" s="26"/>
      <c r="BW387" s="26"/>
      <c r="BX387" s="26"/>
      <c r="BY387" s="26"/>
      <c r="BZ387" s="26"/>
      <c r="CA387" s="26"/>
      <c r="CB387" s="26"/>
      <c r="CC387" s="26"/>
      <c r="CD387" s="26"/>
      <c r="CE387" s="26"/>
      <c r="CF387" s="26"/>
      <c r="CG387" s="26"/>
    </row>
    <row r="388" spans="1:85" ht="15.75" customHeight="1" x14ac:dyDescent="0.2">
      <c r="A388" s="26"/>
      <c r="B388" s="26"/>
      <c r="C388" s="26"/>
      <c r="D388" s="51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  <c r="AG388" s="26"/>
      <c r="AH388" s="26"/>
      <c r="AI388" s="26"/>
      <c r="AJ388" s="26"/>
      <c r="AK388" s="26"/>
      <c r="AL388" s="26"/>
      <c r="AM388" s="26"/>
      <c r="AN388" s="26"/>
      <c r="AO388" s="26"/>
      <c r="AP388" s="26"/>
      <c r="AQ388" s="26"/>
      <c r="AR388" s="26"/>
      <c r="AS388" s="26"/>
      <c r="AT388" s="26"/>
      <c r="AU388" s="26"/>
      <c r="AV388" s="26"/>
      <c r="AW388" s="26"/>
      <c r="AX388" s="26"/>
      <c r="AY388" s="26"/>
      <c r="AZ388" s="26"/>
      <c r="BA388" s="26"/>
      <c r="BB388" s="26"/>
      <c r="BC388" s="26"/>
      <c r="BD388" s="26"/>
      <c r="BE388" s="26"/>
      <c r="BF388" s="26"/>
      <c r="BG388" s="26"/>
      <c r="BH388" s="26"/>
      <c r="BI388" s="26"/>
      <c r="BJ388" s="26"/>
      <c r="BK388" s="26"/>
      <c r="BL388" s="26"/>
      <c r="BM388" s="26"/>
      <c r="BN388" s="26"/>
      <c r="BO388" s="26"/>
      <c r="BP388" s="26"/>
      <c r="BQ388" s="26"/>
      <c r="BR388" s="26"/>
      <c r="BS388" s="26"/>
      <c r="BT388" s="26"/>
      <c r="BU388" s="26"/>
      <c r="BV388" s="26"/>
      <c r="BW388" s="26"/>
      <c r="BX388" s="26"/>
      <c r="BY388" s="26"/>
      <c r="BZ388" s="26"/>
      <c r="CA388" s="26"/>
      <c r="CB388" s="26"/>
      <c r="CC388" s="26"/>
      <c r="CD388" s="26"/>
      <c r="CE388" s="26"/>
      <c r="CF388" s="26"/>
      <c r="CG388" s="26"/>
    </row>
    <row r="389" spans="1:85" ht="15.75" customHeight="1" x14ac:dyDescent="0.2">
      <c r="A389" s="26"/>
      <c r="B389" s="26"/>
      <c r="C389" s="26"/>
      <c r="D389" s="51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  <c r="AG389" s="26"/>
      <c r="AH389" s="26"/>
      <c r="AI389" s="26"/>
      <c r="AJ389" s="26"/>
      <c r="AK389" s="26"/>
      <c r="AL389" s="26"/>
      <c r="AM389" s="26"/>
      <c r="AN389" s="26"/>
      <c r="AO389" s="26"/>
      <c r="AP389" s="26"/>
      <c r="AQ389" s="26"/>
      <c r="AR389" s="26"/>
      <c r="AS389" s="26"/>
      <c r="AT389" s="26"/>
      <c r="AU389" s="26"/>
      <c r="AV389" s="26"/>
      <c r="AW389" s="26"/>
      <c r="AX389" s="26"/>
      <c r="AY389" s="26"/>
      <c r="AZ389" s="26"/>
      <c r="BA389" s="26"/>
      <c r="BB389" s="26"/>
      <c r="BC389" s="26"/>
      <c r="BD389" s="26"/>
      <c r="BE389" s="26"/>
      <c r="BF389" s="26"/>
      <c r="BG389" s="26"/>
      <c r="BH389" s="26"/>
      <c r="BI389" s="26"/>
      <c r="BJ389" s="26"/>
      <c r="BK389" s="26"/>
      <c r="BL389" s="26"/>
      <c r="BM389" s="26"/>
      <c r="BN389" s="26"/>
      <c r="BO389" s="26"/>
      <c r="BP389" s="26"/>
      <c r="BQ389" s="26"/>
      <c r="BR389" s="26"/>
      <c r="BS389" s="26"/>
      <c r="BT389" s="26"/>
      <c r="BU389" s="26"/>
      <c r="BV389" s="26"/>
      <c r="BW389" s="26"/>
      <c r="BX389" s="26"/>
      <c r="BY389" s="26"/>
      <c r="BZ389" s="26"/>
      <c r="CA389" s="26"/>
      <c r="CB389" s="26"/>
      <c r="CC389" s="26"/>
      <c r="CD389" s="26"/>
      <c r="CE389" s="26"/>
      <c r="CF389" s="26"/>
      <c r="CG389" s="26"/>
    </row>
    <row r="390" spans="1:85" ht="15.75" customHeight="1" x14ac:dyDescent="0.2">
      <c r="A390" s="26"/>
      <c r="B390" s="26"/>
      <c r="C390" s="26"/>
      <c r="D390" s="51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  <c r="AG390" s="26"/>
      <c r="AH390" s="26"/>
      <c r="AI390" s="26"/>
      <c r="AJ390" s="26"/>
      <c r="AK390" s="26"/>
      <c r="AL390" s="26"/>
      <c r="AM390" s="26"/>
      <c r="AN390" s="26"/>
      <c r="AO390" s="26"/>
      <c r="AP390" s="26"/>
      <c r="AQ390" s="26"/>
      <c r="AR390" s="26"/>
      <c r="AS390" s="26"/>
      <c r="AT390" s="26"/>
      <c r="AU390" s="26"/>
      <c r="AV390" s="26"/>
      <c r="AW390" s="26"/>
      <c r="AX390" s="26"/>
      <c r="AY390" s="26"/>
      <c r="AZ390" s="26"/>
      <c r="BA390" s="26"/>
      <c r="BB390" s="26"/>
      <c r="BC390" s="26"/>
      <c r="BD390" s="26"/>
      <c r="BE390" s="26"/>
      <c r="BF390" s="26"/>
      <c r="BG390" s="26"/>
      <c r="BH390" s="26"/>
      <c r="BI390" s="26"/>
      <c r="BJ390" s="26"/>
      <c r="BK390" s="26"/>
      <c r="BL390" s="26"/>
      <c r="BM390" s="26"/>
      <c r="BN390" s="26"/>
      <c r="BO390" s="26"/>
      <c r="BP390" s="26"/>
      <c r="BQ390" s="26"/>
      <c r="BR390" s="26"/>
      <c r="BS390" s="26"/>
      <c r="BT390" s="26"/>
      <c r="BU390" s="26"/>
      <c r="BV390" s="26"/>
      <c r="BW390" s="26"/>
      <c r="BX390" s="26"/>
      <c r="BY390" s="26"/>
      <c r="BZ390" s="26"/>
      <c r="CA390" s="26"/>
      <c r="CB390" s="26"/>
      <c r="CC390" s="26"/>
      <c r="CD390" s="26"/>
      <c r="CE390" s="26"/>
      <c r="CF390" s="26"/>
      <c r="CG390" s="26"/>
    </row>
    <row r="391" spans="1:85" ht="15.75" customHeight="1" x14ac:dyDescent="0.2">
      <c r="A391" s="26"/>
      <c r="B391" s="26"/>
      <c r="C391" s="26"/>
      <c r="D391" s="51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  <c r="AG391" s="26"/>
      <c r="AH391" s="26"/>
      <c r="AI391" s="26"/>
      <c r="AJ391" s="26"/>
      <c r="AK391" s="26"/>
      <c r="AL391" s="26"/>
      <c r="AM391" s="26"/>
      <c r="AN391" s="26"/>
      <c r="AO391" s="26"/>
      <c r="AP391" s="26"/>
      <c r="AQ391" s="26"/>
      <c r="AR391" s="26"/>
      <c r="AS391" s="26"/>
      <c r="AT391" s="26"/>
      <c r="AU391" s="26"/>
      <c r="AV391" s="26"/>
      <c r="AW391" s="26"/>
      <c r="AX391" s="26"/>
      <c r="AY391" s="26"/>
      <c r="AZ391" s="26"/>
      <c r="BA391" s="26"/>
      <c r="BB391" s="26"/>
      <c r="BC391" s="26"/>
      <c r="BD391" s="26"/>
      <c r="BE391" s="26"/>
      <c r="BF391" s="26"/>
      <c r="BG391" s="26"/>
      <c r="BH391" s="26"/>
      <c r="BI391" s="26"/>
      <c r="BJ391" s="26"/>
      <c r="BK391" s="26"/>
      <c r="BL391" s="26"/>
      <c r="BM391" s="26"/>
      <c r="BN391" s="26"/>
      <c r="BO391" s="26"/>
      <c r="BP391" s="26"/>
      <c r="BQ391" s="26"/>
      <c r="BR391" s="26"/>
      <c r="BS391" s="26"/>
      <c r="BT391" s="26"/>
      <c r="BU391" s="26"/>
      <c r="BV391" s="26"/>
      <c r="BW391" s="26"/>
      <c r="BX391" s="26"/>
      <c r="BY391" s="26"/>
      <c r="BZ391" s="26"/>
      <c r="CA391" s="26"/>
      <c r="CB391" s="26"/>
      <c r="CC391" s="26"/>
      <c r="CD391" s="26"/>
      <c r="CE391" s="26"/>
      <c r="CF391" s="26"/>
      <c r="CG391" s="26"/>
    </row>
    <row r="392" spans="1:85" ht="15.75" customHeight="1" x14ac:dyDescent="0.2">
      <c r="A392" s="26"/>
      <c r="B392" s="26"/>
      <c r="C392" s="26"/>
      <c r="D392" s="51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  <c r="AG392" s="26"/>
      <c r="AH392" s="26"/>
      <c r="AI392" s="26"/>
      <c r="AJ392" s="26"/>
      <c r="AK392" s="26"/>
      <c r="AL392" s="26"/>
      <c r="AM392" s="26"/>
      <c r="AN392" s="26"/>
      <c r="AO392" s="26"/>
      <c r="AP392" s="26"/>
      <c r="AQ392" s="26"/>
      <c r="AR392" s="26"/>
      <c r="AS392" s="26"/>
      <c r="AT392" s="26"/>
      <c r="AU392" s="26"/>
      <c r="AV392" s="26"/>
      <c r="AW392" s="26"/>
      <c r="AX392" s="26"/>
      <c r="AY392" s="26"/>
      <c r="AZ392" s="26"/>
      <c r="BA392" s="26"/>
      <c r="BB392" s="26"/>
      <c r="BC392" s="26"/>
      <c r="BD392" s="26"/>
      <c r="BE392" s="26"/>
      <c r="BF392" s="26"/>
      <c r="BG392" s="26"/>
      <c r="BH392" s="26"/>
      <c r="BI392" s="26"/>
      <c r="BJ392" s="26"/>
      <c r="BK392" s="26"/>
      <c r="BL392" s="26"/>
      <c r="BM392" s="26"/>
      <c r="BN392" s="26"/>
      <c r="BO392" s="26"/>
      <c r="BP392" s="26"/>
      <c r="BQ392" s="26"/>
      <c r="BR392" s="26"/>
      <c r="BS392" s="26"/>
      <c r="BT392" s="26"/>
      <c r="BU392" s="26"/>
      <c r="BV392" s="26"/>
      <c r="BW392" s="26"/>
      <c r="BX392" s="26"/>
      <c r="BY392" s="26"/>
      <c r="BZ392" s="26"/>
      <c r="CA392" s="26"/>
      <c r="CB392" s="26"/>
      <c r="CC392" s="26"/>
      <c r="CD392" s="26"/>
      <c r="CE392" s="26"/>
      <c r="CF392" s="26"/>
      <c r="CG392" s="26"/>
    </row>
    <row r="393" spans="1:85" ht="15.75" customHeight="1" x14ac:dyDescent="0.2">
      <c r="A393" s="26"/>
      <c r="B393" s="26"/>
      <c r="C393" s="26"/>
      <c r="D393" s="51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  <c r="AG393" s="26"/>
      <c r="AH393" s="26"/>
      <c r="AI393" s="26"/>
      <c r="AJ393" s="26"/>
      <c r="AK393" s="26"/>
      <c r="AL393" s="26"/>
      <c r="AM393" s="26"/>
      <c r="AN393" s="26"/>
      <c r="AO393" s="26"/>
      <c r="AP393" s="26"/>
      <c r="AQ393" s="26"/>
      <c r="AR393" s="26"/>
      <c r="AS393" s="26"/>
      <c r="AT393" s="26"/>
      <c r="AU393" s="26"/>
      <c r="AV393" s="26"/>
      <c r="AW393" s="26"/>
      <c r="AX393" s="26"/>
      <c r="AY393" s="26"/>
      <c r="AZ393" s="26"/>
      <c r="BA393" s="26"/>
      <c r="BB393" s="26"/>
      <c r="BC393" s="26"/>
      <c r="BD393" s="26"/>
      <c r="BE393" s="26"/>
      <c r="BF393" s="26"/>
      <c r="BG393" s="26"/>
      <c r="BH393" s="26"/>
      <c r="BI393" s="26"/>
      <c r="BJ393" s="26"/>
      <c r="BK393" s="26"/>
      <c r="BL393" s="26"/>
      <c r="BM393" s="26"/>
      <c r="BN393" s="26"/>
      <c r="BO393" s="26"/>
      <c r="BP393" s="26"/>
      <c r="BQ393" s="26"/>
      <c r="BR393" s="26"/>
      <c r="BS393" s="26"/>
      <c r="BT393" s="26"/>
      <c r="BU393" s="26"/>
      <c r="BV393" s="26"/>
      <c r="BW393" s="26"/>
      <c r="BX393" s="26"/>
      <c r="BY393" s="26"/>
      <c r="BZ393" s="26"/>
      <c r="CA393" s="26"/>
      <c r="CB393" s="26"/>
      <c r="CC393" s="26"/>
      <c r="CD393" s="26"/>
      <c r="CE393" s="26"/>
      <c r="CF393" s="26"/>
      <c r="CG393" s="26"/>
    </row>
    <row r="394" spans="1:85" ht="15.75" customHeight="1" x14ac:dyDescent="0.2">
      <c r="A394" s="26"/>
      <c r="B394" s="26"/>
      <c r="C394" s="26"/>
      <c r="D394" s="51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26"/>
      <c r="AH394" s="26"/>
      <c r="AI394" s="26"/>
      <c r="AJ394" s="26"/>
      <c r="AK394" s="26"/>
      <c r="AL394" s="26"/>
      <c r="AM394" s="26"/>
      <c r="AN394" s="26"/>
      <c r="AO394" s="26"/>
      <c r="AP394" s="26"/>
      <c r="AQ394" s="26"/>
      <c r="AR394" s="26"/>
      <c r="AS394" s="26"/>
      <c r="AT394" s="26"/>
      <c r="AU394" s="26"/>
      <c r="AV394" s="26"/>
      <c r="AW394" s="26"/>
      <c r="AX394" s="26"/>
      <c r="AY394" s="26"/>
      <c r="AZ394" s="26"/>
      <c r="BA394" s="26"/>
      <c r="BB394" s="26"/>
      <c r="BC394" s="26"/>
      <c r="BD394" s="26"/>
      <c r="BE394" s="26"/>
      <c r="BF394" s="26"/>
      <c r="BG394" s="26"/>
      <c r="BH394" s="26"/>
      <c r="BI394" s="26"/>
      <c r="BJ394" s="26"/>
      <c r="BK394" s="26"/>
      <c r="BL394" s="26"/>
      <c r="BM394" s="26"/>
      <c r="BN394" s="26"/>
      <c r="BO394" s="26"/>
      <c r="BP394" s="26"/>
      <c r="BQ394" s="26"/>
      <c r="BR394" s="26"/>
      <c r="BS394" s="26"/>
      <c r="BT394" s="26"/>
      <c r="BU394" s="26"/>
      <c r="BV394" s="26"/>
      <c r="BW394" s="26"/>
      <c r="BX394" s="26"/>
      <c r="BY394" s="26"/>
      <c r="BZ394" s="26"/>
      <c r="CA394" s="26"/>
      <c r="CB394" s="26"/>
      <c r="CC394" s="26"/>
      <c r="CD394" s="26"/>
      <c r="CE394" s="26"/>
      <c r="CF394" s="26"/>
      <c r="CG394" s="26"/>
    </row>
    <row r="395" spans="1:85" ht="15.75" customHeight="1" x14ac:dyDescent="0.2">
      <c r="A395" s="26"/>
      <c r="B395" s="26"/>
      <c r="C395" s="26"/>
      <c r="D395" s="51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  <c r="AG395" s="26"/>
      <c r="AH395" s="26"/>
      <c r="AI395" s="26"/>
      <c r="AJ395" s="26"/>
      <c r="AK395" s="26"/>
      <c r="AL395" s="26"/>
      <c r="AM395" s="26"/>
      <c r="AN395" s="26"/>
      <c r="AO395" s="26"/>
      <c r="AP395" s="26"/>
      <c r="AQ395" s="26"/>
      <c r="AR395" s="26"/>
      <c r="AS395" s="26"/>
      <c r="AT395" s="26"/>
      <c r="AU395" s="26"/>
      <c r="AV395" s="26"/>
      <c r="AW395" s="26"/>
      <c r="AX395" s="26"/>
      <c r="AY395" s="26"/>
      <c r="AZ395" s="26"/>
      <c r="BA395" s="26"/>
      <c r="BB395" s="26"/>
      <c r="BC395" s="26"/>
      <c r="BD395" s="26"/>
      <c r="BE395" s="26"/>
      <c r="BF395" s="26"/>
      <c r="BG395" s="26"/>
      <c r="BH395" s="26"/>
      <c r="BI395" s="26"/>
      <c r="BJ395" s="26"/>
      <c r="BK395" s="26"/>
      <c r="BL395" s="26"/>
      <c r="BM395" s="26"/>
      <c r="BN395" s="26"/>
      <c r="BO395" s="26"/>
      <c r="BP395" s="26"/>
      <c r="BQ395" s="26"/>
      <c r="BR395" s="26"/>
      <c r="BS395" s="26"/>
      <c r="BT395" s="26"/>
      <c r="BU395" s="26"/>
      <c r="BV395" s="26"/>
      <c r="BW395" s="26"/>
      <c r="BX395" s="26"/>
      <c r="BY395" s="26"/>
      <c r="BZ395" s="26"/>
      <c r="CA395" s="26"/>
      <c r="CB395" s="26"/>
      <c r="CC395" s="26"/>
      <c r="CD395" s="26"/>
      <c r="CE395" s="26"/>
      <c r="CF395" s="26"/>
      <c r="CG395" s="26"/>
    </row>
    <row r="396" spans="1:85" ht="15.75" customHeight="1" x14ac:dyDescent="0.2">
      <c r="A396" s="26"/>
      <c r="B396" s="26"/>
      <c r="C396" s="26"/>
      <c r="D396" s="51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  <c r="AG396" s="26"/>
      <c r="AH396" s="26"/>
      <c r="AI396" s="26"/>
      <c r="AJ396" s="26"/>
      <c r="AK396" s="26"/>
      <c r="AL396" s="26"/>
      <c r="AM396" s="26"/>
      <c r="AN396" s="26"/>
      <c r="AO396" s="26"/>
      <c r="AP396" s="26"/>
      <c r="AQ396" s="26"/>
      <c r="AR396" s="26"/>
      <c r="AS396" s="26"/>
      <c r="AT396" s="26"/>
      <c r="AU396" s="26"/>
      <c r="AV396" s="26"/>
      <c r="AW396" s="26"/>
      <c r="AX396" s="26"/>
      <c r="AY396" s="26"/>
      <c r="AZ396" s="26"/>
      <c r="BA396" s="26"/>
      <c r="BB396" s="26"/>
      <c r="BC396" s="26"/>
      <c r="BD396" s="26"/>
      <c r="BE396" s="26"/>
      <c r="BF396" s="26"/>
      <c r="BG396" s="26"/>
      <c r="BH396" s="26"/>
      <c r="BI396" s="26"/>
      <c r="BJ396" s="26"/>
      <c r="BK396" s="26"/>
      <c r="BL396" s="26"/>
      <c r="BM396" s="26"/>
      <c r="BN396" s="26"/>
      <c r="BO396" s="26"/>
      <c r="BP396" s="26"/>
      <c r="BQ396" s="26"/>
      <c r="BR396" s="26"/>
      <c r="BS396" s="26"/>
      <c r="BT396" s="26"/>
      <c r="BU396" s="26"/>
      <c r="BV396" s="26"/>
      <c r="BW396" s="26"/>
      <c r="BX396" s="26"/>
      <c r="BY396" s="26"/>
      <c r="BZ396" s="26"/>
      <c r="CA396" s="26"/>
      <c r="CB396" s="26"/>
      <c r="CC396" s="26"/>
      <c r="CD396" s="26"/>
      <c r="CE396" s="26"/>
      <c r="CF396" s="26"/>
      <c r="CG396" s="26"/>
    </row>
    <row r="397" spans="1:85" ht="15.75" customHeight="1" x14ac:dyDescent="0.2">
      <c r="A397" s="26"/>
      <c r="B397" s="26"/>
      <c r="C397" s="26"/>
      <c r="D397" s="51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  <c r="AG397" s="26"/>
      <c r="AH397" s="26"/>
      <c r="AI397" s="26"/>
      <c r="AJ397" s="26"/>
      <c r="AK397" s="26"/>
      <c r="AL397" s="26"/>
      <c r="AM397" s="26"/>
      <c r="AN397" s="26"/>
      <c r="AO397" s="26"/>
      <c r="AP397" s="26"/>
      <c r="AQ397" s="26"/>
      <c r="AR397" s="26"/>
      <c r="AS397" s="26"/>
      <c r="AT397" s="26"/>
      <c r="AU397" s="26"/>
      <c r="AV397" s="26"/>
      <c r="AW397" s="26"/>
      <c r="AX397" s="26"/>
      <c r="AY397" s="26"/>
      <c r="AZ397" s="26"/>
      <c r="BA397" s="26"/>
      <c r="BB397" s="26"/>
      <c r="BC397" s="26"/>
      <c r="BD397" s="26"/>
      <c r="BE397" s="26"/>
      <c r="BF397" s="26"/>
      <c r="BG397" s="26"/>
      <c r="BH397" s="26"/>
      <c r="BI397" s="26"/>
      <c r="BJ397" s="26"/>
      <c r="BK397" s="26"/>
      <c r="BL397" s="26"/>
      <c r="BM397" s="26"/>
      <c r="BN397" s="26"/>
      <c r="BO397" s="26"/>
      <c r="BP397" s="26"/>
      <c r="BQ397" s="26"/>
      <c r="BR397" s="26"/>
      <c r="BS397" s="26"/>
      <c r="BT397" s="26"/>
      <c r="BU397" s="26"/>
      <c r="BV397" s="26"/>
      <c r="BW397" s="26"/>
      <c r="BX397" s="26"/>
      <c r="BY397" s="26"/>
      <c r="BZ397" s="26"/>
      <c r="CA397" s="26"/>
      <c r="CB397" s="26"/>
      <c r="CC397" s="26"/>
      <c r="CD397" s="26"/>
      <c r="CE397" s="26"/>
      <c r="CF397" s="26"/>
      <c r="CG397" s="26"/>
    </row>
    <row r="398" spans="1:85" ht="15.75" customHeight="1" x14ac:dyDescent="0.2">
      <c r="A398" s="26"/>
      <c r="B398" s="26"/>
      <c r="C398" s="26"/>
      <c r="D398" s="51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  <c r="AG398" s="26"/>
      <c r="AH398" s="26"/>
      <c r="AI398" s="26"/>
      <c r="AJ398" s="26"/>
      <c r="AK398" s="26"/>
      <c r="AL398" s="26"/>
      <c r="AM398" s="26"/>
      <c r="AN398" s="26"/>
      <c r="AO398" s="26"/>
      <c r="AP398" s="26"/>
      <c r="AQ398" s="26"/>
      <c r="AR398" s="26"/>
      <c r="AS398" s="26"/>
      <c r="AT398" s="26"/>
      <c r="AU398" s="26"/>
      <c r="AV398" s="26"/>
      <c r="AW398" s="26"/>
      <c r="AX398" s="26"/>
      <c r="AY398" s="26"/>
      <c r="AZ398" s="26"/>
      <c r="BA398" s="26"/>
      <c r="BB398" s="26"/>
      <c r="BC398" s="26"/>
      <c r="BD398" s="26"/>
      <c r="BE398" s="26"/>
      <c r="BF398" s="26"/>
      <c r="BG398" s="26"/>
      <c r="BH398" s="26"/>
      <c r="BI398" s="26"/>
      <c r="BJ398" s="26"/>
      <c r="BK398" s="26"/>
      <c r="BL398" s="26"/>
      <c r="BM398" s="26"/>
      <c r="BN398" s="26"/>
      <c r="BO398" s="26"/>
      <c r="BP398" s="26"/>
      <c r="BQ398" s="26"/>
      <c r="BR398" s="26"/>
      <c r="BS398" s="26"/>
      <c r="BT398" s="26"/>
      <c r="BU398" s="26"/>
      <c r="BV398" s="26"/>
      <c r="BW398" s="26"/>
      <c r="BX398" s="26"/>
      <c r="BY398" s="26"/>
      <c r="BZ398" s="26"/>
      <c r="CA398" s="26"/>
      <c r="CB398" s="26"/>
      <c r="CC398" s="26"/>
      <c r="CD398" s="26"/>
      <c r="CE398" s="26"/>
      <c r="CF398" s="26"/>
      <c r="CG398" s="26"/>
    </row>
    <row r="399" spans="1:85" ht="15.75" customHeight="1" x14ac:dyDescent="0.2">
      <c r="A399" s="26"/>
      <c r="B399" s="26"/>
      <c r="C399" s="26"/>
      <c r="D399" s="51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  <c r="AG399" s="26"/>
      <c r="AH399" s="26"/>
      <c r="AI399" s="26"/>
      <c r="AJ399" s="26"/>
      <c r="AK399" s="26"/>
      <c r="AL399" s="26"/>
      <c r="AM399" s="26"/>
      <c r="AN399" s="26"/>
      <c r="AO399" s="26"/>
      <c r="AP399" s="26"/>
      <c r="AQ399" s="26"/>
      <c r="AR399" s="26"/>
      <c r="AS399" s="26"/>
      <c r="AT399" s="26"/>
      <c r="AU399" s="26"/>
      <c r="AV399" s="26"/>
      <c r="AW399" s="26"/>
      <c r="AX399" s="26"/>
      <c r="AY399" s="26"/>
      <c r="AZ399" s="26"/>
      <c r="BA399" s="26"/>
      <c r="BB399" s="26"/>
      <c r="BC399" s="26"/>
      <c r="BD399" s="26"/>
      <c r="BE399" s="26"/>
      <c r="BF399" s="26"/>
      <c r="BG399" s="26"/>
      <c r="BH399" s="26"/>
      <c r="BI399" s="26"/>
      <c r="BJ399" s="26"/>
      <c r="BK399" s="26"/>
      <c r="BL399" s="26"/>
      <c r="BM399" s="26"/>
      <c r="BN399" s="26"/>
      <c r="BO399" s="26"/>
      <c r="BP399" s="26"/>
      <c r="BQ399" s="26"/>
      <c r="BR399" s="26"/>
      <c r="BS399" s="26"/>
      <c r="BT399" s="26"/>
      <c r="BU399" s="26"/>
      <c r="BV399" s="26"/>
      <c r="BW399" s="26"/>
      <c r="BX399" s="26"/>
      <c r="BY399" s="26"/>
      <c r="BZ399" s="26"/>
      <c r="CA399" s="26"/>
      <c r="CB399" s="26"/>
      <c r="CC399" s="26"/>
      <c r="CD399" s="26"/>
      <c r="CE399" s="26"/>
      <c r="CF399" s="26"/>
      <c r="CG399" s="26"/>
    </row>
    <row r="400" spans="1:85" ht="15.75" customHeight="1" x14ac:dyDescent="0.2">
      <c r="A400" s="26"/>
      <c r="B400" s="26"/>
      <c r="C400" s="26"/>
      <c r="D400" s="51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  <c r="AI400" s="26"/>
      <c r="AJ400" s="26"/>
      <c r="AK400" s="26"/>
      <c r="AL400" s="26"/>
      <c r="AM400" s="26"/>
      <c r="AN400" s="26"/>
      <c r="AO400" s="26"/>
      <c r="AP400" s="26"/>
      <c r="AQ400" s="26"/>
      <c r="AR400" s="26"/>
      <c r="AS400" s="26"/>
      <c r="AT400" s="26"/>
      <c r="AU400" s="26"/>
      <c r="AV400" s="26"/>
      <c r="AW400" s="26"/>
      <c r="AX400" s="26"/>
      <c r="AY400" s="26"/>
      <c r="AZ400" s="26"/>
      <c r="BA400" s="26"/>
      <c r="BB400" s="26"/>
      <c r="BC400" s="26"/>
      <c r="BD400" s="26"/>
      <c r="BE400" s="26"/>
      <c r="BF400" s="26"/>
      <c r="BG400" s="26"/>
      <c r="BH400" s="26"/>
      <c r="BI400" s="26"/>
      <c r="BJ400" s="26"/>
      <c r="BK400" s="26"/>
      <c r="BL400" s="26"/>
      <c r="BM400" s="26"/>
      <c r="BN400" s="26"/>
      <c r="BO400" s="26"/>
      <c r="BP400" s="26"/>
      <c r="BQ400" s="26"/>
      <c r="BR400" s="26"/>
      <c r="BS400" s="26"/>
      <c r="BT400" s="26"/>
      <c r="BU400" s="26"/>
      <c r="BV400" s="26"/>
      <c r="BW400" s="26"/>
      <c r="BX400" s="26"/>
      <c r="BY400" s="26"/>
      <c r="BZ400" s="26"/>
      <c r="CA400" s="26"/>
      <c r="CB400" s="26"/>
      <c r="CC400" s="26"/>
      <c r="CD400" s="26"/>
      <c r="CE400" s="26"/>
      <c r="CF400" s="26"/>
      <c r="CG400" s="26"/>
    </row>
    <row r="401" spans="1:85" ht="15.75" customHeight="1" x14ac:dyDescent="0.2">
      <c r="A401" s="26"/>
      <c r="B401" s="26"/>
      <c r="C401" s="26"/>
      <c r="D401" s="51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  <c r="AG401" s="26"/>
      <c r="AH401" s="26"/>
      <c r="AI401" s="26"/>
      <c r="AJ401" s="26"/>
      <c r="AK401" s="26"/>
      <c r="AL401" s="26"/>
      <c r="AM401" s="26"/>
      <c r="AN401" s="26"/>
      <c r="AO401" s="26"/>
      <c r="AP401" s="26"/>
      <c r="AQ401" s="26"/>
      <c r="AR401" s="26"/>
      <c r="AS401" s="26"/>
      <c r="AT401" s="26"/>
      <c r="AU401" s="26"/>
      <c r="AV401" s="26"/>
      <c r="AW401" s="26"/>
      <c r="AX401" s="26"/>
      <c r="AY401" s="26"/>
      <c r="AZ401" s="26"/>
      <c r="BA401" s="26"/>
      <c r="BB401" s="26"/>
      <c r="BC401" s="26"/>
      <c r="BD401" s="26"/>
      <c r="BE401" s="26"/>
      <c r="BF401" s="26"/>
      <c r="BG401" s="26"/>
      <c r="BH401" s="26"/>
      <c r="BI401" s="26"/>
      <c r="BJ401" s="26"/>
      <c r="BK401" s="26"/>
      <c r="BL401" s="26"/>
      <c r="BM401" s="26"/>
      <c r="BN401" s="26"/>
      <c r="BO401" s="26"/>
      <c r="BP401" s="26"/>
      <c r="BQ401" s="26"/>
      <c r="BR401" s="26"/>
      <c r="BS401" s="26"/>
      <c r="BT401" s="26"/>
      <c r="BU401" s="26"/>
      <c r="BV401" s="26"/>
      <c r="BW401" s="26"/>
      <c r="BX401" s="26"/>
      <c r="BY401" s="26"/>
      <c r="BZ401" s="26"/>
      <c r="CA401" s="26"/>
      <c r="CB401" s="26"/>
      <c r="CC401" s="26"/>
      <c r="CD401" s="26"/>
      <c r="CE401" s="26"/>
      <c r="CF401" s="26"/>
      <c r="CG401" s="26"/>
    </row>
    <row r="402" spans="1:85" ht="15.75" customHeight="1" x14ac:dyDescent="0.2">
      <c r="A402" s="26"/>
      <c r="B402" s="26"/>
      <c r="C402" s="26"/>
      <c r="D402" s="51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  <c r="AG402" s="26"/>
      <c r="AH402" s="26"/>
      <c r="AI402" s="26"/>
      <c r="AJ402" s="26"/>
      <c r="AK402" s="26"/>
      <c r="AL402" s="26"/>
      <c r="AM402" s="26"/>
      <c r="AN402" s="26"/>
      <c r="AO402" s="26"/>
      <c r="AP402" s="26"/>
      <c r="AQ402" s="26"/>
      <c r="AR402" s="26"/>
      <c r="AS402" s="26"/>
      <c r="AT402" s="26"/>
      <c r="AU402" s="26"/>
      <c r="AV402" s="26"/>
      <c r="AW402" s="26"/>
      <c r="AX402" s="26"/>
      <c r="AY402" s="26"/>
      <c r="AZ402" s="26"/>
      <c r="BA402" s="26"/>
      <c r="BB402" s="26"/>
      <c r="BC402" s="26"/>
      <c r="BD402" s="26"/>
      <c r="BE402" s="26"/>
      <c r="BF402" s="26"/>
      <c r="BG402" s="26"/>
      <c r="BH402" s="26"/>
      <c r="BI402" s="26"/>
      <c r="BJ402" s="26"/>
      <c r="BK402" s="26"/>
      <c r="BL402" s="26"/>
      <c r="BM402" s="26"/>
      <c r="BN402" s="26"/>
      <c r="BO402" s="26"/>
      <c r="BP402" s="26"/>
      <c r="BQ402" s="26"/>
      <c r="BR402" s="26"/>
      <c r="BS402" s="26"/>
      <c r="BT402" s="26"/>
      <c r="BU402" s="26"/>
      <c r="BV402" s="26"/>
      <c r="BW402" s="26"/>
      <c r="BX402" s="26"/>
      <c r="BY402" s="26"/>
      <c r="BZ402" s="26"/>
      <c r="CA402" s="26"/>
      <c r="CB402" s="26"/>
      <c r="CC402" s="26"/>
      <c r="CD402" s="26"/>
      <c r="CE402" s="26"/>
      <c r="CF402" s="26"/>
      <c r="CG402" s="26"/>
    </row>
    <row r="403" spans="1:85" ht="15.75" customHeight="1" x14ac:dyDescent="0.2">
      <c r="A403" s="26"/>
      <c r="B403" s="26"/>
      <c r="C403" s="26"/>
      <c r="D403" s="51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  <c r="AG403" s="26"/>
      <c r="AH403" s="26"/>
      <c r="AI403" s="26"/>
      <c r="AJ403" s="26"/>
      <c r="AK403" s="26"/>
      <c r="AL403" s="26"/>
      <c r="AM403" s="26"/>
      <c r="AN403" s="26"/>
      <c r="AO403" s="26"/>
      <c r="AP403" s="26"/>
      <c r="AQ403" s="26"/>
      <c r="AR403" s="26"/>
      <c r="AS403" s="26"/>
      <c r="AT403" s="26"/>
      <c r="AU403" s="26"/>
      <c r="AV403" s="26"/>
      <c r="AW403" s="26"/>
      <c r="AX403" s="26"/>
      <c r="AY403" s="26"/>
      <c r="AZ403" s="26"/>
      <c r="BA403" s="26"/>
      <c r="BB403" s="26"/>
      <c r="BC403" s="26"/>
      <c r="BD403" s="26"/>
      <c r="BE403" s="26"/>
      <c r="BF403" s="26"/>
      <c r="BG403" s="26"/>
      <c r="BH403" s="26"/>
      <c r="BI403" s="26"/>
      <c r="BJ403" s="26"/>
      <c r="BK403" s="26"/>
      <c r="BL403" s="26"/>
      <c r="BM403" s="26"/>
      <c r="BN403" s="26"/>
      <c r="BO403" s="26"/>
      <c r="BP403" s="26"/>
      <c r="BQ403" s="26"/>
      <c r="BR403" s="26"/>
      <c r="BS403" s="26"/>
      <c r="BT403" s="26"/>
      <c r="BU403" s="26"/>
      <c r="BV403" s="26"/>
      <c r="BW403" s="26"/>
      <c r="BX403" s="26"/>
      <c r="BY403" s="26"/>
      <c r="BZ403" s="26"/>
      <c r="CA403" s="26"/>
      <c r="CB403" s="26"/>
      <c r="CC403" s="26"/>
      <c r="CD403" s="26"/>
      <c r="CE403" s="26"/>
      <c r="CF403" s="26"/>
      <c r="CG403" s="26"/>
    </row>
    <row r="404" spans="1:85" ht="15.75" customHeight="1" x14ac:dyDescent="0.2">
      <c r="A404" s="26"/>
      <c r="B404" s="26"/>
      <c r="C404" s="26"/>
      <c r="D404" s="51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  <c r="AG404" s="26"/>
      <c r="AH404" s="26"/>
      <c r="AI404" s="26"/>
      <c r="AJ404" s="26"/>
      <c r="AK404" s="26"/>
      <c r="AL404" s="26"/>
      <c r="AM404" s="26"/>
      <c r="AN404" s="26"/>
      <c r="AO404" s="26"/>
      <c r="AP404" s="26"/>
      <c r="AQ404" s="26"/>
      <c r="AR404" s="26"/>
      <c r="AS404" s="26"/>
      <c r="AT404" s="26"/>
      <c r="AU404" s="26"/>
      <c r="AV404" s="26"/>
      <c r="AW404" s="26"/>
      <c r="AX404" s="26"/>
      <c r="AY404" s="26"/>
      <c r="AZ404" s="26"/>
      <c r="BA404" s="26"/>
      <c r="BB404" s="26"/>
      <c r="BC404" s="26"/>
      <c r="BD404" s="26"/>
      <c r="BE404" s="26"/>
      <c r="BF404" s="26"/>
      <c r="BG404" s="26"/>
      <c r="BH404" s="26"/>
      <c r="BI404" s="26"/>
      <c r="BJ404" s="26"/>
      <c r="BK404" s="26"/>
      <c r="BL404" s="26"/>
      <c r="BM404" s="26"/>
      <c r="BN404" s="26"/>
      <c r="BO404" s="26"/>
      <c r="BP404" s="26"/>
      <c r="BQ404" s="26"/>
      <c r="BR404" s="26"/>
      <c r="BS404" s="26"/>
      <c r="BT404" s="26"/>
      <c r="BU404" s="26"/>
      <c r="BV404" s="26"/>
      <c r="BW404" s="26"/>
      <c r="BX404" s="26"/>
      <c r="BY404" s="26"/>
      <c r="BZ404" s="26"/>
      <c r="CA404" s="26"/>
      <c r="CB404" s="26"/>
      <c r="CC404" s="26"/>
      <c r="CD404" s="26"/>
      <c r="CE404" s="26"/>
      <c r="CF404" s="26"/>
      <c r="CG404" s="26"/>
    </row>
    <row r="405" spans="1:85" ht="15.75" customHeight="1" x14ac:dyDescent="0.2">
      <c r="A405" s="26"/>
      <c r="B405" s="26"/>
      <c r="C405" s="26"/>
      <c r="D405" s="51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  <c r="AG405" s="26"/>
      <c r="AH405" s="26"/>
      <c r="AI405" s="26"/>
      <c r="AJ405" s="26"/>
      <c r="AK405" s="26"/>
      <c r="AL405" s="26"/>
      <c r="AM405" s="26"/>
      <c r="AN405" s="26"/>
      <c r="AO405" s="26"/>
      <c r="AP405" s="26"/>
      <c r="AQ405" s="26"/>
      <c r="AR405" s="26"/>
      <c r="AS405" s="26"/>
      <c r="AT405" s="26"/>
      <c r="AU405" s="26"/>
      <c r="AV405" s="26"/>
      <c r="AW405" s="26"/>
      <c r="AX405" s="26"/>
      <c r="AY405" s="26"/>
      <c r="AZ405" s="26"/>
      <c r="BA405" s="26"/>
      <c r="BB405" s="26"/>
      <c r="BC405" s="26"/>
      <c r="BD405" s="26"/>
      <c r="BE405" s="26"/>
      <c r="BF405" s="26"/>
      <c r="BG405" s="26"/>
      <c r="BH405" s="26"/>
      <c r="BI405" s="26"/>
      <c r="BJ405" s="26"/>
      <c r="BK405" s="26"/>
      <c r="BL405" s="26"/>
      <c r="BM405" s="26"/>
      <c r="BN405" s="26"/>
      <c r="BO405" s="26"/>
      <c r="BP405" s="26"/>
      <c r="BQ405" s="26"/>
      <c r="BR405" s="26"/>
      <c r="BS405" s="26"/>
      <c r="BT405" s="26"/>
      <c r="BU405" s="26"/>
      <c r="BV405" s="26"/>
      <c r="BW405" s="26"/>
      <c r="BX405" s="26"/>
      <c r="BY405" s="26"/>
      <c r="BZ405" s="26"/>
      <c r="CA405" s="26"/>
      <c r="CB405" s="26"/>
      <c r="CC405" s="26"/>
      <c r="CD405" s="26"/>
      <c r="CE405" s="26"/>
      <c r="CF405" s="26"/>
      <c r="CG405" s="26"/>
    </row>
    <row r="406" spans="1:85" ht="15.75" customHeight="1" x14ac:dyDescent="0.2">
      <c r="A406" s="26"/>
      <c r="B406" s="26"/>
      <c r="C406" s="26"/>
      <c r="D406" s="51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  <c r="AI406" s="26"/>
      <c r="AJ406" s="26"/>
      <c r="AK406" s="26"/>
      <c r="AL406" s="26"/>
      <c r="AM406" s="26"/>
      <c r="AN406" s="26"/>
      <c r="AO406" s="26"/>
      <c r="AP406" s="26"/>
      <c r="AQ406" s="26"/>
      <c r="AR406" s="26"/>
      <c r="AS406" s="26"/>
      <c r="AT406" s="26"/>
      <c r="AU406" s="26"/>
      <c r="AV406" s="26"/>
      <c r="AW406" s="26"/>
      <c r="AX406" s="26"/>
      <c r="AY406" s="26"/>
      <c r="AZ406" s="26"/>
      <c r="BA406" s="26"/>
      <c r="BB406" s="26"/>
      <c r="BC406" s="26"/>
      <c r="BD406" s="26"/>
      <c r="BE406" s="26"/>
      <c r="BF406" s="26"/>
      <c r="BG406" s="26"/>
      <c r="BH406" s="26"/>
      <c r="BI406" s="26"/>
      <c r="BJ406" s="26"/>
      <c r="BK406" s="26"/>
      <c r="BL406" s="26"/>
      <c r="BM406" s="26"/>
      <c r="BN406" s="26"/>
      <c r="BO406" s="26"/>
      <c r="BP406" s="26"/>
      <c r="BQ406" s="26"/>
      <c r="BR406" s="26"/>
      <c r="BS406" s="26"/>
      <c r="BT406" s="26"/>
      <c r="BU406" s="26"/>
      <c r="BV406" s="26"/>
      <c r="BW406" s="26"/>
      <c r="BX406" s="26"/>
      <c r="BY406" s="26"/>
      <c r="BZ406" s="26"/>
      <c r="CA406" s="26"/>
      <c r="CB406" s="26"/>
      <c r="CC406" s="26"/>
      <c r="CD406" s="26"/>
      <c r="CE406" s="26"/>
      <c r="CF406" s="26"/>
      <c r="CG406" s="26"/>
    </row>
    <row r="407" spans="1:85" ht="15.75" customHeight="1" x14ac:dyDescent="0.2">
      <c r="A407" s="26"/>
      <c r="B407" s="26"/>
      <c r="C407" s="26"/>
      <c r="D407" s="51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  <c r="AG407" s="26"/>
      <c r="AH407" s="26"/>
      <c r="AI407" s="26"/>
      <c r="AJ407" s="26"/>
      <c r="AK407" s="26"/>
      <c r="AL407" s="26"/>
      <c r="AM407" s="26"/>
      <c r="AN407" s="26"/>
      <c r="AO407" s="26"/>
      <c r="AP407" s="26"/>
      <c r="AQ407" s="26"/>
      <c r="AR407" s="26"/>
      <c r="AS407" s="26"/>
      <c r="AT407" s="26"/>
      <c r="AU407" s="26"/>
      <c r="AV407" s="26"/>
      <c r="AW407" s="26"/>
      <c r="AX407" s="26"/>
      <c r="AY407" s="26"/>
      <c r="AZ407" s="26"/>
      <c r="BA407" s="26"/>
      <c r="BB407" s="26"/>
      <c r="BC407" s="26"/>
      <c r="BD407" s="26"/>
      <c r="BE407" s="26"/>
      <c r="BF407" s="26"/>
      <c r="BG407" s="26"/>
      <c r="BH407" s="26"/>
      <c r="BI407" s="26"/>
      <c r="BJ407" s="26"/>
      <c r="BK407" s="26"/>
      <c r="BL407" s="26"/>
      <c r="BM407" s="26"/>
      <c r="BN407" s="26"/>
      <c r="BO407" s="26"/>
      <c r="BP407" s="26"/>
      <c r="BQ407" s="26"/>
      <c r="BR407" s="26"/>
      <c r="BS407" s="26"/>
      <c r="BT407" s="26"/>
      <c r="BU407" s="26"/>
      <c r="BV407" s="26"/>
      <c r="BW407" s="26"/>
      <c r="BX407" s="26"/>
      <c r="BY407" s="26"/>
      <c r="BZ407" s="26"/>
      <c r="CA407" s="26"/>
      <c r="CB407" s="26"/>
      <c r="CC407" s="26"/>
      <c r="CD407" s="26"/>
      <c r="CE407" s="26"/>
      <c r="CF407" s="26"/>
      <c r="CG407" s="26"/>
    </row>
    <row r="408" spans="1:85" ht="15.75" customHeight="1" x14ac:dyDescent="0.2">
      <c r="A408" s="26"/>
      <c r="B408" s="26"/>
      <c r="C408" s="26"/>
      <c r="D408" s="51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  <c r="AG408" s="26"/>
      <c r="AH408" s="26"/>
      <c r="AI408" s="26"/>
      <c r="AJ408" s="26"/>
      <c r="AK408" s="26"/>
      <c r="AL408" s="26"/>
      <c r="AM408" s="26"/>
      <c r="AN408" s="26"/>
      <c r="AO408" s="26"/>
      <c r="AP408" s="26"/>
      <c r="AQ408" s="26"/>
      <c r="AR408" s="26"/>
      <c r="AS408" s="26"/>
      <c r="AT408" s="26"/>
      <c r="AU408" s="26"/>
      <c r="AV408" s="26"/>
      <c r="AW408" s="26"/>
      <c r="AX408" s="26"/>
      <c r="AY408" s="26"/>
      <c r="AZ408" s="26"/>
      <c r="BA408" s="26"/>
      <c r="BB408" s="26"/>
      <c r="BC408" s="26"/>
      <c r="BD408" s="26"/>
      <c r="BE408" s="26"/>
      <c r="BF408" s="26"/>
      <c r="BG408" s="26"/>
      <c r="BH408" s="26"/>
      <c r="BI408" s="26"/>
      <c r="BJ408" s="26"/>
      <c r="BK408" s="26"/>
      <c r="BL408" s="26"/>
      <c r="BM408" s="26"/>
      <c r="BN408" s="26"/>
      <c r="BO408" s="26"/>
      <c r="BP408" s="26"/>
      <c r="BQ408" s="26"/>
      <c r="BR408" s="26"/>
      <c r="BS408" s="26"/>
      <c r="BT408" s="26"/>
      <c r="BU408" s="26"/>
      <c r="BV408" s="26"/>
      <c r="BW408" s="26"/>
      <c r="BX408" s="26"/>
      <c r="BY408" s="26"/>
      <c r="BZ408" s="26"/>
      <c r="CA408" s="26"/>
      <c r="CB408" s="26"/>
      <c r="CC408" s="26"/>
      <c r="CD408" s="26"/>
      <c r="CE408" s="26"/>
      <c r="CF408" s="26"/>
      <c r="CG408" s="26"/>
    </row>
    <row r="409" spans="1:85" ht="15.75" customHeight="1" x14ac:dyDescent="0.2">
      <c r="A409" s="26"/>
      <c r="B409" s="26"/>
      <c r="C409" s="26"/>
      <c r="D409" s="51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  <c r="AG409" s="26"/>
      <c r="AH409" s="26"/>
      <c r="AI409" s="26"/>
      <c r="AJ409" s="26"/>
      <c r="AK409" s="26"/>
      <c r="AL409" s="26"/>
      <c r="AM409" s="26"/>
      <c r="AN409" s="26"/>
      <c r="AO409" s="26"/>
      <c r="AP409" s="26"/>
      <c r="AQ409" s="26"/>
      <c r="AR409" s="26"/>
      <c r="AS409" s="26"/>
      <c r="AT409" s="26"/>
      <c r="AU409" s="26"/>
      <c r="AV409" s="26"/>
      <c r="AW409" s="26"/>
      <c r="AX409" s="26"/>
      <c r="AY409" s="26"/>
      <c r="AZ409" s="26"/>
      <c r="BA409" s="26"/>
      <c r="BB409" s="26"/>
      <c r="BC409" s="26"/>
      <c r="BD409" s="26"/>
      <c r="BE409" s="26"/>
      <c r="BF409" s="26"/>
      <c r="BG409" s="26"/>
      <c r="BH409" s="26"/>
      <c r="BI409" s="26"/>
      <c r="BJ409" s="26"/>
      <c r="BK409" s="26"/>
      <c r="BL409" s="26"/>
      <c r="BM409" s="26"/>
      <c r="BN409" s="26"/>
      <c r="BO409" s="26"/>
      <c r="BP409" s="26"/>
      <c r="BQ409" s="26"/>
      <c r="BR409" s="26"/>
      <c r="BS409" s="26"/>
      <c r="BT409" s="26"/>
      <c r="BU409" s="26"/>
      <c r="BV409" s="26"/>
      <c r="BW409" s="26"/>
      <c r="BX409" s="26"/>
      <c r="BY409" s="26"/>
      <c r="BZ409" s="26"/>
      <c r="CA409" s="26"/>
      <c r="CB409" s="26"/>
      <c r="CC409" s="26"/>
      <c r="CD409" s="26"/>
      <c r="CE409" s="26"/>
      <c r="CF409" s="26"/>
      <c r="CG409" s="26"/>
    </row>
    <row r="410" spans="1:85" ht="15.75" customHeight="1" x14ac:dyDescent="0.2">
      <c r="A410" s="26"/>
      <c r="B410" s="26"/>
      <c r="C410" s="26"/>
      <c r="D410" s="51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  <c r="AG410" s="26"/>
      <c r="AH410" s="26"/>
      <c r="AI410" s="26"/>
      <c r="AJ410" s="26"/>
      <c r="AK410" s="26"/>
      <c r="AL410" s="26"/>
      <c r="AM410" s="26"/>
      <c r="AN410" s="26"/>
      <c r="AO410" s="26"/>
      <c r="AP410" s="26"/>
      <c r="AQ410" s="26"/>
      <c r="AR410" s="26"/>
      <c r="AS410" s="26"/>
      <c r="AT410" s="26"/>
      <c r="AU410" s="26"/>
      <c r="AV410" s="26"/>
      <c r="AW410" s="26"/>
      <c r="AX410" s="26"/>
      <c r="AY410" s="26"/>
      <c r="AZ410" s="26"/>
      <c r="BA410" s="26"/>
      <c r="BB410" s="26"/>
      <c r="BC410" s="26"/>
      <c r="BD410" s="26"/>
      <c r="BE410" s="26"/>
      <c r="BF410" s="26"/>
      <c r="BG410" s="26"/>
      <c r="BH410" s="26"/>
      <c r="BI410" s="26"/>
      <c r="BJ410" s="26"/>
      <c r="BK410" s="26"/>
      <c r="BL410" s="26"/>
      <c r="BM410" s="26"/>
      <c r="BN410" s="26"/>
      <c r="BO410" s="26"/>
      <c r="BP410" s="26"/>
      <c r="BQ410" s="26"/>
      <c r="BR410" s="26"/>
      <c r="BS410" s="26"/>
      <c r="BT410" s="26"/>
      <c r="BU410" s="26"/>
      <c r="BV410" s="26"/>
      <c r="BW410" s="26"/>
      <c r="BX410" s="26"/>
      <c r="BY410" s="26"/>
      <c r="BZ410" s="26"/>
      <c r="CA410" s="26"/>
      <c r="CB410" s="26"/>
      <c r="CC410" s="26"/>
      <c r="CD410" s="26"/>
      <c r="CE410" s="26"/>
      <c r="CF410" s="26"/>
      <c r="CG410" s="26"/>
    </row>
    <row r="411" spans="1:85" ht="15.75" customHeight="1" x14ac:dyDescent="0.2">
      <c r="A411" s="26"/>
      <c r="B411" s="26"/>
      <c r="C411" s="26"/>
      <c r="D411" s="51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  <c r="AG411" s="26"/>
      <c r="AH411" s="26"/>
      <c r="AI411" s="26"/>
      <c r="AJ411" s="26"/>
      <c r="AK411" s="26"/>
      <c r="AL411" s="26"/>
      <c r="AM411" s="26"/>
      <c r="AN411" s="26"/>
      <c r="AO411" s="26"/>
      <c r="AP411" s="26"/>
      <c r="AQ411" s="26"/>
      <c r="AR411" s="26"/>
      <c r="AS411" s="26"/>
      <c r="AT411" s="26"/>
      <c r="AU411" s="26"/>
      <c r="AV411" s="26"/>
      <c r="AW411" s="26"/>
      <c r="AX411" s="26"/>
      <c r="AY411" s="26"/>
      <c r="AZ411" s="26"/>
      <c r="BA411" s="26"/>
      <c r="BB411" s="26"/>
      <c r="BC411" s="26"/>
      <c r="BD411" s="26"/>
      <c r="BE411" s="26"/>
      <c r="BF411" s="26"/>
      <c r="BG411" s="26"/>
      <c r="BH411" s="26"/>
      <c r="BI411" s="26"/>
      <c r="BJ411" s="26"/>
      <c r="BK411" s="26"/>
      <c r="BL411" s="26"/>
      <c r="BM411" s="26"/>
      <c r="BN411" s="26"/>
      <c r="BO411" s="26"/>
      <c r="BP411" s="26"/>
      <c r="BQ411" s="26"/>
      <c r="BR411" s="26"/>
      <c r="BS411" s="26"/>
      <c r="BT411" s="26"/>
      <c r="BU411" s="26"/>
      <c r="BV411" s="26"/>
      <c r="BW411" s="26"/>
      <c r="BX411" s="26"/>
      <c r="BY411" s="26"/>
      <c r="BZ411" s="26"/>
      <c r="CA411" s="26"/>
      <c r="CB411" s="26"/>
      <c r="CC411" s="26"/>
      <c r="CD411" s="26"/>
      <c r="CE411" s="26"/>
      <c r="CF411" s="26"/>
      <c r="CG411" s="26"/>
    </row>
    <row r="412" spans="1:85" ht="15.75" customHeight="1" x14ac:dyDescent="0.2">
      <c r="A412" s="26"/>
      <c r="B412" s="26"/>
      <c r="C412" s="26"/>
      <c r="D412" s="51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  <c r="AG412" s="26"/>
      <c r="AH412" s="26"/>
      <c r="AI412" s="26"/>
      <c r="AJ412" s="26"/>
      <c r="AK412" s="26"/>
      <c r="AL412" s="26"/>
      <c r="AM412" s="26"/>
      <c r="AN412" s="26"/>
      <c r="AO412" s="26"/>
      <c r="AP412" s="26"/>
      <c r="AQ412" s="26"/>
      <c r="AR412" s="26"/>
      <c r="AS412" s="26"/>
      <c r="AT412" s="26"/>
      <c r="AU412" s="26"/>
      <c r="AV412" s="26"/>
      <c r="AW412" s="26"/>
      <c r="AX412" s="26"/>
      <c r="AY412" s="26"/>
      <c r="AZ412" s="26"/>
      <c r="BA412" s="26"/>
      <c r="BB412" s="26"/>
      <c r="BC412" s="26"/>
      <c r="BD412" s="26"/>
      <c r="BE412" s="26"/>
      <c r="BF412" s="26"/>
      <c r="BG412" s="26"/>
      <c r="BH412" s="26"/>
      <c r="BI412" s="26"/>
      <c r="BJ412" s="26"/>
      <c r="BK412" s="26"/>
      <c r="BL412" s="26"/>
      <c r="BM412" s="26"/>
      <c r="BN412" s="26"/>
      <c r="BO412" s="26"/>
      <c r="BP412" s="26"/>
      <c r="BQ412" s="26"/>
      <c r="BR412" s="26"/>
      <c r="BS412" s="26"/>
      <c r="BT412" s="26"/>
      <c r="BU412" s="26"/>
      <c r="BV412" s="26"/>
      <c r="BW412" s="26"/>
      <c r="BX412" s="26"/>
      <c r="BY412" s="26"/>
      <c r="BZ412" s="26"/>
      <c r="CA412" s="26"/>
      <c r="CB412" s="26"/>
      <c r="CC412" s="26"/>
      <c r="CD412" s="26"/>
      <c r="CE412" s="26"/>
      <c r="CF412" s="26"/>
      <c r="CG412" s="26"/>
    </row>
    <row r="413" spans="1:85" ht="15.75" customHeight="1" x14ac:dyDescent="0.2">
      <c r="A413" s="26"/>
      <c r="B413" s="26"/>
      <c r="C413" s="26"/>
      <c r="D413" s="51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  <c r="AI413" s="26"/>
      <c r="AJ413" s="26"/>
      <c r="AK413" s="26"/>
      <c r="AL413" s="26"/>
      <c r="AM413" s="26"/>
      <c r="AN413" s="26"/>
      <c r="AO413" s="26"/>
      <c r="AP413" s="26"/>
      <c r="AQ413" s="26"/>
      <c r="AR413" s="26"/>
      <c r="AS413" s="26"/>
      <c r="AT413" s="26"/>
      <c r="AU413" s="26"/>
      <c r="AV413" s="26"/>
      <c r="AW413" s="26"/>
      <c r="AX413" s="26"/>
      <c r="AY413" s="26"/>
      <c r="AZ413" s="26"/>
      <c r="BA413" s="26"/>
      <c r="BB413" s="26"/>
      <c r="BC413" s="26"/>
      <c r="BD413" s="26"/>
      <c r="BE413" s="26"/>
      <c r="BF413" s="26"/>
      <c r="BG413" s="26"/>
      <c r="BH413" s="26"/>
      <c r="BI413" s="26"/>
      <c r="BJ413" s="26"/>
      <c r="BK413" s="26"/>
      <c r="BL413" s="26"/>
      <c r="BM413" s="26"/>
      <c r="BN413" s="26"/>
      <c r="BO413" s="26"/>
      <c r="BP413" s="26"/>
      <c r="BQ413" s="26"/>
      <c r="BR413" s="26"/>
      <c r="BS413" s="26"/>
      <c r="BT413" s="26"/>
      <c r="BU413" s="26"/>
      <c r="BV413" s="26"/>
      <c r="BW413" s="26"/>
      <c r="BX413" s="26"/>
      <c r="BY413" s="26"/>
      <c r="BZ413" s="26"/>
      <c r="CA413" s="26"/>
      <c r="CB413" s="26"/>
      <c r="CC413" s="26"/>
      <c r="CD413" s="26"/>
      <c r="CE413" s="26"/>
      <c r="CF413" s="26"/>
      <c r="CG413" s="26"/>
    </row>
    <row r="414" spans="1:85" ht="15.75" customHeight="1" x14ac:dyDescent="0.2">
      <c r="A414" s="26"/>
      <c r="B414" s="26"/>
      <c r="C414" s="26"/>
      <c r="D414" s="51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  <c r="AG414" s="26"/>
      <c r="AH414" s="26"/>
      <c r="AI414" s="26"/>
      <c r="AJ414" s="26"/>
      <c r="AK414" s="26"/>
      <c r="AL414" s="26"/>
      <c r="AM414" s="26"/>
      <c r="AN414" s="26"/>
      <c r="AO414" s="26"/>
      <c r="AP414" s="26"/>
      <c r="AQ414" s="26"/>
      <c r="AR414" s="26"/>
      <c r="AS414" s="26"/>
      <c r="AT414" s="26"/>
      <c r="AU414" s="26"/>
      <c r="AV414" s="26"/>
      <c r="AW414" s="26"/>
      <c r="AX414" s="26"/>
      <c r="AY414" s="26"/>
      <c r="AZ414" s="26"/>
      <c r="BA414" s="26"/>
      <c r="BB414" s="26"/>
      <c r="BC414" s="26"/>
      <c r="BD414" s="26"/>
      <c r="BE414" s="26"/>
      <c r="BF414" s="26"/>
      <c r="BG414" s="26"/>
      <c r="BH414" s="26"/>
      <c r="BI414" s="26"/>
      <c r="BJ414" s="26"/>
      <c r="BK414" s="26"/>
      <c r="BL414" s="26"/>
      <c r="BM414" s="26"/>
      <c r="BN414" s="26"/>
      <c r="BO414" s="26"/>
      <c r="BP414" s="26"/>
      <c r="BQ414" s="26"/>
      <c r="BR414" s="26"/>
      <c r="BS414" s="26"/>
      <c r="BT414" s="26"/>
      <c r="BU414" s="26"/>
      <c r="BV414" s="26"/>
      <c r="BW414" s="26"/>
      <c r="BX414" s="26"/>
      <c r="BY414" s="26"/>
      <c r="BZ414" s="26"/>
      <c r="CA414" s="26"/>
      <c r="CB414" s="26"/>
      <c r="CC414" s="26"/>
      <c r="CD414" s="26"/>
      <c r="CE414" s="26"/>
      <c r="CF414" s="26"/>
      <c r="CG414" s="26"/>
    </row>
    <row r="415" spans="1:85" ht="15.75" customHeight="1" x14ac:dyDescent="0.2">
      <c r="A415" s="26"/>
      <c r="B415" s="26"/>
      <c r="C415" s="26"/>
      <c r="D415" s="51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  <c r="AG415" s="26"/>
      <c r="AH415" s="26"/>
      <c r="AI415" s="26"/>
      <c r="AJ415" s="26"/>
      <c r="AK415" s="26"/>
      <c r="AL415" s="26"/>
      <c r="AM415" s="26"/>
      <c r="AN415" s="26"/>
      <c r="AO415" s="26"/>
      <c r="AP415" s="26"/>
      <c r="AQ415" s="26"/>
      <c r="AR415" s="26"/>
      <c r="AS415" s="26"/>
      <c r="AT415" s="26"/>
      <c r="AU415" s="26"/>
      <c r="AV415" s="26"/>
      <c r="AW415" s="26"/>
      <c r="AX415" s="26"/>
      <c r="AY415" s="26"/>
      <c r="AZ415" s="26"/>
      <c r="BA415" s="26"/>
      <c r="BB415" s="26"/>
      <c r="BC415" s="26"/>
      <c r="BD415" s="26"/>
      <c r="BE415" s="26"/>
      <c r="BF415" s="26"/>
      <c r="BG415" s="26"/>
      <c r="BH415" s="26"/>
      <c r="BI415" s="26"/>
      <c r="BJ415" s="26"/>
      <c r="BK415" s="26"/>
      <c r="BL415" s="26"/>
      <c r="BM415" s="26"/>
      <c r="BN415" s="26"/>
      <c r="BO415" s="26"/>
      <c r="BP415" s="26"/>
      <c r="BQ415" s="26"/>
      <c r="BR415" s="26"/>
      <c r="BS415" s="26"/>
      <c r="BT415" s="26"/>
      <c r="BU415" s="26"/>
      <c r="BV415" s="26"/>
      <c r="BW415" s="26"/>
      <c r="BX415" s="26"/>
      <c r="BY415" s="26"/>
      <c r="BZ415" s="26"/>
      <c r="CA415" s="26"/>
      <c r="CB415" s="26"/>
      <c r="CC415" s="26"/>
      <c r="CD415" s="26"/>
      <c r="CE415" s="26"/>
      <c r="CF415" s="26"/>
      <c r="CG415" s="26"/>
    </row>
    <row r="416" spans="1:85" ht="15.75" customHeight="1" x14ac:dyDescent="0.2">
      <c r="A416" s="26"/>
      <c r="B416" s="26"/>
      <c r="C416" s="26"/>
      <c r="D416" s="51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  <c r="AG416" s="26"/>
      <c r="AH416" s="26"/>
      <c r="AI416" s="26"/>
      <c r="AJ416" s="26"/>
      <c r="AK416" s="26"/>
      <c r="AL416" s="26"/>
      <c r="AM416" s="26"/>
      <c r="AN416" s="26"/>
      <c r="AO416" s="26"/>
      <c r="AP416" s="26"/>
      <c r="AQ416" s="26"/>
      <c r="AR416" s="26"/>
      <c r="AS416" s="26"/>
      <c r="AT416" s="26"/>
      <c r="AU416" s="26"/>
      <c r="AV416" s="26"/>
      <c r="AW416" s="26"/>
      <c r="AX416" s="26"/>
      <c r="AY416" s="26"/>
      <c r="AZ416" s="26"/>
      <c r="BA416" s="26"/>
      <c r="BB416" s="26"/>
      <c r="BC416" s="26"/>
      <c r="BD416" s="26"/>
      <c r="BE416" s="26"/>
      <c r="BF416" s="26"/>
      <c r="BG416" s="26"/>
      <c r="BH416" s="26"/>
      <c r="BI416" s="26"/>
      <c r="BJ416" s="26"/>
      <c r="BK416" s="26"/>
      <c r="BL416" s="26"/>
      <c r="BM416" s="26"/>
      <c r="BN416" s="26"/>
      <c r="BO416" s="26"/>
      <c r="BP416" s="26"/>
      <c r="BQ416" s="26"/>
      <c r="BR416" s="26"/>
      <c r="BS416" s="26"/>
      <c r="BT416" s="26"/>
      <c r="BU416" s="26"/>
      <c r="BV416" s="26"/>
      <c r="BW416" s="26"/>
      <c r="BX416" s="26"/>
      <c r="BY416" s="26"/>
      <c r="BZ416" s="26"/>
      <c r="CA416" s="26"/>
      <c r="CB416" s="26"/>
      <c r="CC416" s="26"/>
      <c r="CD416" s="26"/>
      <c r="CE416" s="26"/>
      <c r="CF416" s="26"/>
      <c r="CG416" s="26"/>
    </row>
    <row r="417" spans="1:85" ht="15.75" customHeight="1" x14ac:dyDescent="0.2">
      <c r="A417" s="26"/>
      <c r="B417" s="26"/>
      <c r="C417" s="26"/>
      <c r="D417" s="51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  <c r="AG417" s="26"/>
      <c r="AH417" s="26"/>
      <c r="AI417" s="26"/>
      <c r="AJ417" s="26"/>
      <c r="AK417" s="26"/>
      <c r="AL417" s="26"/>
      <c r="AM417" s="26"/>
      <c r="AN417" s="26"/>
      <c r="AO417" s="26"/>
      <c r="AP417" s="26"/>
      <c r="AQ417" s="26"/>
      <c r="AR417" s="26"/>
      <c r="AS417" s="26"/>
      <c r="AT417" s="26"/>
      <c r="AU417" s="26"/>
      <c r="AV417" s="26"/>
      <c r="AW417" s="26"/>
      <c r="AX417" s="26"/>
      <c r="AY417" s="26"/>
      <c r="AZ417" s="26"/>
      <c r="BA417" s="26"/>
      <c r="BB417" s="26"/>
      <c r="BC417" s="26"/>
      <c r="BD417" s="26"/>
      <c r="BE417" s="26"/>
      <c r="BF417" s="26"/>
      <c r="BG417" s="26"/>
      <c r="BH417" s="26"/>
      <c r="BI417" s="26"/>
      <c r="BJ417" s="26"/>
      <c r="BK417" s="26"/>
      <c r="BL417" s="26"/>
      <c r="BM417" s="26"/>
      <c r="BN417" s="26"/>
      <c r="BO417" s="26"/>
      <c r="BP417" s="26"/>
      <c r="BQ417" s="26"/>
      <c r="BR417" s="26"/>
      <c r="BS417" s="26"/>
      <c r="BT417" s="26"/>
      <c r="BU417" s="26"/>
      <c r="BV417" s="26"/>
      <c r="BW417" s="26"/>
      <c r="BX417" s="26"/>
      <c r="BY417" s="26"/>
      <c r="BZ417" s="26"/>
      <c r="CA417" s="26"/>
      <c r="CB417" s="26"/>
      <c r="CC417" s="26"/>
      <c r="CD417" s="26"/>
      <c r="CE417" s="26"/>
      <c r="CF417" s="26"/>
      <c r="CG417" s="26"/>
    </row>
    <row r="418" spans="1:85" ht="15.75" customHeight="1" x14ac:dyDescent="0.2">
      <c r="A418" s="26"/>
      <c r="B418" s="26"/>
      <c r="C418" s="26"/>
      <c r="D418" s="51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  <c r="AI418" s="26"/>
      <c r="AJ418" s="26"/>
      <c r="AK418" s="26"/>
      <c r="AL418" s="26"/>
      <c r="AM418" s="26"/>
      <c r="AN418" s="26"/>
      <c r="AO418" s="26"/>
      <c r="AP418" s="26"/>
      <c r="AQ418" s="26"/>
      <c r="AR418" s="26"/>
      <c r="AS418" s="26"/>
      <c r="AT418" s="26"/>
      <c r="AU418" s="26"/>
      <c r="AV418" s="26"/>
      <c r="AW418" s="26"/>
      <c r="AX418" s="26"/>
      <c r="AY418" s="26"/>
      <c r="AZ418" s="26"/>
      <c r="BA418" s="26"/>
      <c r="BB418" s="26"/>
      <c r="BC418" s="26"/>
      <c r="BD418" s="26"/>
      <c r="BE418" s="26"/>
      <c r="BF418" s="26"/>
      <c r="BG418" s="26"/>
      <c r="BH418" s="26"/>
      <c r="BI418" s="26"/>
      <c r="BJ418" s="26"/>
      <c r="BK418" s="26"/>
      <c r="BL418" s="26"/>
      <c r="BM418" s="26"/>
      <c r="BN418" s="26"/>
      <c r="BO418" s="26"/>
      <c r="BP418" s="26"/>
      <c r="BQ418" s="26"/>
      <c r="BR418" s="26"/>
      <c r="BS418" s="26"/>
      <c r="BT418" s="26"/>
      <c r="BU418" s="26"/>
      <c r="BV418" s="26"/>
      <c r="BW418" s="26"/>
      <c r="BX418" s="26"/>
      <c r="BY418" s="26"/>
      <c r="BZ418" s="26"/>
      <c r="CA418" s="26"/>
      <c r="CB418" s="26"/>
      <c r="CC418" s="26"/>
      <c r="CD418" s="26"/>
      <c r="CE418" s="26"/>
      <c r="CF418" s="26"/>
      <c r="CG418" s="26"/>
    </row>
    <row r="419" spans="1:85" ht="15.75" customHeight="1" x14ac:dyDescent="0.2">
      <c r="A419" s="26"/>
      <c r="B419" s="26"/>
      <c r="C419" s="26"/>
      <c r="D419" s="51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  <c r="AG419" s="26"/>
      <c r="AH419" s="26"/>
      <c r="AI419" s="26"/>
      <c r="AJ419" s="26"/>
      <c r="AK419" s="26"/>
      <c r="AL419" s="26"/>
      <c r="AM419" s="26"/>
      <c r="AN419" s="26"/>
      <c r="AO419" s="26"/>
      <c r="AP419" s="26"/>
      <c r="AQ419" s="26"/>
      <c r="AR419" s="26"/>
      <c r="AS419" s="26"/>
      <c r="AT419" s="26"/>
      <c r="AU419" s="26"/>
      <c r="AV419" s="26"/>
      <c r="AW419" s="26"/>
      <c r="AX419" s="26"/>
      <c r="AY419" s="26"/>
      <c r="AZ419" s="26"/>
      <c r="BA419" s="26"/>
      <c r="BB419" s="26"/>
      <c r="BC419" s="26"/>
      <c r="BD419" s="26"/>
      <c r="BE419" s="26"/>
      <c r="BF419" s="26"/>
      <c r="BG419" s="26"/>
      <c r="BH419" s="26"/>
      <c r="BI419" s="26"/>
      <c r="BJ419" s="26"/>
      <c r="BK419" s="26"/>
      <c r="BL419" s="26"/>
      <c r="BM419" s="26"/>
      <c r="BN419" s="26"/>
      <c r="BO419" s="26"/>
      <c r="BP419" s="26"/>
      <c r="BQ419" s="26"/>
      <c r="BR419" s="26"/>
      <c r="BS419" s="26"/>
      <c r="BT419" s="26"/>
      <c r="BU419" s="26"/>
      <c r="BV419" s="26"/>
      <c r="BW419" s="26"/>
      <c r="BX419" s="26"/>
      <c r="BY419" s="26"/>
      <c r="BZ419" s="26"/>
      <c r="CA419" s="26"/>
      <c r="CB419" s="26"/>
      <c r="CC419" s="26"/>
      <c r="CD419" s="26"/>
      <c r="CE419" s="26"/>
      <c r="CF419" s="26"/>
      <c r="CG419" s="26"/>
    </row>
    <row r="420" spans="1:85" ht="15.75" customHeight="1" x14ac:dyDescent="0.2">
      <c r="A420" s="26"/>
      <c r="B420" s="26"/>
      <c r="C420" s="26"/>
      <c r="D420" s="51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  <c r="AG420" s="26"/>
      <c r="AH420" s="26"/>
      <c r="AI420" s="26"/>
      <c r="AJ420" s="26"/>
      <c r="AK420" s="26"/>
      <c r="AL420" s="26"/>
      <c r="AM420" s="26"/>
      <c r="AN420" s="26"/>
      <c r="AO420" s="26"/>
      <c r="AP420" s="26"/>
      <c r="AQ420" s="26"/>
      <c r="AR420" s="26"/>
      <c r="AS420" s="26"/>
      <c r="AT420" s="26"/>
      <c r="AU420" s="26"/>
      <c r="AV420" s="26"/>
      <c r="AW420" s="26"/>
      <c r="AX420" s="26"/>
      <c r="AY420" s="26"/>
      <c r="AZ420" s="26"/>
      <c r="BA420" s="26"/>
      <c r="BB420" s="26"/>
      <c r="BC420" s="26"/>
      <c r="BD420" s="26"/>
      <c r="BE420" s="26"/>
      <c r="BF420" s="26"/>
      <c r="BG420" s="26"/>
      <c r="BH420" s="26"/>
      <c r="BI420" s="26"/>
      <c r="BJ420" s="26"/>
      <c r="BK420" s="26"/>
      <c r="BL420" s="26"/>
      <c r="BM420" s="26"/>
      <c r="BN420" s="26"/>
      <c r="BO420" s="26"/>
      <c r="BP420" s="26"/>
      <c r="BQ420" s="26"/>
      <c r="BR420" s="26"/>
      <c r="BS420" s="26"/>
      <c r="BT420" s="26"/>
      <c r="BU420" s="26"/>
      <c r="BV420" s="26"/>
      <c r="BW420" s="26"/>
      <c r="BX420" s="26"/>
      <c r="BY420" s="26"/>
      <c r="BZ420" s="26"/>
      <c r="CA420" s="26"/>
      <c r="CB420" s="26"/>
      <c r="CC420" s="26"/>
      <c r="CD420" s="26"/>
      <c r="CE420" s="26"/>
      <c r="CF420" s="26"/>
      <c r="CG420" s="26"/>
    </row>
    <row r="421" spans="1:85" ht="15.75" customHeight="1" x14ac:dyDescent="0.2">
      <c r="A421" s="26"/>
      <c r="B421" s="26"/>
      <c r="C421" s="26"/>
      <c r="D421" s="51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  <c r="AG421" s="26"/>
      <c r="AH421" s="26"/>
      <c r="AI421" s="26"/>
      <c r="AJ421" s="26"/>
      <c r="AK421" s="26"/>
      <c r="AL421" s="26"/>
      <c r="AM421" s="26"/>
      <c r="AN421" s="26"/>
      <c r="AO421" s="26"/>
      <c r="AP421" s="26"/>
      <c r="AQ421" s="26"/>
      <c r="AR421" s="26"/>
      <c r="AS421" s="26"/>
      <c r="AT421" s="26"/>
      <c r="AU421" s="26"/>
      <c r="AV421" s="26"/>
      <c r="AW421" s="26"/>
      <c r="AX421" s="26"/>
      <c r="AY421" s="26"/>
      <c r="AZ421" s="26"/>
      <c r="BA421" s="26"/>
      <c r="BB421" s="26"/>
      <c r="BC421" s="26"/>
      <c r="BD421" s="26"/>
      <c r="BE421" s="26"/>
      <c r="BF421" s="26"/>
      <c r="BG421" s="26"/>
      <c r="BH421" s="26"/>
      <c r="BI421" s="26"/>
      <c r="BJ421" s="26"/>
      <c r="BK421" s="26"/>
      <c r="BL421" s="26"/>
      <c r="BM421" s="26"/>
      <c r="BN421" s="26"/>
      <c r="BO421" s="26"/>
      <c r="BP421" s="26"/>
      <c r="BQ421" s="26"/>
      <c r="BR421" s="26"/>
      <c r="BS421" s="26"/>
      <c r="BT421" s="26"/>
      <c r="BU421" s="26"/>
      <c r="BV421" s="26"/>
      <c r="BW421" s="26"/>
      <c r="BX421" s="26"/>
      <c r="BY421" s="26"/>
      <c r="BZ421" s="26"/>
      <c r="CA421" s="26"/>
      <c r="CB421" s="26"/>
      <c r="CC421" s="26"/>
      <c r="CD421" s="26"/>
      <c r="CE421" s="26"/>
      <c r="CF421" s="26"/>
      <c r="CG421" s="26"/>
    </row>
    <row r="422" spans="1:85" ht="15.75" customHeight="1" x14ac:dyDescent="0.2">
      <c r="A422" s="26"/>
      <c r="B422" s="26"/>
      <c r="C422" s="26"/>
      <c r="D422" s="51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  <c r="AG422" s="26"/>
      <c r="AH422" s="26"/>
      <c r="AI422" s="26"/>
      <c r="AJ422" s="26"/>
      <c r="AK422" s="26"/>
      <c r="AL422" s="26"/>
      <c r="AM422" s="26"/>
      <c r="AN422" s="26"/>
      <c r="AO422" s="26"/>
      <c r="AP422" s="26"/>
      <c r="AQ422" s="26"/>
      <c r="AR422" s="26"/>
      <c r="AS422" s="26"/>
      <c r="AT422" s="26"/>
      <c r="AU422" s="26"/>
      <c r="AV422" s="26"/>
      <c r="AW422" s="26"/>
      <c r="AX422" s="26"/>
      <c r="AY422" s="26"/>
      <c r="AZ422" s="26"/>
      <c r="BA422" s="26"/>
      <c r="BB422" s="26"/>
      <c r="BC422" s="26"/>
      <c r="BD422" s="26"/>
      <c r="BE422" s="26"/>
      <c r="BF422" s="26"/>
      <c r="BG422" s="26"/>
      <c r="BH422" s="26"/>
      <c r="BI422" s="26"/>
      <c r="BJ422" s="26"/>
      <c r="BK422" s="26"/>
      <c r="BL422" s="26"/>
      <c r="BM422" s="26"/>
      <c r="BN422" s="26"/>
      <c r="BO422" s="26"/>
      <c r="BP422" s="26"/>
      <c r="BQ422" s="26"/>
      <c r="BR422" s="26"/>
      <c r="BS422" s="26"/>
      <c r="BT422" s="26"/>
      <c r="BU422" s="26"/>
      <c r="BV422" s="26"/>
      <c r="BW422" s="26"/>
      <c r="BX422" s="26"/>
      <c r="BY422" s="26"/>
      <c r="BZ422" s="26"/>
      <c r="CA422" s="26"/>
      <c r="CB422" s="26"/>
      <c r="CC422" s="26"/>
      <c r="CD422" s="26"/>
      <c r="CE422" s="26"/>
      <c r="CF422" s="26"/>
      <c r="CG422" s="26"/>
    </row>
    <row r="423" spans="1:85" ht="15.75" customHeight="1" x14ac:dyDescent="0.2">
      <c r="A423" s="26"/>
      <c r="B423" s="26"/>
      <c r="C423" s="26"/>
      <c r="D423" s="51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  <c r="AG423" s="26"/>
      <c r="AH423" s="26"/>
      <c r="AI423" s="26"/>
      <c r="AJ423" s="26"/>
      <c r="AK423" s="26"/>
      <c r="AL423" s="26"/>
      <c r="AM423" s="26"/>
      <c r="AN423" s="26"/>
      <c r="AO423" s="26"/>
      <c r="AP423" s="26"/>
      <c r="AQ423" s="26"/>
      <c r="AR423" s="26"/>
      <c r="AS423" s="26"/>
      <c r="AT423" s="26"/>
      <c r="AU423" s="26"/>
      <c r="AV423" s="26"/>
      <c r="AW423" s="26"/>
      <c r="AX423" s="26"/>
      <c r="AY423" s="26"/>
      <c r="AZ423" s="26"/>
      <c r="BA423" s="26"/>
      <c r="BB423" s="26"/>
      <c r="BC423" s="26"/>
      <c r="BD423" s="26"/>
      <c r="BE423" s="26"/>
      <c r="BF423" s="26"/>
      <c r="BG423" s="26"/>
      <c r="BH423" s="26"/>
      <c r="BI423" s="26"/>
      <c r="BJ423" s="26"/>
      <c r="BK423" s="26"/>
      <c r="BL423" s="26"/>
      <c r="BM423" s="26"/>
      <c r="BN423" s="26"/>
      <c r="BO423" s="26"/>
      <c r="BP423" s="26"/>
      <c r="BQ423" s="26"/>
      <c r="BR423" s="26"/>
      <c r="BS423" s="26"/>
      <c r="BT423" s="26"/>
      <c r="BU423" s="26"/>
      <c r="BV423" s="26"/>
      <c r="BW423" s="26"/>
      <c r="BX423" s="26"/>
      <c r="BY423" s="26"/>
      <c r="BZ423" s="26"/>
      <c r="CA423" s="26"/>
      <c r="CB423" s="26"/>
      <c r="CC423" s="26"/>
      <c r="CD423" s="26"/>
      <c r="CE423" s="26"/>
      <c r="CF423" s="26"/>
      <c r="CG423" s="26"/>
    </row>
    <row r="424" spans="1:85" ht="15.75" customHeight="1" x14ac:dyDescent="0.2">
      <c r="A424" s="26"/>
      <c r="B424" s="26"/>
      <c r="C424" s="26"/>
      <c r="D424" s="51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  <c r="AG424" s="26"/>
      <c r="AH424" s="26"/>
      <c r="AI424" s="26"/>
      <c r="AJ424" s="26"/>
      <c r="AK424" s="26"/>
      <c r="AL424" s="26"/>
      <c r="AM424" s="26"/>
      <c r="AN424" s="26"/>
      <c r="AO424" s="26"/>
      <c r="AP424" s="26"/>
      <c r="AQ424" s="26"/>
      <c r="AR424" s="26"/>
      <c r="AS424" s="26"/>
      <c r="AT424" s="26"/>
      <c r="AU424" s="26"/>
      <c r="AV424" s="26"/>
      <c r="AW424" s="26"/>
      <c r="AX424" s="26"/>
      <c r="AY424" s="26"/>
      <c r="AZ424" s="26"/>
      <c r="BA424" s="26"/>
      <c r="BB424" s="26"/>
      <c r="BC424" s="26"/>
      <c r="BD424" s="26"/>
      <c r="BE424" s="26"/>
      <c r="BF424" s="26"/>
      <c r="BG424" s="26"/>
      <c r="BH424" s="26"/>
      <c r="BI424" s="26"/>
      <c r="BJ424" s="26"/>
      <c r="BK424" s="26"/>
      <c r="BL424" s="26"/>
      <c r="BM424" s="26"/>
      <c r="BN424" s="26"/>
      <c r="BO424" s="26"/>
      <c r="BP424" s="26"/>
      <c r="BQ424" s="26"/>
      <c r="BR424" s="26"/>
      <c r="BS424" s="26"/>
      <c r="BT424" s="26"/>
      <c r="BU424" s="26"/>
      <c r="BV424" s="26"/>
      <c r="BW424" s="26"/>
      <c r="BX424" s="26"/>
      <c r="BY424" s="26"/>
      <c r="BZ424" s="26"/>
      <c r="CA424" s="26"/>
      <c r="CB424" s="26"/>
      <c r="CC424" s="26"/>
      <c r="CD424" s="26"/>
      <c r="CE424" s="26"/>
      <c r="CF424" s="26"/>
      <c r="CG424" s="26"/>
    </row>
    <row r="425" spans="1:85" ht="15.75" customHeight="1" x14ac:dyDescent="0.2">
      <c r="A425" s="26"/>
      <c r="B425" s="26"/>
      <c r="C425" s="26"/>
      <c r="D425" s="51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  <c r="AG425" s="26"/>
      <c r="AH425" s="26"/>
      <c r="AI425" s="26"/>
      <c r="AJ425" s="26"/>
      <c r="AK425" s="26"/>
      <c r="AL425" s="26"/>
      <c r="AM425" s="26"/>
      <c r="AN425" s="26"/>
      <c r="AO425" s="26"/>
      <c r="AP425" s="26"/>
      <c r="AQ425" s="26"/>
      <c r="AR425" s="26"/>
      <c r="AS425" s="26"/>
      <c r="AT425" s="26"/>
      <c r="AU425" s="26"/>
      <c r="AV425" s="26"/>
      <c r="AW425" s="26"/>
      <c r="AX425" s="26"/>
      <c r="AY425" s="26"/>
      <c r="AZ425" s="26"/>
      <c r="BA425" s="26"/>
      <c r="BB425" s="26"/>
      <c r="BC425" s="26"/>
      <c r="BD425" s="26"/>
      <c r="BE425" s="26"/>
      <c r="BF425" s="26"/>
      <c r="BG425" s="26"/>
      <c r="BH425" s="26"/>
      <c r="BI425" s="26"/>
      <c r="BJ425" s="26"/>
      <c r="BK425" s="26"/>
      <c r="BL425" s="26"/>
      <c r="BM425" s="26"/>
      <c r="BN425" s="26"/>
      <c r="BO425" s="26"/>
      <c r="BP425" s="26"/>
      <c r="BQ425" s="26"/>
      <c r="BR425" s="26"/>
      <c r="BS425" s="26"/>
      <c r="BT425" s="26"/>
      <c r="BU425" s="26"/>
      <c r="BV425" s="26"/>
      <c r="BW425" s="26"/>
      <c r="BX425" s="26"/>
      <c r="BY425" s="26"/>
      <c r="BZ425" s="26"/>
      <c r="CA425" s="26"/>
      <c r="CB425" s="26"/>
      <c r="CC425" s="26"/>
      <c r="CD425" s="26"/>
      <c r="CE425" s="26"/>
      <c r="CF425" s="26"/>
      <c r="CG425" s="26"/>
    </row>
    <row r="426" spans="1:85" ht="15.75" customHeight="1" x14ac:dyDescent="0.2">
      <c r="A426" s="26"/>
      <c r="B426" s="26"/>
      <c r="C426" s="26"/>
      <c r="D426" s="51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  <c r="AG426" s="26"/>
      <c r="AH426" s="26"/>
      <c r="AI426" s="26"/>
      <c r="AJ426" s="26"/>
      <c r="AK426" s="26"/>
      <c r="AL426" s="26"/>
      <c r="AM426" s="26"/>
      <c r="AN426" s="26"/>
      <c r="AO426" s="26"/>
      <c r="AP426" s="26"/>
      <c r="AQ426" s="26"/>
      <c r="AR426" s="26"/>
      <c r="AS426" s="26"/>
      <c r="AT426" s="26"/>
      <c r="AU426" s="26"/>
      <c r="AV426" s="26"/>
      <c r="AW426" s="26"/>
      <c r="AX426" s="26"/>
      <c r="AY426" s="26"/>
      <c r="AZ426" s="26"/>
      <c r="BA426" s="26"/>
      <c r="BB426" s="26"/>
      <c r="BC426" s="26"/>
      <c r="BD426" s="26"/>
      <c r="BE426" s="26"/>
      <c r="BF426" s="26"/>
      <c r="BG426" s="26"/>
      <c r="BH426" s="26"/>
      <c r="BI426" s="26"/>
      <c r="BJ426" s="26"/>
      <c r="BK426" s="26"/>
      <c r="BL426" s="26"/>
      <c r="BM426" s="26"/>
      <c r="BN426" s="26"/>
      <c r="BO426" s="26"/>
      <c r="BP426" s="26"/>
      <c r="BQ426" s="26"/>
      <c r="BR426" s="26"/>
      <c r="BS426" s="26"/>
      <c r="BT426" s="26"/>
      <c r="BU426" s="26"/>
      <c r="BV426" s="26"/>
      <c r="BW426" s="26"/>
      <c r="BX426" s="26"/>
      <c r="BY426" s="26"/>
      <c r="BZ426" s="26"/>
      <c r="CA426" s="26"/>
      <c r="CB426" s="26"/>
      <c r="CC426" s="26"/>
      <c r="CD426" s="26"/>
      <c r="CE426" s="26"/>
      <c r="CF426" s="26"/>
      <c r="CG426" s="26"/>
    </row>
    <row r="427" spans="1:85" ht="15.75" customHeight="1" x14ac:dyDescent="0.2">
      <c r="A427" s="26"/>
      <c r="B427" s="26"/>
      <c r="C427" s="26"/>
      <c r="D427" s="51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  <c r="AG427" s="26"/>
      <c r="AH427" s="26"/>
      <c r="AI427" s="26"/>
      <c r="AJ427" s="26"/>
      <c r="AK427" s="26"/>
      <c r="AL427" s="26"/>
      <c r="AM427" s="26"/>
      <c r="AN427" s="26"/>
      <c r="AO427" s="26"/>
      <c r="AP427" s="26"/>
      <c r="AQ427" s="26"/>
      <c r="AR427" s="26"/>
      <c r="AS427" s="26"/>
      <c r="AT427" s="26"/>
      <c r="AU427" s="26"/>
      <c r="AV427" s="26"/>
      <c r="AW427" s="26"/>
      <c r="AX427" s="26"/>
      <c r="AY427" s="26"/>
      <c r="AZ427" s="26"/>
      <c r="BA427" s="26"/>
      <c r="BB427" s="26"/>
      <c r="BC427" s="26"/>
      <c r="BD427" s="26"/>
      <c r="BE427" s="26"/>
      <c r="BF427" s="26"/>
      <c r="BG427" s="26"/>
      <c r="BH427" s="26"/>
      <c r="BI427" s="26"/>
      <c r="BJ427" s="26"/>
      <c r="BK427" s="26"/>
      <c r="BL427" s="26"/>
      <c r="BM427" s="26"/>
      <c r="BN427" s="26"/>
      <c r="BO427" s="26"/>
      <c r="BP427" s="26"/>
      <c r="BQ427" s="26"/>
      <c r="BR427" s="26"/>
      <c r="BS427" s="26"/>
      <c r="BT427" s="26"/>
      <c r="BU427" s="26"/>
      <c r="BV427" s="26"/>
      <c r="BW427" s="26"/>
      <c r="BX427" s="26"/>
      <c r="BY427" s="26"/>
      <c r="BZ427" s="26"/>
      <c r="CA427" s="26"/>
      <c r="CB427" s="26"/>
      <c r="CC427" s="26"/>
      <c r="CD427" s="26"/>
      <c r="CE427" s="26"/>
      <c r="CF427" s="26"/>
      <c r="CG427" s="26"/>
    </row>
    <row r="428" spans="1:85" ht="15.75" customHeight="1" x14ac:dyDescent="0.2">
      <c r="A428" s="26"/>
      <c r="B428" s="26"/>
      <c r="C428" s="26"/>
      <c r="D428" s="51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  <c r="AI428" s="26"/>
      <c r="AJ428" s="26"/>
      <c r="AK428" s="26"/>
      <c r="AL428" s="26"/>
      <c r="AM428" s="26"/>
      <c r="AN428" s="26"/>
      <c r="AO428" s="26"/>
      <c r="AP428" s="26"/>
      <c r="AQ428" s="26"/>
      <c r="AR428" s="26"/>
      <c r="AS428" s="26"/>
      <c r="AT428" s="26"/>
      <c r="AU428" s="26"/>
      <c r="AV428" s="26"/>
      <c r="AW428" s="26"/>
      <c r="AX428" s="26"/>
      <c r="AY428" s="26"/>
      <c r="AZ428" s="26"/>
      <c r="BA428" s="26"/>
      <c r="BB428" s="26"/>
      <c r="BC428" s="26"/>
      <c r="BD428" s="26"/>
      <c r="BE428" s="26"/>
      <c r="BF428" s="26"/>
      <c r="BG428" s="26"/>
      <c r="BH428" s="26"/>
      <c r="BI428" s="26"/>
      <c r="BJ428" s="26"/>
      <c r="BK428" s="26"/>
      <c r="BL428" s="26"/>
      <c r="BM428" s="26"/>
      <c r="BN428" s="26"/>
      <c r="BO428" s="26"/>
      <c r="BP428" s="26"/>
      <c r="BQ428" s="26"/>
      <c r="BR428" s="26"/>
      <c r="BS428" s="26"/>
      <c r="BT428" s="26"/>
      <c r="BU428" s="26"/>
      <c r="BV428" s="26"/>
      <c r="BW428" s="26"/>
      <c r="BX428" s="26"/>
      <c r="BY428" s="26"/>
      <c r="BZ428" s="26"/>
      <c r="CA428" s="26"/>
      <c r="CB428" s="26"/>
      <c r="CC428" s="26"/>
      <c r="CD428" s="26"/>
      <c r="CE428" s="26"/>
      <c r="CF428" s="26"/>
      <c r="CG428" s="26"/>
    </row>
    <row r="429" spans="1:85" ht="15.75" customHeight="1" x14ac:dyDescent="0.2">
      <c r="A429" s="26"/>
      <c r="B429" s="26"/>
      <c r="C429" s="26"/>
      <c r="D429" s="51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  <c r="AG429" s="26"/>
      <c r="AH429" s="26"/>
      <c r="AI429" s="26"/>
      <c r="AJ429" s="26"/>
      <c r="AK429" s="26"/>
      <c r="AL429" s="26"/>
      <c r="AM429" s="26"/>
      <c r="AN429" s="26"/>
      <c r="AO429" s="26"/>
      <c r="AP429" s="26"/>
      <c r="AQ429" s="26"/>
      <c r="AR429" s="26"/>
      <c r="AS429" s="26"/>
      <c r="AT429" s="26"/>
      <c r="AU429" s="26"/>
      <c r="AV429" s="26"/>
      <c r="AW429" s="26"/>
      <c r="AX429" s="26"/>
      <c r="AY429" s="26"/>
      <c r="AZ429" s="26"/>
      <c r="BA429" s="26"/>
      <c r="BB429" s="26"/>
      <c r="BC429" s="26"/>
      <c r="BD429" s="26"/>
      <c r="BE429" s="26"/>
      <c r="BF429" s="26"/>
      <c r="BG429" s="26"/>
      <c r="BH429" s="26"/>
      <c r="BI429" s="26"/>
      <c r="BJ429" s="26"/>
      <c r="BK429" s="26"/>
      <c r="BL429" s="26"/>
      <c r="BM429" s="26"/>
      <c r="BN429" s="26"/>
      <c r="BO429" s="26"/>
      <c r="BP429" s="26"/>
      <c r="BQ429" s="26"/>
      <c r="BR429" s="26"/>
      <c r="BS429" s="26"/>
      <c r="BT429" s="26"/>
      <c r="BU429" s="26"/>
      <c r="BV429" s="26"/>
      <c r="BW429" s="26"/>
      <c r="BX429" s="26"/>
      <c r="BY429" s="26"/>
      <c r="BZ429" s="26"/>
      <c r="CA429" s="26"/>
      <c r="CB429" s="26"/>
      <c r="CC429" s="26"/>
      <c r="CD429" s="26"/>
      <c r="CE429" s="26"/>
      <c r="CF429" s="26"/>
      <c r="CG429" s="26"/>
    </row>
    <row r="430" spans="1:85" ht="15.75" customHeight="1" x14ac:dyDescent="0.2">
      <c r="A430" s="26"/>
      <c r="B430" s="26"/>
      <c r="C430" s="26"/>
      <c r="D430" s="51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  <c r="AG430" s="26"/>
      <c r="AH430" s="26"/>
      <c r="AI430" s="26"/>
      <c r="AJ430" s="26"/>
      <c r="AK430" s="26"/>
      <c r="AL430" s="26"/>
      <c r="AM430" s="26"/>
      <c r="AN430" s="26"/>
      <c r="AO430" s="26"/>
      <c r="AP430" s="26"/>
      <c r="AQ430" s="26"/>
      <c r="AR430" s="26"/>
      <c r="AS430" s="26"/>
      <c r="AT430" s="26"/>
      <c r="AU430" s="26"/>
      <c r="AV430" s="26"/>
      <c r="AW430" s="26"/>
      <c r="AX430" s="26"/>
      <c r="AY430" s="26"/>
      <c r="AZ430" s="26"/>
      <c r="BA430" s="26"/>
      <c r="BB430" s="26"/>
      <c r="BC430" s="26"/>
      <c r="BD430" s="26"/>
      <c r="BE430" s="26"/>
      <c r="BF430" s="26"/>
      <c r="BG430" s="26"/>
      <c r="BH430" s="26"/>
      <c r="BI430" s="26"/>
      <c r="BJ430" s="26"/>
      <c r="BK430" s="26"/>
      <c r="BL430" s="26"/>
      <c r="BM430" s="26"/>
      <c r="BN430" s="26"/>
      <c r="BO430" s="26"/>
      <c r="BP430" s="26"/>
      <c r="BQ430" s="26"/>
      <c r="BR430" s="26"/>
      <c r="BS430" s="26"/>
      <c r="BT430" s="26"/>
      <c r="BU430" s="26"/>
      <c r="BV430" s="26"/>
      <c r="BW430" s="26"/>
      <c r="BX430" s="26"/>
      <c r="BY430" s="26"/>
      <c r="BZ430" s="26"/>
      <c r="CA430" s="26"/>
      <c r="CB430" s="26"/>
      <c r="CC430" s="26"/>
      <c r="CD430" s="26"/>
      <c r="CE430" s="26"/>
      <c r="CF430" s="26"/>
      <c r="CG430" s="26"/>
    </row>
    <row r="431" spans="1:85" ht="15.75" customHeight="1" x14ac:dyDescent="0.2">
      <c r="A431" s="26"/>
      <c r="B431" s="26"/>
      <c r="C431" s="26"/>
      <c r="D431" s="51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  <c r="AG431" s="26"/>
      <c r="AH431" s="26"/>
      <c r="AI431" s="26"/>
      <c r="AJ431" s="26"/>
      <c r="AK431" s="26"/>
      <c r="AL431" s="26"/>
      <c r="AM431" s="26"/>
      <c r="AN431" s="26"/>
      <c r="AO431" s="26"/>
      <c r="AP431" s="26"/>
      <c r="AQ431" s="26"/>
      <c r="AR431" s="26"/>
      <c r="AS431" s="26"/>
      <c r="AT431" s="26"/>
      <c r="AU431" s="26"/>
      <c r="AV431" s="26"/>
      <c r="AW431" s="26"/>
      <c r="AX431" s="26"/>
      <c r="AY431" s="26"/>
      <c r="AZ431" s="26"/>
      <c r="BA431" s="26"/>
      <c r="BB431" s="26"/>
      <c r="BC431" s="26"/>
      <c r="BD431" s="26"/>
      <c r="BE431" s="26"/>
      <c r="BF431" s="26"/>
      <c r="BG431" s="26"/>
      <c r="BH431" s="26"/>
      <c r="BI431" s="26"/>
      <c r="BJ431" s="26"/>
      <c r="BK431" s="26"/>
      <c r="BL431" s="26"/>
      <c r="BM431" s="26"/>
      <c r="BN431" s="26"/>
      <c r="BO431" s="26"/>
      <c r="BP431" s="26"/>
      <c r="BQ431" s="26"/>
      <c r="BR431" s="26"/>
      <c r="BS431" s="26"/>
      <c r="BT431" s="26"/>
      <c r="BU431" s="26"/>
      <c r="BV431" s="26"/>
      <c r="BW431" s="26"/>
      <c r="BX431" s="26"/>
      <c r="BY431" s="26"/>
      <c r="BZ431" s="26"/>
      <c r="CA431" s="26"/>
      <c r="CB431" s="26"/>
      <c r="CC431" s="26"/>
      <c r="CD431" s="26"/>
      <c r="CE431" s="26"/>
      <c r="CF431" s="26"/>
      <c r="CG431" s="26"/>
    </row>
    <row r="432" spans="1:85" ht="15.75" customHeight="1" x14ac:dyDescent="0.2">
      <c r="A432" s="26"/>
      <c r="B432" s="26"/>
      <c r="C432" s="26"/>
      <c r="D432" s="51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  <c r="AG432" s="26"/>
      <c r="AH432" s="26"/>
      <c r="AI432" s="26"/>
      <c r="AJ432" s="26"/>
      <c r="AK432" s="26"/>
      <c r="AL432" s="26"/>
      <c r="AM432" s="26"/>
      <c r="AN432" s="26"/>
      <c r="AO432" s="26"/>
      <c r="AP432" s="26"/>
      <c r="AQ432" s="26"/>
      <c r="AR432" s="26"/>
      <c r="AS432" s="26"/>
      <c r="AT432" s="26"/>
      <c r="AU432" s="26"/>
      <c r="AV432" s="26"/>
      <c r="AW432" s="26"/>
      <c r="AX432" s="26"/>
      <c r="AY432" s="26"/>
      <c r="AZ432" s="26"/>
      <c r="BA432" s="26"/>
      <c r="BB432" s="26"/>
      <c r="BC432" s="26"/>
      <c r="BD432" s="26"/>
      <c r="BE432" s="26"/>
      <c r="BF432" s="26"/>
      <c r="BG432" s="26"/>
      <c r="BH432" s="26"/>
      <c r="BI432" s="26"/>
      <c r="BJ432" s="26"/>
      <c r="BK432" s="26"/>
      <c r="BL432" s="26"/>
      <c r="BM432" s="26"/>
      <c r="BN432" s="26"/>
      <c r="BO432" s="26"/>
      <c r="BP432" s="26"/>
      <c r="BQ432" s="26"/>
      <c r="BR432" s="26"/>
      <c r="BS432" s="26"/>
      <c r="BT432" s="26"/>
      <c r="BU432" s="26"/>
      <c r="BV432" s="26"/>
      <c r="BW432" s="26"/>
      <c r="BX432" s="26"/>
      <c r="BY432" s="26"/>
      <c r="BZ432" s="26"/>
      <c r="CA432" s="26"/>
      <c r="CB432" s="26"/>
      <c r="CC432" s="26"/>
      <c r="CD432" s="26"/>
      <c r="CE432" s="26"/>
      <c r="CF432" s="26"/>
      <c r="CG432" s="26"/>
    </row>
    <row r="433" spans="1:85" ht="15.75" customHeight="1" x14ac:dyDescent="0.2">
      <c r="A433" s="26"/>
      <c r="B433" s="26"/>
      <c r="C433" s="26"/>
      <c r="D433" s="51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  <c r="AG433" s="26"/>
      <c r="AH433" s="26"/>
      <c r="AI433" s="26"/>
      <c r="AJ433" s="26"/>
      <c r="AK433" s="26"/>
      <c r="AL433" s="26"/>
      <c r="AM433" s="26"/>
      <c r="AN433" s="26"/>
      <c r="AO433" s="26"/>
      <c r="AP433" s="26"/>
      <c r="AQ433" s="26"/>
      <c r="AR433" s="26"/>
      <c r="AS433" s="26"/>
      <c r="AT433" s="26"/>
      <c r="AU433" s="26"/>
      <c r="AV433" s="26"/>
      <c r="AW433" s="26"/>
      <c r="AX433" s="26"/>
      <c r="AY433" s="26"/>
      <c r="AZ433" s="26"/>
      <c r="BA433" s="26"/>
      <c r="BB433" s="26"/>
      <c r="BC433" s="26"/>
      <c r="BD433" s="26"/>
      <c r="BE433" s="26"/>
      <c r="BF433" s="26"/>
      <c r="BG433" s="26"/>
      <c r="BH433" s="26"/>
      <c r="BI433" s="26"/>
      <c r="BJ433" s="26"/>
      <c r="BK433" s="26"/>
      <c r="BL433" s="26"/>
      <c r="BM433" s="26"/>
      <c r="BN433" s="26"/>
      <c r="BO433" s="26"/>
      <c r="BP433" s="26"/>
      <c r="BQ433" s="26"/>
      <c r="BR433" s="26"/>
      <c r="BS433" s="26"/>
      <c r="BT433" s="26"/>
      <c r="BU433" s="26"/>
      <c r="BV433" s="26"/>
      <c r="BW433" s="26"/>
      <c r="BX433" s="26"/>
      <c r="BY433" s="26"/>
      <c r="BZ433" s="26"/>
      <c r="CA433" s="26"/>
      <c r="CB433" s="26"/>
      <c r="CC433" s="26"/>
      <c r="CD433" s="26"/>
      <c r="CE433" s="26"/>
      <c r="CF433" s="26"/>
      <c r="CG433" s="26"/>
    </row>
    <row r="434" spans="1:85" ht="15.75" customHeight="1" x14ac:dyDescent="0.2">
      <c r="A434" s="26"/>
      <c r="B434" s="26"/>
      <c r="C434" s="26"/>
      <c r="D434" s="51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  <c r="AI434" s="26"/>
      <c r="AJ434" s="26"/>
      <c r="AK434" s="26"/>
      <c r="AL434" s="26"/>
      <c r="AM434" s="26"/>
      <c r="AN434" s="26"/>
      <c r="AO434" s="26"/>
      <c r="AP434" s="26"/>
      <c r="AQ434" s="26"/>
      <c r="AR434" s="26"/>
      <c r="AS434" s="26"/>
      <c r="AT434" s="26"/>
      <c r="AU434" s="26"/>
      <c r="AV434" s="26"/>
      <c r="AW434" s="26"/>
      <c r="AX434" s="26"/>
      <c r="AY434" s="26"/>
      <c r="AZ434" s="26"/>
      <c r="BA434" s="26"/>
      <c r="BB434" s="26"/>
      <c r="BC434" s="26"/>
      <c r="BD434" s="26"/>
      <c r="BE434" s="26"/>
      <c r="BF434" s="26"/>
      <c r="BG434" s="26"/>
      <c r="BH434" s="26"/>
      <c r="BI434" s="26"/>
      <c r="BJ434" s="26"/>
      <c r="BK434" s="26"/>
      <c r="BL434" s="26"/>
      <c r="BM434" s="26"/>
      <c r="BN434" s="26"/>
      <c r="BO434" s="26"/>
      <c r="BP434" s="26"/>
      <c r="BQ434" s="26"/>
      <c r="BR434" s="26"/>
      <c r="BS434" s="26"/>
      <c r="BT434" s="26"/>
      <c r="BU434" s="26"/>
      <c r="BV434" s="26"/>
      <c r="BW434" s="26"/>
      <c r="BX434" s="26"/>
      <c r="BY434" s="26"/>
      <c r="BZ434" s="26"/>
      <c r="CA434" s="26"/>
      <c r="CB434" s="26"/>
      <c r="CC434" s="26"/>
      <c r="CD434" s="26"/>
      <c r="CE434" s="26"/>
      <c r="CF434" s="26"/>
      <c r="CG434" s="26"/>
    </row>
    <row r="435" spans="1:85" ht="15.75" customHeight="1" x14ac:dyDescent="0.2">
      <c r="A435" s="26"/>
      <c r="B435" s="26"/>
      <c r="C435" s="26"/>
      <c r="D435" s="51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  <c r="AG435" s="26"/>
      <c r="AH435" s="26"/>
      <c r="AI435" s="26"/>
      <c r="AJ435" s="26"/>
      <c r="AK435" s="26"/>
      <c r="AL435" s="26"/>
      <c r="AM435" s="26"/>
      <c r="AN435" s="26"/>
      <c r="AO435" s="26"/>
      <c r="AP435" s="26"/>
      <c r="AQ435" s="26"/>
      <c r="AR435" s="26"/>
      <c r="AS435" s="26"/>
      <c r="AT435" s="26"/>
      <c r="AU435" s="26"/>
      <c r="AV435" s="26"/>
      <c r="AW435" s="26"/>
      <c r="AX435" s="26"/>
      <c r="AY435" s="26"/>
      <c r="AZ435" s="26"/>
      <c r="BA435" s="26"/>
      <c r="BB435" s="26"/>
      <c r="BC435" s="26"/>
      <c r="BD435" s="26"/>
      <c r="BE435" s="26"/>
      <c r="BF435" s="26"/>
      <c r="BG435" s="26"/>
      <c r="BH435" s="26"/>
      <c r="BI435" s="26"/>
      <c r="BJ435" s="26"/>
      <c r="BK435" s="26"/>
      <c r="BL435" s="26"/>
      <c r="BM435" s="26"/>
      <c r="BN435" s="26"/>
      <c r="BO435" s="26"/>
      <c r="BP435" s="26"/>
      <c r="BQ435" s="26"/>
      <c r="BR435" s="26"/>
      <c r="BS435" s="26"/>
      <c r="BT435" s="26"/>
      <c r="BU435" s="26"/>
      <c r="BV435" s="26"/>
      <c r="BW435" s="26"/>
      <c r="BX435" s="26"/>
      <c r="BY435" s="26"/>
      <c r="BZ435" s="26"/>
      <c r="CA435" s="26"/>
      <c r="CB435" s="26"/>
      <c r="CC435" s="26"/>
      <c r="CD435" s="26"/>
      <c r="CE435" s="26"/>
      <c r="CF435" s="26"/>
      <c r="CG435" s="26"/>
    </row>
    <row r="436" spans="1:85" ht="15.75" customHeight="1" x14ac:dyDescent="0.2">
      <c r="A436" s="26"/>
      <c r="B436" s="26"/>
      <c r="C436" s="26"/>
      <c r="D436" s="51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  <c r="AI436" s="26"/>
      <c r="AJ436" s="26"/>
      <c r="AK436" s="26"/>
      <c r="AL436" s="26"/>
      <c r="AM436" s="26"/>
      <c r="AN436" s="26"/>
      <c r="AO436" s="26"/>
      <c r="AP436" s="26"/>
      <c r="AQ436" s="26"/>
      <c r="AR436" s="26"/>
      <c r="AS436" s="26"/>
      <c r="AT436" s="26"/>
      <c r="AU436" s="26"/>
      <c r="AV436" s="26"/>
      <c r="AW436" s="26"/>
      <c r="AX436" s="26"/>
      <c r="AY436" s="26"/>
      <c r="AZ436" s="26"/>
      <c r="BA436" s="26"/>
      <c r="BB436" s="26"/>
      <c r="BC436" s="26"/>
      <c r="BD436" s="26"/>
      <c r="BE436" s="26"/>
      <c r="BF436" s="26"/>
      <c r="BG436" s="26"/>
      <c r="BH436" s="26"/>
      <c r="BI436" s="26"/>
      <c r="BJ436" s="26"/>
      <c r="BK436" s="26"/>
      <c r="BL436" s="26"/>
      <c r="BM436" s="26"/>
      <c r="BN436" s="26"/>
      <c r="BO436" s="26"/>
      <c r="BP436" s="26"/>
      <c r="BQ436" s="26"/>
      <c r="BR436" s="26"/>
      <c r="BS436" s="26"/>
      <c r="BT436" s="26"/>
      <c r="BU436" s="26"/>
      <c r="BV436" s="26"/>
      <c r="BW436" s="26"/>
      <c r="BX436" s="26"/>
      <c r="BY436" s="26"/>
      <c r="BZ436" s="26"/>
      <c r="CA436" s="26"/>
      <c r="CB436" s="26"/>
      <c r="CC436" s="26"/>
      <c r="CD436" s="26"/>
      <c r="CE436" s="26"/>
      <c r="CF436" s="26"/>
      <c r="CG436" s="26"/>
    </row>
    <row r="437" spans="1:85" ht="15.75" customHeight="1" x14ac:dyDescent="0.2">
      <c r="A437" s="26"/>
      <c r="B437" s="26"/>
      <c r="C437" s="26"/>
      <c r="D437" s="51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  <c r="AG437" s="26"/>
      <c r="AH437" s="26"/>
      <c r="AI437" s="26"/>
      <c r="AJ437" s="26"/>
      <c r="AK437" s="26"/>
      <c r="AL437" s="26"/>
      <c r="AM437" s="26"/>
      <c r="AN437" s="26"/>
      <c r="AO437" s="26"/>
      <c r="AP437" s="26"/>
      <c r="AQ437" s="26"/>
      <c r="AR437" s="26"/>
      <c r="AS437" s="26"/>
      <c r="AT437" s="26"/>
      <c r="AU437" s="26"/>
      <c r="AV437" s="26"/>
      <c r="AW437" s="26"/>
      <c r="AX437" s="26"/>
      <c r="AY437" s="26"/>
      <c r="AZ437" s="26"/>
      <c r="BA437" s="26"/>
      <c r="BB437" s="26"/>
      <c r="BC437" s="26"/>
      <c r="BD437" s="26"/>
      <c r="BE437" s="26"/>
      <c r="BF437" s="26"/>
      <c r="BG437" s="26"/>
      <c r="BH437" s="26"/>
      <c r="BI437" s="26"/>
      <c r="BJ437" s="26"/>
      <c r="BK437" s="26"/>
      <c r="BL437" s="26"/>
      <c r="BM437" s="26"/>
      <c r="BN437" s="26"/>
      <c r="BO437" s="26"/>
      <c r="BP437" s="26"/>
      <c r="BQ437" s="26"/>
      <c r="BR437" s="26"/>
      <c r="BS437" s="26"/>
      <c r="BT437" s="26"/>
      <c r="BU437" s="26"/>
      <c r="BV437" s="26"/>
      <c r="BW437" s="26"/>
      <c r="BX437" s="26"/>
      <c r="BY437" s="26"/>
      <c r="BZ437" s="26"/>
      <c r="CA437" s="26"/>
      <c r="CB437" s="26"/>
      <c r="CC437" s="26"/>
      <c r="CD437" s="26"/>
      <c r="CE437" s="26"/>
      <c r="CF437" s="26"/>
      <c r="CG437" s="26"/>
    </row>
    <row r="438" spans="1:85" ht="15.75" customHeight="1" x14ac:dyDescent="0.2">
      <c r="A438" s="26"/>
      <c r="B438" s="26"/>
      <c r="C438" s="26"/>
      <c r="D438" s="51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  <c r="AG438" s="26"/>
      <c r="AH438" s="26"/>
      <c r="AI438" s="26"/>
      <c r="AJ438" s="26"/>
      <c r="AK438" s="26"/>
      <c r="AL438" s="26"/>
      <c r="AM438" s="26"/>
      <c r="AN438" s="26"/>
      <c r="AO438" s="26"/>
      <c r="AP438" s="26"/>
      <c r="AQ438" s="26"/>
      <c r="AR438" s="26"/>
      <c r="AS438" s="26"/>
      <c r="AT438" s="26"/>
      <c r="AU438" s="26"/>
      <c r="AV438" s="26"/>
      <c r="AW438" s="26"/>
      <c r="AX438" s="26"/>
      <c r="AY438" s="26"/>
      <c r="AZ438" s="26"/>
      <c r="BA438" s="26"/>
      <c r="BB438" s="26"/>
      <c r="BC438" s="26"/>
      <c r="BD438" s="26"/>
      <c r="BE438" s="26"/>
      <c r="BF438" s="26"/>
      <c r="BG438" s="26"/>
      <c r="BH438" s="26"/>
      <c r="BI438" s="26"/>
      <c r="BJ438" s="26"/>
      <c r="BK438" s="26"/>
      <c r="BL438" s="26"/>
      <c r="BM438" s="26"/>
      <c r="BN438" s="26"/>
      <c r="BO438" s="26"/>
      <c r="BP438" s="26"/>
      <c r="BQ438" s="26"/>
      <c r="BR438" s="26"/>
      <c r="BS438" s="26"/>
      <c r="BT438" s="26"/>
      <c r="BU438" s="26"/>
      <c r="BV438" s="26"/>
      <c r="BW438" s="26"/>
      <c r="BX438" s="26"/>
      <c r="BY438" s="26"/>
      <c r="BZ438" s="26"/>
      <c r="CA438" s="26"/>
      <c r="CB438" s="26"/>
      <c r="CC438" s="26"/>
      <c r="CD438" s="26"/>
      <c r="CE438" s="26"/>
      <c r="CF438" s="26"/>
      <c r="CG438" s="26"/>
    </row>
    <row r="439" spans="1:85" ht="15.75" customHeight="1" x14ac:dyDescent="0.2">
      <c r="A439" s="26"/>
      <c r="B439" s="26"/>
      <c r="C439" s="26"/>
      <c r="D439" s="51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  <c r="AG439" s="26"/>
      <c r="AH439" s="26"/>
      <c r="AI439" s="26"/>
      <c r="AJ439" s="26"/>
      <c r="AK439" s="26"/>
      <c r="AL439" s="26"/>
      <c r="AM439" s="26"/>
      <c r="AN439" s="26"/>
      <c r="AO439" s="26"/>
      <c r="AP439" s="26"/>
      <c r="AQ439" s="26"/>
      <c r="AR439" s="26"/>
      <c r="AS439" s="26"/>
      <c r="AT439" s="26"/>
      <c r="AU439" s="26"/>
      <c r="AV439" s="26"/>
      <c r="AW439" s="26"/>
      <c r="AX439" s="26"/>
      <c r="AY439" s="26"/>
      <c r="AZ439" s="26"/>
      <c r="BA439" s="26"/>
      <c r="BB439" s="26"/>
      <c r="BC439" s="26"/>
      <c r="BD439" s="26"/>
      <c r="BE439" s="26"/>
      <c r="BF439" s="26"/>
      <c r="BG439" s="26"/>
      <c r="BH439" s="26"/>
      <c r="BI439" s="26"/>
      <c r="BJ439" s="26"/>
      <c r="BK439" s="26"/>
      <c r="BL439" s="26"/>
      <c r="BM439" s="26"/>
      <c r="BN439" s="26"/>
      <c r="BO439" s="26"/>
      <c r="BP439" s="26"/>
      <c r="BQ439" s="26"/>
      <c r="BR439" s="26"/>
      <c r="BS439" s="26"/>
      <c r="BT439" s="26"/>
      <c r="BU439" s="26"/>
      <c r="BV439" s="26"/>
      <c r="BW439" s="26"/>
      <c r="BX439" s="26"/>
      <c r="BY439" s="26"/>
      <c r="BZ439" s="26"/>
      <c r="CA439" s="26"/>
      <c r="CB439" s="26"/>
      <c r="CC439" s="26"/>
      <c r="CD439" s="26"/>
      <c r="CE439" s="26"/>
      <c r="CF439" s="26"/>
      <c r="CG439" s="26"/>
    </row>
    <row r="440" spans="1:85" ht="15.75" customHeight="1" x14ac:dyDescent="0.2">
      <c r="A440" s="26"/>
      <c r="B440" s="26"/>
      <c r="C440" s="26"/>
      <c r="D440" s="51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  <c r="AG440" s="26"/>
      <c r="AH440" s="26"/>
      <c r="AI440" s="26"/>
      <c r="AJ440" s="26"/>
      <c r="AK440" s="26"/>
      <c r="AL440" s="26"/>
      <c r="AM440" s="26"/>
      <c r="AN440" s="26"/>
      <c r="AO440" s="26"/>
      <c r="AP440" s="26"/>
      <c r="AQ440" s="26"/>
      <c r="AR440" s="26"/>
      <c r="AS440" s="26"/>
      <c r="AT440" s="26"/>
      <c r="AU440" s="26"/>
      <c r="AV440" s="26"/>
      <c r="AW440" s="26"/>
      <c r="AX440" s="26"/>
      <c r="AY440" s="26"/>
      <c r="AZ440" s="26"/>
      <c r="BA440" s="26"/>
      <c r="BB440" s="26"/>
      <c r="BC440" s="26"/>
      <c r="BD440" s="26"/>
      <c r="BE440" s="26"/>
      <c r="BF440" s="26"/>
      <c r="BG440" s="26"/>
      <c r="BH440" s="26"/>
      <c r="BI440" s="26"/>
      <c r="BJ440" s="26"/>
      <c r="BK440" s="26"/>
      <c r="BL440" s="26"/>
      <c r="BM440" s="26"/>
      <c r="BN440" s="26"/>
      <c r="BO440" s="26"/>
      <c r="BP440" s="26"/>
      <c r="BQ440" s="26"/>
      <c r="BR440" s="26"/>
      <c r="BS440" s="26"/>
      <c r="BT440" s="26"/>
      <c r="BU440" s="26"/>
      <c r="BV440" s="26"/>
      <c r="BW440" s="26"/>
      <c r="BX440" s="26"/>
      <c r="BY440" s="26"/>
      <c r="BZ440" s="26"/>
      <c r="CA440" s="26"/>
      <c r="CB440" s="26"/>
      <c r="CC440" s="26"/>
      <c r="CD440" s="26"/>
      <c r="CE440" s="26"/>
      <c r="CF440" s="26"/>
      <c r="CG440" s="26"/>
    </row>
    <row r="441" spans="1:85" ht="15.75" customHeight="1" x14ac:dyDescent="0.2">
      <c r="A441" s="26"/>
      <c r="B441" s="26"/>
      <c r="C441" s="26"/>
      <c r="D441" s="51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  <c r="AG441" s="26"/>
      <c r="AH441" s="26"/>
      <c r="AI441" s="26"/>
      <c r="AJ441" s="26"/>
      <c r="AK441" s="26"/>
      <c r="AL441" s="26"/>
      <c r="AM441" s="26"/>
      <c r="AN441" s="26"/>
      <c r="AO441" s="26"/>
      <c r="AP441" s="26"/>
      <c r="AQ441" s="26"/>
      <c r="AR441" s="26"/>
      <c r="AS441" s="26"/>
      <c r="AT441" s="26"/>
      <c r="AU441" s="26"/>
      <c r="AV441" s="26"/>
      <c r="AW441" s="26"/>
      <c r="AX441" s="26"/>
      <c r="AY441" s="26"/>
      <c r="AZ441" s="26"/>
      <c r="BA441" s="26"/>
      <c r="BB441" s="26"/>
      <c r="BC441" s="26"/>
      <c r="BD441" s="26"/>
      <c r="BE441" s="26"/>
      <c r="BF441" s="26"/>
      <c r="BG441" s="26"/>
      <c r="BH441" s="26"/>
      <c r="BI441" s="26"/>
      <c r="BJ441" s="26"/>
      <c r="BK441" s="26"/>
      <c r="BL441" s="26"/>
      <c r="BM441" s="26"/>
      <c r="BN441" s="26"/>
      <c r="BO441" s="26"/>
      <c r="BP441" s="26"/>
      <c r="BQ441" s="26"/>
      <c r="BR441" s="26"/>
      <c r="BS441" s="26"/>
      <c r="BT441" s="26"/>
      <c r="BU441" s="26"/>
      <c r="BV441" s="26"/>
      <c r="BW441" s="26"/>
      <c r="BX441" s="26"/>
      <c r="BY441" s="26"/>
      <c r="BZ441" s="26"/>
      <c r="CA441" s="26"/>
      <c r="CB441" s="26"/>
      <c r="CC441" s="26"/>
      <c r="CD441" s="26"/>
      <c r="CE441" s="26"/>
      <c r="CF441" s="26"/>
      <c r="CG441" s="26"/>
    </row>
    <row r="442" spans="1:85" ht="15.75" customHeight="1" x14ac:dyDescent="0.2">
      <c r="A442" s="26"/>
      <c r="B442" s="26"/>
      <c r="C442" s="26"/>
      <c r="D442" s="51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  <c r="AG442" s="26"/>
      <c r="AH442" s="26"/>
      <c r="AI442" s="26"/>
      <c r="AJ442" s="26"/>
      <c r="AK442" s="26"/>
      <c r="AL442" s="26"/>
      <c r="AM442" s="26"/>
      <c r="AN442" s="26"/>
      <c r="AO442" s="26"/>
      <c r="AP442" s="26"/>
      <c r="AQ442" s="26"/>
      <c r="AR442" s="26"/>
      <c r="AS442" s="26"/>
      <c r="AT442" s="26"/>
      <c r="AU442" s="26"/>
      <c r="AV442" s="26"/>
      <c r="AW442" s="26"/>
      <c r="AX442" s="26"/>
      <c r="AY442" s="26"/>
      <c r="AZ442" s="26"/>
      <c r="BA442" s="26"/>
      <c r="BB442" s="26"/>
      <c r="BC442" s="26"/>
      <c r="BD442" s="26"/>
      <c r="BE442" s="26"/>
      <c r="BF442" s="26"/>
      <c r="BG442" s="26"/>
      <c r="BH442" s="26"/>
      <c r="BI442" s="26"/>
      <c r="BJ442" s="26"/>
      <c r="BK442" s="26"/>
      <c r="BL442" s="26"/>
      <c r="BM442" s="26"/>
      <c r="BN442" s="26"/>
      <c r="BO442" s="26"/>
      <c r="BP442" s="26"/>
      <c r="BQ442" s="26"/>
      <c r="BR442" s="26"/>
      <c r="BS442" s="26"/>
      <c r="BT442" s="26"/>
      <c r="BU442" s="26"/>
      <c r="BV442" s="26"/>
      <c r="BW442" s="26"/>
      <c r="BX442" s="26"/>
      <c r="BY442" s="26"/>
      <c r="BZ442" s="26"/>
      <c r="CA442" s="26"/>
      <c r="CB442" s="26"/>
      <c r="CC442" s="26"/>
      <c r="CD442" s="26"/>
      <c r="CE442" s="26"/>
      <c r="CF442" s="26"/>
      <c r="CG442" s="26"/>
    </row>
    <row r="443" spans="1:85" ht="15.75" customHeight="1" x14ac:dyDescent="0.2">
      <c r="A443" s="26"/>
      <c r="B443" s="26"/>
      <c r="C443" s="26"/>
      <c r="D443" s="51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  <c r="AG443" s="26"/>
      <c r="AH443" s="26"/>
      <c r="AI443" s="26"/>
      <c r="AJ443" s="26"/>
      <c r="AK443" s="26"/>
      <c r="AL443" s="26"/>
      <c r="AM443" s="26"/>
      <c r="AN443" s="26"/>
      <c r="AO443" s="26"/>
      <c r="AP443" s="26"/>
      <c r="AQ443" s="26"/>
      <c r="AR443" s="26"/>
      <c r="AS443" s="26"/>
      <c r="AT443" s="26"/>
      <c r="AU443" s="26"/>
      <c r="AV443" s="26"/>
      <c r="AW443" s="26"/>
      <c r="AX443" s="26"/>
      <c r="AY443" s="26"/>
      <c r="AZ443" s="26"/>
      <c r="BA443" s="26"/>
      <c r="BB443" s="26"/>
      <c r="BC443" s="26"/>
      <c r="BD443" s="26"/>
      <c r="BE443" s="26"/>
      <c r="BF443" s="26"/>
      <c r="BG443" s="26"/>
      <c r="BH443" s="26"/>
      <c r="BI443" s="26"/>
      <c r="BJ443" s="26"/>
      <c r="BK443" s="26"/>
      <c r="BL443" s="26"/>
      <c r="BM443" s="26"/>
      <c r="BN443" s="26"/>
      <c r="BO443" s="26"/>
      <c r="BP443" s="26"/>
      <c r="BQ443" s="26"/>
      <c r="BR443" s="26"/>
      <c r="BS443" s="26"/>
      <c r="BT443" s="26"/>
      <c r="BU443" s="26"/>
      <c r="BV443" s="26"/>
      <c r="BW443" s="26"/>
      <c r="BX443" s="26"/>
      <c r="BY443" s="26"/>
      <c r="BZ443" s="26"/>
      <c r="CA443" s="26"/>
      <c r="CB443" s="26"/>
      <c r="CC443" s="26"/>
      <c r="CD443" s="26"/>
      <c r="CE443" s="26"/>
      <c r="CF443" s="26"/>
      <c r="CG443" s="26"/>
    </row>
    <row r="444" spans="1:85" ht="15.75" customHeight="1" x14ac:dyDescent="0.2">
      <c r="A444" s="26"/>
      <c r="B444" s="26"/>
      <c r="C444" s="26"/>
      <c r="D444" s="51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  <c r="AI444" s="26"/>
      <c r="AJ444" s="26"/>
      <c r="AK444" s="26"/>
      <c r="AL444" s="26"/>
      <c r="AM444" s="26"/>
      <c r="AN444" s="26"/>
      <c r="AO444" s="26"/>
      <c r="AP444" s="26"/>
      <c r="AQ444" s="26"/>
      <c r="AR444" s="26"/>
      <c r="AS444" s="26"/>
      <c r="AT444" s="26"/>
      <c r="AU444" s="26"/>
      <c r="AV444" s="26"/>
      <c r="AW444" s="26"/>
      <c r="AX444" s="26"/>
      <c r="AY444" s="26"/>
      <c r="AZ444" s="26"/>
      <c r="BA444" s="26"/>
      <c r="BB444" s="26"/>
      <c r="BC444" s="26"/>
      <c r="BD444" s="26"/>
      <c r="BE444" s="26"/>
      <c r="BF444" s="26"/>
      <c r="BG444" s="26"/>
      <c r="BH444" s="26"/>
      <c r="BI444" s="26"/>
      <c r="BJ444" s="26"/>
      <c r="BK444" s="26"/>
      <c r="BL444" s="26"/>
      <c r="BM444" s="26"/>
      <c r="BN444" s="26"/>
      <c r="BO444" s="26"/>
      <c r="BP444" s="26"/>
      <c r="BQ444" s="26"/>
      <c r="BR444" s="26"/>
      <c r="BS444" s="26"/>
      <c r="BT444" s="26"/>
      <c r="BU444" s="26"/>
      <c r="BV444" s="26"/>
      <c r="BW444" s="26"/>
      <c r="BX444" s="26"/>
      <c r="BY444" s="26"/>
      <c r="BZ444" s="26"/>
      <c r="CA444" s="26"/>
      <c r="CB444" s="26"/>
      <c r="CC444" s="26"/>
      <c r="CD444" s="26"/>
      <c r="CE444" s="26"/>
      <c r="CF444" s="26"/>
      <c r="CG444" s="26"/>
    </row>
    <row r="445" spans="1:85" ht="15.75" customHeight="1" x14ac:dyDescent="0.2">
      <c r="A445" s="26"/>
      <c r="B445" s="26"/>
      <c r="C445" s="26"/>
      <c r="D445" s="51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  <c r="AG445" s="26"/>
      <c r="AH445" s="26"/>
      <c r="AI445" s="26"/>
      <c r="AJ445" s="26"/>
      <c r="AK445" s="26"/>
      <c r="AL445" s="26"/>
      <c r="AM445" s="26"/>
      <c r="AN445" s="26"/>
      <c r="AO445" s="26"/>
      <c r="AP445" s="26"/>
      <c r="AQ445" s="26"/>
      <c r="AR445" s="26"/>
      <c r="AS445" s="26"/>
      <c r="AT445" s="26"/>
      <c r="AU445" s="26"/>
      <c r="AV445" s="26"/>
      <c r="AW445" s="26"/>
      <c r="AX445" s="26"/>
      <c r="AY445" s="26"/>
      <c r="AZ445" s="26"/>
      <c r="BA445" s="26"/>
      <c r="BB445" s="26"/>
      <c r="BC445" s="26"/>
      <c r="BD445" s="26"/>
      <c r="BE445" s="26"/>
      <c r="BF445" s="26"/>
      <c r="BG445" s="26"/>
      <c r="BH445" s="26"/>
      <c r="BI445" s="26"/>
      <c r="BJ445" s="26"/>
      <c r="BK445" s="26"/>
      <c r="BL445" s="26"/>
      <c r="BM445" s="26"/>
      <c r="BN445" s="26"/>
      <c r="BO445" s="26"/>
      <c r="BP445" s="26"/>
      <c r="BQ445" s="26"/>
      <c r="BR445" s="26"/>
      <c r="BS445" s="26"/>
      <c r="BT445" s="26"/>
      <c r="BU445" s="26"/>
      <c r="BV445" s="26"/>
      <c r="BW445" s="26"/>
      <c r="BX445" s="26"/>
      <c r="BY445" s="26"/>
      <c r="BZ445" s="26"/>
      <c r="CA445" s="26"/>
      <c r="CB445" s="26"/>
      <c r="CC445" s="26"/>
      <c r="CD445" s="26"/>
      <c r="CE445" s="26"/>
      <c r="CF445" s="26"/>
      <c r="CG445" s="26"/>
    </row>
    <row r="446" spans="1:85" ht="15.75" customHeight="1" x14ac:dyDescent="0.2">
      <c r="A446" s="26"/>
      <c r="B446" s="26"/>
      <c r="C446" s="26"/>
      <c r="D446" s="51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  <c r="AG446" s="26"/>
      <c r="AH446" s="26"/>
      <c r="AI446" s="26"/>
      <c r="AJ446" s="26"/>
      <c r="AK446" s="26"/>
      <c r="AL446" s="26"/>
      <c r="AM446" s="26"/>
      <c r="AN446" s="26"/>
      <c r="AO446" s="26"/>
      <c r="AP446" s="26"/>
      <c r="AQ446" s="26"/>
      <c r="AR446" s="26"/>
      <c r="AS446" s="26"/>
      <c r="AT446" s="26"/>
      <c r="AU446" s="26"/>
      <c r="AV446" s="26"/>
      <c r="AW446" s="26"/>
      <c r="AX446" s="26"/>
      <c r="AY446" s="26"/>
      <c r="AZ446" s="26"/>
      <c r="BA446" s="26"/>
      <c r="BB446" s="26"/>
      <c r="BC446" s="26"/>
      <c r="BD446" s="26"/>
      <c r="BE446" s="26"/>
      <c r="BF446" s="26"/>
      <c r="BG446" s="26"/>
      <c r="BH446" s="26"/>
      <c r="BI446" s="26"/>
      <c r="BJ446" s="26"/>
      <c r="BK446" s="26"/>
      <c r="BL446" s="26"/>
      <c r="BM446" s="26"/>
      <c r="BN446" s="26"/>
      <c r="BO446" s="26"/>
      <c r="BP446" s="26"/>
      <c r="BQ446" s="26"/>
      <c r="BR446" s="26"/>
      <c r="BS446" s="26"/>
      <c r="BT446" s="26"/>
      <c r="BU446" s="26"/>
      <c r="BV446" s="26"/>
      <c r="BW446" s="26"/>
      <c r="BX446" s="26"/>
      <c r="BY446" s="26"/>
      <c r="BZ446" s="26"/>
      <c r="CA446" s="26"/>
      <c r="CB446" s="26"/>
      <c r="CC446" s="26"/>
      <c r="CD446" s="26"/>
      <c r="CE446" s="26"/>
      <c r="CF446" s="26"/>
      <c r="CG446" s="26"/>
    </row>
    <row r="447" spans="1:85" ht="15.75" customHeight="1" x14ac:dyDescent="0.2">
      <c r="A447" s="26"/>
      <c r="B447" s="26"/>
      <c r="C447" s="26"/>
      <c r="D447" s="51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  <c r="AG447" s="26"/>
      <c r="AH447" s="26"/>
      <c r="AI447" s="26"/>
      <c r="AJ447" s="26"/>
      <c r="AK447" s="26"/>
      <c r="AL447" s="26"/>
      <c r="AM447" s="26"/>
      <c r="AN447" s="26"/>
      <c r="AO447" s="26"/>
      <c r="AP447" s="26"/>
      <c r="AQ447" s="26"/>
      <c r="AR447" s="26"/>
      <c r="AS447" s="26"/>
      <c r="AT447" s="26"/>
      <c r="AU447" s="26"/>
      <c r="AV447" s="26"/>
      <c r="AW447" s="26"/>
      <c r="AX447" s="26"/>
      <c r="AY447" s="26"/>
      <c r="AZ447" s="26"/>
      <c r="BA447" s="26"/>
      <c r="BB447" s="26"/>
      <c r="BC447" s="26"/>
      <c r="BD447" s="26"/>
      <c r="BE447" s="26"/>
      <c r="BF447" s="26"/>
      <c r="BG447" s="26"/>
      <c r="BH447" s="26"/>
      <c r="BI447" s="26"/>
      <c r="BJ447" s="26"/>
      <c r="BK447" s="26"/>
      <c r="BL447" s="26"/>
      <c r="BM447" s="26"/>
      <c r="BN447" s="26"/>
      <c r="BO447" s="26"/>
      <c r="BP447" s="26"/>
      <c r="BQ447" s="26"/>
      <c r="BR447" s="26"/>
      <c r="BS447" s="26"/>
      <c r="BT447" s="26"/>
      <c r="BU447" s="26"/>
      <c r="BV447" s="26"/>
      <c r="BW447" s="26"/>
      <c r="BX447" s="26"/>
      <c r="BY447" s="26"/>
      <c r="BZ447" s="26"/>
      <c r="CA447" s="26"/>
      <c r="CB447" s="26"/>
      <c r="CC447" s="26"/>
      <c r="CD447" s="26"/>
      <c r="CE447" s="26"/>
      <c r="CF447" s="26"/>
      <c r="CG447" s="26"/>
    </row>
    <row r="448" spans="1:85" ht="15.75" customHeight="1" x14ac:dyDescent="0.2">
      <c r="A448" s="26"/>
      <c r="B448" s="26"/>
      <c r="C448" s="26"/>
      <c r="D448" s="51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  <c r="AG448" s="26"/>
      <c r="AH448" s="26"/>
      <c r="AI448" s="26"/>
      <c r="AJ448" s="26"/>
      <c r="AK448" s="26"/>
      <c r="AL448" s="26"/>
      <c r="AM448" s="26"/>
      <c r="AN448" s="26"/>
      <c r="AO448" s="26"/>
      <c r="AP448" s="26"/>
      <c r="AQ448" s="26"/>
      <c r="AR448" s="26"/>
      <c r="AS448" s="26"/>
      <c r="AT448" s="26"/>
      <c r="AU448" s="26"/>
      <c r="AV448" s="26"/>
      <c r="AW448" s="26"/>
      <c r="AX448" s="26"/>
      <c r="AY448" s="26"/>
      <c r="AZ448" s="26"/>
      <c r="BA448" s="26"/>
      <c r="BB448" s="26"/>
      <c r="BC448" s="26"/>
      <c r="BD448" s="26"/>
      <c r="BE448" s="26"/>
      <c r="BF448" s="26"/>
      <c r="BG448" s="26"/>
      <c r="BH448" s="26"/>
      <c r="BI448" s="26"/>
      <c r="BJ448" s="26"/>
      <c r="BK448" s="26"/>
      <c r="BL448" s="26"/>
      <c r="BM448" s="26"/>
      <c r="BN448" s="26"/>
      <c r="BO448" s="26"/>
      <c r="BP448" s="26"/>
      <c r="BQ448" s="26"/>
      <c r="BR448" s="26"/>
      <c r="BS448" s="26"/>
      <c r="BT448" s="26"/>
      <c r="BU448" s="26"/>
      <c r="BV448" s="26"/>
      <c r="BW448" s="26"/>
      <c r="BX448" s="26"/>
      <c r="BY448" s="26"/>
      <c r="BZ448" s="26"/>
      <c r="CA448" s="26"/>
      <c r="CB448" s="26"/>
      <c r="CC448" s="26"/>
      <c r="CD448" s="26"/>
      <c r="CE448" s="26"/>
      <c r="CF448" s="26"/>
      <c r="CG448" s="26"/>
    </row>
    <row r="449" spans="1:85" ht="15.75" customHeight="1" x14ac:dyDescent="0.2">
      <c r="A449" s="26"/>
      <c r="B449" s="26"/>
      <c r="C449" s="26"/>
      <c r="D449" s="51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  <c r="AG449" s="26"/>
      <c r="AH449" s="26"/>
      <c r="AI449" s="26"/>
      <c r="AJ449" s="26"/>
      <c r="AK449" s="26"/>
      <c r="AL449" s="26"/>
      <c r="AM449" s="26"/>
      <c r="AN449" s="26"/>
      <c r="AO449" s="26"/>
      <c r="AP449" s="26"/>
      <c r="AQ449" s="26"/>
      <c r="AR449" s="26"/>
      <c r="AS449" s="26"/>
      <c r="AT449" s="26"/>
      <c r="AU449" s="26"/>
      <c r="AV449" s="26"/>
      <c r="AW449" s="26"/>
      <c r="AX449" s="26"/>
      <c r="AY449" s="26"/>
      <c r="AZ449" s="26"/>
      <c r="BA449" s="26"/>
      <c r="BB449" s="26"/>
      <c r="BC449" s="26"/>
      <c r="BD449" s="26"/>
      <c r="BE449" s="26"/>
      <c r="BF449" s="26"/>
      <c r="BG449" s="26"/>
      <c r="BH449" s="26"/>
      <c r="BI449" s="26"/>
      <c r="BJ449" s="26"/>
      <c r="BK449" s="26"/>
      <c r="BL449" s="26"/>
      <c r="BM449" s="26"/>
      <c r="BN449" s="26"/>
      <c r="BO449" s="26"/>
      <c r="BP449" s="26"/>
      <c r="BQ449" s="26"/>
      <c r="BR449" s="26"/>
      <c r="BS449" s="26"/>
      <c r="BT449" s="26"/>
      <c r="BU449" s="26"/>
      <c r="BV449" s="26"/>
      <c r="BW449" s="26"/>
      <c r="BX449" s="26"/>
      <c r="BY449" s="26"/>
      <c r="BZ449" s="26"/>
      <c r="CA449" s="26"/>
      <c r="CB449" s="26"/>
      <c r="CC449" s="26"/>
      <c r="CD449" s="26"/>
      <c r="CE449" s="26"/>
      <c r="CF449" s="26"/>
      <c r="CG449" s="26"/>
    </row>
    <row r="450" spans="1:85" ht="15.75" customHeight="1" x14ac:dyDescent="0.2">
      <c r="A450" s="26"/>
      <c r="B450" s="26"/>
      <c r="C450" s="26"/>
      <c r="D450" s="51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  <c r="AG450" s="26"/>
      <c r="AH450" s="26"/>
      <c r="AI450" s="26"/>
      <c r="AJ450" s="26"/>
      <c r="AK450" s="26"/>
      <c r="AL450" s="26"/>
      <c r="AM450" s="26"/>
      <c r="AN450" s="26"/>
      <c r="AO450" s="26"/>
      <c r="AP450" s="26"/>
      <c r="AQ450" s="26"/>
      <c r="AR450" s="26"/>
      <c r="AS450" s="26"/>
      <c r="AT450" s="26"/>
      <c r="AU450" s="26"/>
      <c r="AV450" s="26"/>
      <c r="AW450" s="26"/>
      <c r="AX450" s="26"/>
      <c r="AY450" s="26"/>
      <c r="AZ450" s="26"/>
      <c r="BA450" s="26"/>
      <c r="BB450" s="26"/>
      <c r="BC450" s="26"/>
      <c r="BD450" s="26"/>
      <c r="BE450" s="26"/>
      <c r="BF450" s="26"/>
      <c r="BG450" s="26"/>
      <c r="BH450" s="26"/>
      <c r="BI450" s="26"/>
      <c r="BJ450" s="26"/>
      <c r="BK450" s="26"/>
      <c r="BL450" s="26"/>
      <c r="BM450" s="26"/>
      <c r="BN450" s="26"/>
      <c r="BO450" s="26"/>
      <c r="BP450" s="26"/>
      <c r="BQ450" s="26"/>
      <c r="BR450" s="26"/>
      <c r="BS450" s="26"/>
      <c r="BT450" s="26"/>
      <c r="BU450" s="26"/>
      <c r="BV450" s="26"/>
      <c r="BW450" s="26"/>
      <c r="BX450" s="26"/>
      <c r="BY450" s="26"/>
      <c r="BZ450" s="26"/>
      <c r="CA450" s="26"/>
      <c r="CB450" s="26"/>
      <c r="CC450" s="26"/>
      <c r="CD450" s="26"/>
      <c r="CE450" s="26"/>
      <c r="CF450" s="26"/>
      <c r="CG450" s="26"/>
    </row>
    <row r="451" spans="1:85" ht="15.75" customHeight="1" x14ac:dyDescent="0.2">
      <c r="A451" s="26"/>
      <c r="B451" s="26"/>
      <c r="C451" s="26"/>
      <c r="D451" s="51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  <c r="AG451" s="26"/>
      <c r="AH451" s="26"/>
      <c r="AI451" s="26"/>
      <c r="AJ451" s="26"/>
      <c r="AK451" s="26"/>
      <c r="AL451" s="26"/>
      <c r="AM451" s="26"/>
      <c r="AN451" s="26"/>
      <c r="AO451" s="26"/>
      <c r="AP451" s="26"/>
      <c r="AQ451" s="26"/>
      <c r="AR451" s="26"/>
      <c r="AS451" s="26"/>
      <c r="AT451" s="26"/>
      <c r="AU451" s="26"/>
      <c r="AV451" s="26"/>
      <c r="AW451" s="26"/>
      <c r="AX451" s="26"/>
      <c r="AY451" s="26"/>
      <c r="AZ451" s="26"/>
      <c r="BA451" s="26"/>
      <c r="BB451" s="26"/>
      <c r="BC451" s="26"/>
      <c r="BD451" s="26"/>
      <c r="BE451" s="26"/>
      <c r="BF451" s="26"/>
      <c r="BG451" s="26"/>
      <c r="BH451" s="26"/>
      <c r="BI451" s="26"/>
      <c r="BJ451" s="26"/>
      <c r="BK451" s="26"/>
      <c r="BL451" s="26"/>
      <c r="BM451" s="26"/>
      <c r="BN451" s="26"/>
      <c r="BO451" s="26"/>
      <c r="BP451" s="26"/>
      <c r="BQ451" s="26"/>
      <c r="BR451" s="26"/>
      <c r="BS451" s="26"/>
      <c r="BT451" s="26"/>
      <c r="BU451" s="26"/>
      <c r="BV451" s="26"/>
      <c r="BW451" s="26"/>
      <c r="BX451" s="26"/>
      <c r="BY451" s="26"/>
      <c r="BZ451" s="26"/>
      <c r="CA451" s="26"/>
      <c r="CB451" s="26"/>
      <c r="CC451" s="26"/>
      <c r="CD451" s="26"/>
      <c r="CE451" s="26"/>
      <c r="CF451" s="26"/>
      <c r="CG451" s="26"/>
    </row>
    <row r="452" spans="1:85" ht="15.75" customHeight="1" x14ac:dyDescent="0.2">
      <c r="A452" s="26"/>
      <c r="B452" s="26"/>
      <c r="C452" s="26"/>
      <c r="D452" s="51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6"/>
      <c r="AH452" s="26"/>
      <c r="AI452" s="26"/>
      <c r="AJ452" s="26"/>
      <c r="AK452" s="26"/>
      <c r="AL452" s="26"/>
      <c r="AM452" s="26"/>
      <c r="AN452" s="26"/>
      <c r="AO452" s="26"/>
      <c r="AP452" s="26"/>
      <c r="AQ452" s="26"/>
      <c r="AR452" s="26"/>
      <c r="AS452" s="26"/>
      <c r="AT452" s="26"/>
      <c r="AU452" s="26"/>
      <c r="AV452" s="26"/>
      <c r="AW452" s="26"/>
      <c r="AX452" s="26"/>
      <c r="AY452" s="26"/>
      <c r="AZ452" s="26"/>
      <c r="BA452" s="26"/>
      <c r="BB452" s="26"/>
      <c r="BC452" s="26"/>
      <c r="BD452" s="26"/>
      <c r="BE452" s="26"/>
      <c r="BF452" s="26"/>
      <c r="BG452" s="26"/>
      <c r="BH452" s="26"/>
      <c r="BI452" s="26"/>
      <c r="BJ452" s="26"/>
      <c r="BK452" s="26"/>
      <c r="BL452" s="26"/>
      <c r="BM452" s="26"/>
      <c r="BN452" s="26"/>
      <c r="BO452" s="26"/>
      <c r="BP452" s="26"/>
      <c r="BQ452" s="26"/>
      <c r="BR452" s="26"/>
      <c r="BS452" s="26"/>
      <c r="BT452" s="26"/>
      <c r="BU452" s="26"/>
      <c r="BV452" s="26"/>
      <c r="BW452" s="26"/>
      <c r="BX452" s="26"/>
      <c r="BY452" s="26"/>
      <c r="BZ452" s="26"/>
      <c r="CA452" s="26"/>
      <c r="CB452" s="26"/>
      <c r="CC452" s="26"/>
      <c r="CD452" s="26"/>
      <c r="CE452" s="26"/>
      <c r="CF452" s="26"/>
      <c r="CG452" s="26"/>
    </row>
    <row r="453" spans="1:85" ht="15.75" customHeight="1" x14ac:dyDescent="0.2">
      <c r="A453" s="26"/>
      <c r="B453" s="26"/>
      <c r="C453" s="26"/>
      <c r="D453" s="51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  <c r="AG453" s="26"/>
      <c r="AH453" s="26"/>
      <c r="AI453" s="26"/>
      <c r="AJ453" s="26"/>
      <c r="AK453" s="26"/>
      <c r="AL453" s="26"/>
      <c r="AM453" s="26"/>
      <c r="AN453" s="26"/>
      <c r="AO453" s="26"/>
      <c r="AP453" s="26"/>
      <c r="AQ453" s="26"/>
      <c r="AR453" s="26"/>
      <c r="AS453" s="26"/>
      <c r="AT453" s="26"/>
      <c r="AU453" s="26"/>
      <c r="AV453" s="26"/>
      <c r="AW453" s="26"/>
      <c r="AX453" s="26"/>
      <c r="AY453" s="26"/>
      <c r="AZ453" s="26"/>
      <c r="BA453" s="26"/>
      <c r="BB453" s="26"/>
      <c r="BC453" s="26"/>
      <c r="BD453" s="26"/>
      <c r="BE453" s="26"/>
      <c r="BF453" s="26"/>
      <c r="BG453" s="26"/>
      <c r="BH453" s="26"/>
      <c r="BI453" s="26"/>
      <c r="BJ453" s="26"/>
      <c r="BK453" s="26"/>
      <c r="BL453" s="26"/>
      <c r="BM453" s="26"/>
      <c r="BN453" s="26"/>
      <c r="BO453" s="26"/>
      <c r="BP453" s="26"/>
      <c r="BQ453" s="26"/>
      <c r="BR453" s="26"/>
      <c r="BS453" s="26"/>
      <c r="BT453" s="26"/>
      <c r="BU453" s="26"/>
      <c r="BV453" s="26"/>
      <c r="BW453" s="26"/>
      <c r="BX453" s="26"/>
      <c r="BY453" s="26"/>
      <c r="BZ453" s="26"/>
      <c r="CA453" s="26"/>
      <c r="CB453" s="26"/>
      <c r="CC453" s="26"/>
      <c r="CD453" s="26"/>
      <c r="CE453" s="26"/>
      <c r="CF453" s="26"/>
      <c r="CG453" s="26"/>
    </row>
    <row r="454" spans="1:85" ht="15.75" customHeight="1" x14ac:dyDescent="0.2">
      <c r="A454" s="26"/>
      <c r="B454" s="26"/>
      <c r="C454" s="26"/>
      <c r="D454" s="51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  <c r="AG454" s="26"/>
      <c r="AH454" s="26"/>
      <c r="AI454" s="26"/>
      <c r="AJ454" s="26"/>
      <c r="AK454" s="26"/>
      <c r="AL454" s="26"/>
      <c r="AM454" s="26"/>
      <c r="AN454" s="26"/>
      <c r="AO454" s="26"/>
      <c r="AP454" s="26"/>
      <c r="AQ454" s="26"/>
      <c r="AR454" s="26"/>
      <c r="AS454" s="26"/>
      <c r="AT454" s="26"/>
      <c r="AU454" s="26"/>
      <c r="AV454" s="26"/>
      <c r="AW454" s="26"/>
      <c r="AX454" s="26"/>
      <c r="AY454" s="26"/>
      <c r="AZ454" s="26"/>
      <c r="BA454" s="26"/>
      <c r="BB454" s="26"/>
      <c r="BC454" s="26"/>
      <c r="BD454" s="26"/>
      <c r="BE454" s="26"/>
      <c r="BF454" s="26"/>
      <c r="BG454" s="26"/>
      <c r="BH454" s="26"/>
      <c r="BI454" s="26"/>
      <c r="BJ454" s="26"/>
      <c r="BK454" s="26"/>
      <c r="BL454" s="26"/>
      <c r="BM454" s="26"/>
      <c r="BN454" s="26"/>
      <c r="BO454" s="26"/>
      <c r="BP454" s="26"/>
      <c r="BQ454" s="26"/>
      <c r="BR454" s="26"/>
      <c r="BS454" s="26"/>
      <c r="BT454" s="26"/>
      <c r="BU454" s="26"/>
      <c r="BV454" s="26"/>
      <c r="BW454" s="26"/>
      <c r="BX454" s="26"/>
      <c r="BY454" s="26"/>
      <c r="BZ454" s="26"/>
      <c r="CA454" s="26"/>
      <c r="CB454" s="26"/>
      <c r="CC454" s="26"/>
      <c r="CD454" s="26"/>
      <c r="CE454" s="26"/>
      <c r="CF454" s="26"/>
      <c r="CG454" s="26"/>
    </row>
    <row r="455" spans="1:85" ht="15.75" customHeight="1" x14ac:dyDescent="0.2">
      <c r="A455" s="26"/>
      <c r="B455" s="26"/>
      <c r="C455" s="26"/>
      <c r="D455" s="51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  <c r="AG455" s="26"/>
      <c r="AH455" s="26"/>
      <c r="AI455" s="26"/>
      <c r="AJ455" s="26"/>
      <c r="AK455" s="26"/>
      <c r="AL455" s="26"/>
      <c r="AM455" s="26"/>
      <c r="AN455" s="26"/>
      <c r="AO455" s="26"/>
      <c r="AP455" s="26"/>
      <c r="AQ455" s="26"/>
      <c r="AR455" s="26"/>
      <c r="AS455" s="26"/>
      <c r="AT455" s="26"/>
      <c r="AU455" s="26"/>
      <c r="AV455" s="26"/>
      <c r="AW455" s="26"/>
      <c r="AX455" s="26"/>
      <c r="AY455" s="26"/>
      <c r="AZ455" s="26"/>
      <c r="BA455" s="26"/>
      <c r="BB455" s="26"/>
      <c r="BC455" s="26"/>
      <c r="BD455" s="26"/>
      <c r="BE455" s="26"/>
      <c r="BF455" s="26"/>
      <c r="BG455" s="26"/>
      <c r="BH455" s="26"/>
      <c r="BI455" s="26"/>
      <c r="BJ455" s="26"/>
      <c r="BK455" s="26"/>
      <c r="BL455" s="26"/>
      <c r="BM455" s="26"/>
      <c r="BN455" s="26"/>
      <c r="BO455" s="26"/>
      <c r="BP455" s="26"/>
      <c r="BQ455" s="26"/>
      <c r="BR455" s="26"/>
      <c r="BS455" s="26"/>
      <c r="BT455" s="26"/>
      <c r="BU455" s="26"/>
      <c r="BV455" s="26"/>
      <c r="BW455" s="26"/>
      <c r="BX455" s="26"/>
      <c r="BY455" s="26"/>
      <c r="BZ455" s="26"/>
      <c r="CA455" s="26"/>
      <c r="CB455" s="26"/>
      <c r="CC455" s="26"/>
      <c r="CD455" s="26"/>
      <c r="CE455" s="26"/>
      <c r="CF455" s="26"/>
      <c r="CG455" s="26"/>
    </row>
    <row r="456" spans="1:85" ht="15.75" customHeight="1" x14ac:dyDescent="0.2">
      <c r="A456" s="26"/>
      <c r="B456" s="26"/>
      <c r="C456" s="26"/>
      <c r="D456" s="51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  <c r="AG456" s="26"/>
      <c r="AH456" s="26"/>
      <c r="AI456" s="26"/>
      <c r="AJ456" s="26"/>
      <c r="AK456" s="26"/>
      <c r="AL456" s="26"/>
      <c r="AM456" s="26"/>
      <c r="AN456" s="26"/>
      <c r="AO456" s="26"/>
      <c r="AP456" s="26"/>
      <c r="AQ456" s="26"/>
      <c r="AR456" s="26"/>
      <c r="AS456" s="26"/>
      <c r="AT456" s="26"/>
      <c r="AU456" s="26"/>
      <c r="AV456" s="26"/>
      <c r="AW456" s="26"/>
      <c r="AX456" s="26"/>
      <c r="AY456" s="26"/>
      <c r="AZ456" s="26"/>
      <c r="BA456" s="26"/>
      <c r="BB456" s="26"/>
      <c r="BC456" s="26"/>
      <c r="BD456" s="26"/>
      <c r="BE456" s="26"/>
      <c r="BF456" s="26"/>
      <c r="BG456" s="26"/>
      <c r="BH456" s="26"/>
      <c r="BI456" s="26"/>
      <c r="BJ456" s="26"/>
      <c r="BK456" s="26"/>
      <c r="BL456" s="26"/>
      <c r="BM456" s="26"/>
      <c r="BN456" s="26"/>
      <c r="BO456" s="26"/>
      <c r="BP456" s="26"/>
      <c r="BQ456" s="26"/>
      <c r="BR456" s="26"/>
      <c r="BS456" s="26"/>
      <c r="BT456" s="26"/>
      <c r="BU456" s="26"/>
      <c r="BV456" s="26"/>
      <c r="BW456" s="26"/>
      <c r="BX456" s="26"/>
      <c r="BY456" s="26"/>
      <c r="BZ456" s="26"/>
      <c r="CA456" s="26"/>
      <c r="CB456" s="26"/>
      <c r="CC456" s="26"/>
      <c r="CD456" s="26"/>
      <c r="CE456" s="26"/>
      <c r="CF456" s="26"/>
      <c r="CG456" s="26"/>
    </row>
    <row r="457" spans="1:85" ht="15.75" customHeight="1" x14ac:dyDescent="0.2">
      <c r="A457" s="26"/>
      <c r="B457" s="26"/>
      <c r="C457" s="26"/>
      <c r="D457" s="51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  <c r="AG457" s="26"/>
      <c r="AH457" s="26"/>
      <c r="AI457" s="26"/>
      <c r="AJ457" s="26"/>
      <c r="AK457" s="26"/>
      <c r="AL457" s="26"/>
      <c r="AM457" s="26"/>
      <c r="AN457" s="26"/>
      <c r="AO457" s="26"/>
      <c r="AP457" s="26"/>
      <c r="AQ457" s="26"/>
      <c r="AR457" s="26"/>
      <c r="AS457" s="26"/>
      <c r="AT457" s="26"/>
      <c r="AU457" s="26"/>
      <c r="AV457" s="26"/>
      <c r="AW457" s="26"/>
      <c r="AX457" s="26"/>
      <c r="AY457" s="26"/>
      <c r="AZ457" s="26"/>
      <c r="BA457" s="26"/>
      <c r="BB457" s="26"/>
      <c r="BC457" s="26"/>
      <c r="BD457" s="26"/>
      <c r="BE457" s="26"/>
      <c r="BF457" s="26"/>
      <c r="BG457" s="26"/>
      <c r="BH457" s="26"/>
      <c r="BI457" s="26"/>
      <c r="BJ457" s="26"/>
      <c r="BK457" s="26"/>
      <c r="BL457" s="26"/>
      <c r="BM457" s="26"/>
      <c r="BN457" s="26"/>
      <c r="BO457" s="26"/>
      <c r="BP457" s="26"/>
      <c r="BQ457" s="26"/>
      <c r="BR457" s="26"/>
      <c r="BS457" s="26"/>
      <c r="BT457" s="26"/>
      <c r="BU457" s="26"/>
      <c r="BV457" s="26"/>
      <c r="BW457" s="26"/>
      <c r="BX457" s="26"/>
      <c r="BY457" s="26"/>
      <c r="BZ457" s="26"/>
      <c r="CA457" s="26"/>
      <c r="CB457" s="26"/>
      <c r="CC457" s="26"/>
      <c r="CD457" s="26"/>
      <c r="CE457" s="26"/>
      <c r="CF457" s="26"/>
      <c r="CG457" s="26"/>
    </row>
    <row r="458" spans="1:85" ht="15.75" customHeight="1" x14ac:dyDescent="0.2">
      <c r="A458" s="26"/>
      <c r="B458" s="26"/>
      <c r="C458" s="26"/>
      <c r="D458" s="51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  <c r="AG458" s="26"/>
      <c r="AH458" s="26"/>
      <c r="AI458" s="26"/>
      <c r="AJ458" s="26"/>
      <c r="AK458" s="26"/>
      <c r="AL458" s="26"/>
      <c r="AM458" s="26"/>
      <c r="AN458" s="26"/>
      <c r="AO458" s="26"/>
      <c r="AP458" s="26"/>
      <c r="AQ458" s="26"/>
      <c r="AR458" s="26"/>
      <c r="AS458" s="26"/>
      <c r="AT458" s="26"/>
      <c r="AU458" s="26"/>
      <c r="AV458" s="26"/>
      <c r="AW458" s="26"/>
      <c r="AX458" s="26"/>
      <c r="AY458" s="26"/>
      <c r="AZ458" s="26"/>
      <c r="BA458" s="26"/>
      <c r="BB458" s="26"/>
      <c r="BC458" s="26"/>
      <c r="BD458" s="26"/>
      <c r="BE458" s="26"/>
      <c r="BF458" s="26"/>
      <c r="BG458" s="26"/>
      <c r="BH458" s="26"/>
      <c r="BI458" s="26"/>
      <c r="BJ458" s="26"/>
      <c r="BK458" s="26"/>
      <c r="BL458" s="26"/>
      <c r="BM458" s="26"/>
      <c r="BN458" s="26"/>
      <c r="BO458" s="26"/>
      <c r="BP458" s="26"/>
      <c r="BQ458" s="26"/>
      <c r="BR458" s="26"/>
      <c r="BS458" s="26"/>
      <c r="BT458" s="26"/>
      <c r="BU458" s="26"/>
      <c r="BV458" s="26"/>
      <c r="BW458" s="26"/>
      <c r="BX458" s="26"/>
      <c r="BY458" s="26"/>
      <c r="BZ458" s="26"/>
      <c r="CA458" s="26"/>
      <c r="CB458" s="26"/>
      <c r="CC458" s="26"/>
      <c r="CD458" s="26"/>
      <c r="CE458" s="26"/>
      <c r="CF458" s="26"/>
      <c r="CG458" s="26"/>
    </row>
    <row r="459" spans="1:85" ht="15.75" customHeight="1" x14ac:dyDescent="0.2">
      <c r="A459" s="26"/>
      <c r="B459" s="26"/>
      <c r="C459" s="26"/>
      <c r="D459" s="51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  <c r="AG459" s="26"/>
      <c r="AH459" s="26"/>
      <c r="AI459" s="26"/>
      <c r="AJ459" s="26"/>
      <c r="AK459" s="26"/>
      <c r="AL459" s="26"/>
      <c r="AM459" s="26"/>
      <c r="AN459" s="26"/>
      <c r="AO459" s="26"/>
      <c r="AP459" s="26"/>
      <c r="AQ459" s="26"/>
      <c r="AR459" s="26"/>
      <c r="AS459" s="26"/>
      <c r="AT459" s="26"/>
      <c r="AU459" s="26"/>
      <c r="AV459" s="26"/>
      <c r="AW459" s="26"/>
      <c r="AX459" s="26"/>
      <c r="AY459" s="26"/>
      <c r="AZ459" s="26"/>
      <c r="BA459" s="26"/>
      <c r="BB459" s="26"/>
      <c r="BC459" s="26"/>
      <c r="BD459" s="26"/>
      <c r="BE459" s="26"/>
      <c r="BF459" s="26"/>
      <c r="BG459" s="26"/>
      <c r="BH459" s="26"/>
      <c r="BI459" s="26"/>
      <c r="BJ459" s="26"/>
      <c r="BK459" s="26"/>
      <c r="BL459" s="26"/>
      <c r="BM459" s="26"/>
      <c r="BN459" s="26"/>
      <c r="BO459" s="26"/>
      <c r="BP459" s="26"/>
      <c r="BQ459" s="26"/>
      <c r="BR459" s="26"/>
      <c r="BS459" s="26"/>
      <c r="BT459" s="26"/>
      <c r="BU459" s="26"/>
      <c r="BV459" s="26"/>
      <c r="BW459" s="26"/>
      <c r="BX459" s="26"/>
      <c r="BY459" s="26"/>
      <c r="BZ459" s="26"/>
      <c r="CA459" s="26"/>
      <c r="CB459" s="26"/>
      <c r="CC459" s="26"/>
      <c r="CD459" s="26"/>
      <c r="CE459" s="26"/>
      <c r="CF459" s="26"/>
      <c r="CG459" s="26"/>
    </row>
    <row r="460" spans="1:85" ht="15.75" customHeight="1" x14ac:dyDescent="0.2">
      <c r="A460" s="26"/>
      <c r="B460" s="26"/>
      <c r="C460" s="26"/>
      <c r="D460" s="51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  <c r="AG460" s="26"/>
      <c r="AH460" s="26"/>
      <c r="AI460" s="26"/>
      <c r="AJ460" s="26"/>
      <c r="AK460" s="26"/>
      <c r="AL460" s="26"/>
      <c r="AM460" s="26"/>
      <c r="AN460" s="26"/>
      <c r="AO460" s="26"/>
      <c r="AP460" s="26"/>
      <c r="AQ460" s="26"/>
      <c r="AR460" s="26"/>
      <c r="AS460" s="26"/>
      <c r="AT460" s="26"/>
      <c r="AU460" s="26"/>
      <c r="AV460" s="26"/>
      <c r="AW460" s="26"/>
      <c r="AX460" s="26"/>
      <c r="AY460" s="26"/>
      <c r="AZ460" s="26"/>
      <c r="BA460" s="26"/>
      <c r="BB460" s="26"/>
      <c r="BC460" s="26"/>
      <c r="BD460" s="26"/>
      <c r="BE460" s="26"/>
      <c r="BF460" s="26"/>
      <c r="BG460" s="26"/>
      <c r="BH460" s="26"/>
      <c r="BI460" s="26"/>
      <c r="BJ460" s="26"/>
      <c r="BK460" s="26"/>
      <c r="BL460" s="26"/>
      <c r="BM460" s="26"/>
      <c r="BN460" s="26"/>
      <c r="BO460" s="26"/>
      <c r="BP460" s="26"/>
      <c r="BQ460" s="26"/>
      <c r="BR460" s="26"/>
      <c r="BS460" s="26"/>
      <c r="BT460" s="26"/>
      <c r="BU460" s="26"/>
      <c r="BV460" s="26"/>
      <c r="BW460" s="26"/>
      <c r="BX460" s="26"/>
      <c r="BY460" s="26"/>
      <c r="BZ460" s="26"/>
      <c r="CA460" s="26"/>
      <c r="CB460" s="26"/>
      <c r="CC460" s="26"/>
      <c r="CD460" s="26"/>
      <c r="CE460" s="26"/>
      <c r="CF460" s="26"/>
      <c r="CG460" s="26"/>
    </row>
    <row r="461" spans="1:85" ht="15.75" customHeight="1" x14ac:dyDescent="0.2">
      <c r="A461" s="26"/>
      <c r="B461" s="26"/>
      <c r="C461" s="26"/>
      <c r="D461" s="51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  <c r="AG461" s="26"/>
      <c r="AH461" s="26"/>
      <c r="AI461" s="26"/>
      <c r="AJ461" s="26"/>
      <c r="AK461" s="26"/>
      <c r="AL461" s="26"/>
      <c r="AM461" s="26"/>
      <c r="AN461" s="26"/>
      <c r="AO461" s="26"/>
      <c r="AP461" s="26"/>
      <c r="AQ461" s="26"/>
      <c r="AR461" s="26"/>
      <c r="AS461" s="26"/>
      <c r="AT461" s="26"/>
      <c r="AU461" s="26"/>
      <c r="AV461" s="26"/>
      <c r="AW461" s="26"/>
      <c r="AX461" s="26"/>
      <c r="AY461" s="26"/>
      <c r="AZ461" s="26"/>
      <c r="BA461" s="26"/>
      <c r="BB461" s="26"/>
      <c r="BC461" s="26"/>
      <c r="BD461" s="26"/>
      <c r="BE461" s="26"/>
      <c r="BF461" s="26"/>
      <c r="BG461" s="26"/>
      <c r="BH461" s="26"/>
      <c r="BI461" s="26"/>
      <c r="BJ461" s="26"/>
      <c r="BK461" s="26"/>
      <c r="BL461" s="26"/>
      <c r="BM461" s="26"/>
      <c r="BN461" s="26"/>
      <c r="BO461" s="26"/>
      <c r="BP461" s="26"/>
      <c r="BQ461" s="26"/>
      <c r="BR461" s="26"/>
      <c r="BS461" s="26"/>
      <c r="BT461" s="26"/>
      <c r="BU461" s="26"/>
      <c r="BV461" s="26"/>
      <c r="BW461" s="26"/>
      <c r="BX461" s="26"/>
      <c r="BY461" s="26"/>
      <c r="BZ461" s="26"/>
      <c r="CA461" s="26"/>
      <c r="CB461" s="26"/>
      <c r="CC461" s="26"/>
      <c r="CD461" s="26"/>
      <c r="CE461" s="26"/>
      <c r="CF461" s="26"/>
      <c r="CG461" s="26"/>
    </row>
    <row r="462" spans="1:85" ht="15.75" customHeight="1" x14ac:dyDescent="0.2">
      <c r="A462" s="26"/>
      <c r="B462" s="26"/>
      <c r="C462" s="26"/>
      <c r="D462" s="51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26"/>
      <c r="AI462" s="26"/>
      <c r="AJ462" s="26"/>
      <c r="AK462" s="26"/>
      <c r="AL462" s="26"/>
      <c r="AM462" s="26"/>
      <c r="AN462" s="26"/>
      <c r="AO462" s="26"/>
      <c r="AP462" s="26"/>
      <c r="AQ462" s="26"/>
      <c r="AR462" s="26"/>
      <c r="AS462" s="26"/>
      <c r="AT462" s="26"/>
      <c r="AU462" s="26"/>
      <c r="AV462" s="26"/>
      <c r="AW462" s="26"/>
      <c r="AX462" s="26"/>
      <c r="AY462" s="26"/>
      <c r="AZ462" s="26"/>
      <c r="BA462" s="26"/>
      <c r="BB462" s="26"/>
      <c r="BC462" s="26"/>
      <c r="BD462" s="26"/>
      <c r="BE462" s="26"/>
      <c r="BF462" s="26"/>
      <c r="BG462" s="26"/>
      <c r="BH462" s="26"/>
      <c r="BI462" s="26"/>
      <c r="BJ462" s="26"/>
      <c r="BK462" s="26"/>
      <c r="BL462" s="26"/>
      <c r="BM462" s="26"/>
      <c r="BN462" s="26"/>
      <c r="BO462" s="26"/>
      <c r="BP462" s="26"/>
      <c r="BQ462" s="26"/>
      <c r="BR462" s="26"/>
      <c r="BS462" s="26"/>
      <c r="BT462" s="26"/>
      <c r="BU462" s="26"/>
      <c r="BV462" s="26"/>
      <c r="BW462" s="26"/>
      <c r="BX462" s="26"/>
      <c r="BY462" s="26"/>
      <c r="BZ462" s="26"/>
      <c r="CA462" s="26"/>
      <c r="CB462" s="26"/>
      <c r="CC462" s="26"/>
      <c r="CD462" s="26"/>
      <c r="CE462" s="26"/>
      <c r="CF462" s="26"/>
      <c r="CG462" s="26"/>
    </row>
    <row r="463" spans="1:85" ht="15.75" customHeight="1" x14ac:dyDescent="0.2">
      <c r="A463" s="26"/>
      <c r="B463" s="26"/>
      <c r="C463" s="26"/>
      <c r="D463" s="51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  <c r="AG463" s="26"/>
      <c r="AH463" s="26"/>
      <c r="AI463" s="26"/>
      <c r="AJ463" s="26"/>
      <c r="AK463" s="26"/>
      <c r="AL463" s="26"/>
      <c r="AM463" s="26"/>
      <c r="AN463" s="26"/>
      <c r="AO463" s="26"/>
      <c r="AP463" s="26"/>
      <c r="AQ463" s="26"/>
      <c r="AR463" s="26"/>
      <c r="AS463" s="26"/>
      <c r="AT463" s="26"/>
      <c r="AU463" s="26"/>
      <c r="AV463" s="26"/>
      <c r="AW463" s="26"/>
      <c r="AX463" s="26"/>
      <c r="AY463" s="26"/>
      <c r="AZ463" s="26"/>
      <c r="BA463" s="26"/>
      <c r="BB463" s="26"/>
      <c r="BC463" s="26"/>
      <c r="BD463" s="26"/>
      <c r="BE463" s="26"/>
      <c r="BF463" s="26"/>
      <c r="BG463" s="26"/>
      <c r="BH463" s="26"/>
      <c r="BI463" s="26"/>
      <c r="BJ463" s="26"/>
      <c r="BK463" s="26"/>
      <c r="BL463" s="26"/>
      <c r="BM463" s="26"/>
      <c r="BN463" s="26"/>
      <c r="BO463" s="26"/>
      <c r="BP463" s="26"/>
      <c r="BQ463" s="26"/>
      <c r="BR463" s="26"/>
      <c r="BS463" s="26"/>
      <c r="BT463" s="26"/>
      <c r="BU463" s="26"/>
      <c r="BV463" s="26"/>
      <c r="BW463" s="26"/>
      <c r="BX463" s="26"/>
      <c r="BY463" s="26"/>
      <c r="BZ463" s="26"/>
      <c r="CA463" s="26"/>
      <c r="CB463" s="26"/>
      <c r="CC463" s="26"/>
      <c r="CD463" s="26"/>
      <c r="CE463" s="26"/>
      <c r="CF463" s="26"/>
      <c r="CG463" s="26"/>
    </row>
    <row r="464" spans="1:85" ht="15.75" customHeight="1" x14ac:dyDescent="0.2">
      <c r="A464" s="26"/>
      <c r="B464" s="26"/>
      <c r="C464" s="26"/>
      <c r="D464" s="51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  <c r="AG464" s="26"/>
      <c r="AH464" s="26"/>
      <c r="AI464" s="26"/>
      <c r="AJ464" s="26"/>
      <c r="AK464" s="26"/>
      <c r="AL464" s="26"/>
      <c r="AM464" s="26"/>
      <c r="AN464" s="26"/>
      <c r="AO464" s="26"/>
      <c r="AP464" s="26"/>
      <c r="AQ464" s="26"/>
      <c r="AR464" s="26"/>
      <c r="AS464" s="26"/>
      <c r="AT464" s="26"/>
      <c r="AU464" s="26"/>
      <c r="AV464" s="26"/>
      <c r="AW464" s="26"/>
      <c r="AX464" s="26"/>
      <c r="AY464" s="26"/>
      <c r="AZ464" s="26"/>
      <c r="BA464" s="26"/>
      <c r="BB464" s="26"/>
      <c r="BC464" s="26"/>
      <c r="BD464" s="26"/>
      <c r="BE464" s="26"/>
      <c r="BF464" s="26"/>
      <c r="BG464" s="26"/>
      <c r="BH464" s="26"/>
      <c r="BI464" s="26"/>
      <c r="BJ464" s="26"/>
      <c r="BK464" s="26"/>
      <c r="BL464" s="26"/>
      <c r="BM464" s="26"/>
      <c r="BN464" s="26"/>
      <c r="BO464" s="26"/>
      <c r="BP464" s="26"/>
      <c r="BQ464" s="26"/>
      <c r="BR464" s="26"/>
      <c r="BS464" s="26"/>
      <c r="BT464" s="26"/>
      <c r="BU464" s="26"/>
      <c r="BV464" s="26"/>
      <c r="BW464" s="26"/>
      <c r="BX464" s="26"/>
      <c r="BY464" s="26"/>
      <c r="BZ464" s="26"/>
      <c r="CA464" s="26"/>
      <c r="CB464" s="26"/>
      <c r="CC464" s="26"/>
      <c r="CD464" s="26"/>
      <c r="CE464" s="26"/>
      <c r="CF464" s="26"/>
      <c r="CG464" s="26"/>
    </row>
    <row r="465" spans="1:85" ht="15.75" customHeight="1" x14ac:dyDescent="0.2">
      <c r="A465" s="26"/>
      <c r="B465" s="26"/>
      <c r="C465" s="26"/>
      <c r="D465" s="51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  <c r="AG465" s="26"/>
      <c r="AH465" s="26"/>
      <c r="AI465" s="26"/>
      <c r="AJ465" s="26"/>
      <c r="AK465" s="26"/>
      <c r="AL465" s="26"/>
      <c r="AM465" s="26"/>
      <c r="AN465" s="26"/>
      <c r="AO465" s="26"/>
      <c r="AP465" s="26"/>
      <c r="AQ465" s="26"/>
      <c r="AR465" s="26"/>
      <c r="AS465" s="26"/>
      <c r="AT465" s="26"/>
      <c r="AU465" s="26"/>
      <c r="AV465" s="26"/>
      <c r="AW465" s="26"/>
      <c r="AX465" s="26"/>
      <c r="AY465" s="26"/>
      <c r="AZ465" s="26"/>
      <c r="BA465" s="26"/>
      <c r="BB465" s="26"/>
      <c r="BC465" s="26"/>
      <c r="BD465" s="26"/>
      <c r="BE465" s="26"/>
      <c r="BF465" s="26"/>
      <c r="BG465" s="26"/>
      <c r="BH465" s="26"/>
      <c r="BI465" s="26"/>
      <c r="BJ465" s="26"/>
      <c r="BK465" s="26"/>
      <c r="BL465" s="26"/>
      <c r="BM465" s="26"/>
      <c r="BN465" s="26"/>
      <c r="BO465" s="26"/>
      <c r="BP465" s="26"/>
      <c r="BQ465" s="26"/>
      <c r="BR465" s="26"/>
      <c r="BS465" s="26"/>
      <c r="BT465" s="26"/>
      <c r="BU465" s="26"/>
      <c r="BV465" s="26"/>
      <c r="BW465" s="26"/>
      <c r="BX465" s="26"/>
      <c r="BY465" s="26"/>
      <c r="BZ465" s="26"/>
      <c r="CA465" s="26"/>
      <c r="CB465" s="26"/>
      <c r="CC465" s="26"/>
      <c r="CD465" s="26"/>
      <c r="CE465" s="26"/>
      <c r="CF465" s="26"/>
      <c r="CG465" s="26"/>
    </row>
    <row r="466" spans="1:85" ht="15.75" customHeight="1" x14ac:dyDescent="0.2">
      <c r="A466" s="26"/>
      <c r="B466" s="26"/>
      <c r="C466" s="26"/>
      <c r="D466" s="51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  <c r="AG466" s="26"/>
      <c r="AH466" s="26"/>
      <c r="AI466" s="26"/>
      <c r="AJ466" s="26"/>
      <c r="AK466" s="26"/>
      <c r="AL466" s="26"/>
      <c r="AM466" s="26"/>
      <c r="AN466" s="26"/>
      <c r="AO466" s="26"/>
      <c r="AP466" s="26"/>
      <c r="AQ466" s="26"/>
      <c r="AR466" s="26"/>
      <c r="AS466" s="26"/>
      <c r="AT466" s="26"/>
      <c r="AU466" s="26"/>
      <c r="AV466" s="26"/>
      <c r="AW466" s="26"/>
      <c r="AX466" s="26"/>
      <c r="AY466" s="26"/>
      <c r="AZ466" s="26"/>
      <c r="BA466" s="26"/>
      <c r="BB466" s="26"/>
      <c r="BC466" s="26"/>
      <c r="BD466" s="26"/>
      <c r="BE466" s="26"/>
      <c r="BF466" s="26"/>
      <c r="BG466" s="26"/>
      <c r="BH466" s="26"/>
      <c r="BI466" s="26"/>
      <c r="BJ466" s="26"/>
      <c r="BK466" s="26"/>
      <c r="BL466" s="26"/>
      <c r="BM466" s="26"/>
      <c r="BN466" s="26"/>
      <c r="BO466" s="26"/>
      <c r="BP466" s="26"/>
      <c r="BQ466" s="26"/>
      <c r="BR466" s="26"/>
      <c r="BS466" s="26"/>
      <c r="BT466" s="26"/>
      <c r="BU466" s="26"/>
      <c r="BV466" s="26"/>
      <c r="BW466" s="26"/>
      <c r="BX466" s="26"/>
      <c r="BY466" s="26"/>
      <c r="BZ466" s="26"/>
      <c r="CA466" s="26"/>
      <c r="CB466" s="26"/>
      <c r="CC466" s="26"/>
      <c r="CD466" s="26"/>
      <c r="CE466" s="26"/>
      <c r="CF466" s="26"/>
      <c r="CG466" s="26"/>
    </row>
    <row r="467" spans="1:85" ht="15.75" customHeight="1" x14ac:dyDescent="0.2">
      <c r="A467" s="26"/>
      <c r="B467" s="26"/>
      <c r="C467" s="26"/>
      <c r="D467" s="51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  <c r="AI467" s="26"/>
      <c r="AJ467" s="26"/>
      <c r="AK467" s="26"/>
      <c r="AL467" s="26"/>
      <c r="AM467" s="26"/>
      <c r="AN467" s="26"/>
      <c r="AO467" s="26"/>
      <c r="AP467" s="26"/>
      <c r="AQ467" s="26"/>
      <c r="AR467" s="26"/>
      <c r="AS467" s="26"/>
      <c r="AT467" s="26"/>
      <c r="AU467" s="26"/>
      <c r="AV467" s="26"/>
      <c r="AW467" s="26"/>
      <c r="AX467" s="26"/>
      <c r="AY467" s="26"/>
      <c r="AZ467" s="26"/>
      <c r="BA467" s="26"/>
      <c r="BB467" s="26"/>
      <c r="BC467" s="26"/>
      <c r="BD467" s="26"/>
      <c r="BE467" s="26"/>
      <c r="BF467" s="26"/>
      <c r="BG467" s="26"/>
      <c r="BH467" s="26"/>
      <c r="BI467" s="26"/>
      <c r="BJ467" s="26"/>
      <c r="BK467" s="26"/>
      <c r="BL467" s="26"/>
      <c r="BM467" s="26"/>
      <c r="BN467" s="26"/>
      <c r="BO467" s="26"/>
      <c r="BP467" s="26"/>
      <c r="BQ467" s="26"/>
      <c r="BR467" s="26"/>
      <c r="BS467" s="26"/>
      <c r="BT467" s="26"/>
      <c r="BU467" s="26"/>
      <c r="BV467" s="26"/>
      <c r="BW467" s="26"/>
      <c r="BX467" s="26"/>
      <c r="BY467" s="26"/>
      <c r="BZ467" s="26"/>
      <c r="CA467" s="26"/>
      <c r="CB467" s="26"/>
      <c r="CC467" s="26"/>
      <c r="CD467" s="26"/>
      <c r="CE467" s="26"/>
      <c r="CF467" s="26"/>
      <c r="CG467" s="26"/>
    </row>
    <row r="468" spans="1:85" ht="15.75" customHeight="1" x14ac:dyDescent="0.2">
      <c r="A468" s="26"/>
      <c r="B468" s="26"/>
      <c r="C468" s="26"/>
      <c r="D468" s="51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  <c r="AG468" s="26"/>
      <c r="AH468" s="26"/>
      <c r="AI468" s="26"/>
      <c r="AJ468" s="26"/>
      <c r="AK468" s="26"/>
      <c r="AL468" s="26"/>
      <c r="AM468" s="26"/>
      <c r="AN468" s="26"/>
      <c r="AO468" s="26"/>
      <c r="AP468" s="26"/>
      <c r="AQ468" s="26"/>
      <c r="AR468" s="26"/>
      <c r="AS468" s="26"/>
      <c r="AT468" s="26"/>
      <c r="AU468" s="26"/>
      <c r="AV468" s="26"/>
      <c r="AW468" s="26"/>
      <c r="AX468" s="26"/>
      <c r="AY468" s="26"/>
      <c r="AZ468" s="26"/>
      <c r="BA468" s="26"/>
      <c r="BB468" s="26"/>
      <c r="BC468" s="26"/>
      <c r="BD468" s="26"/>
      <c r="BE468" s="26"/>
      <c r="BF468" s="26"/>
      <c r="BG468" s="26"/>
      <c r="BH468" s="26"/>
      <c r="BI468" s="26"/>
      <c r="BJ468" s="26"/>
      <c r="BK468" s="26"/>
      <c r="BL468" s="26"/>
      <c r="BM468" s="26"/>
      <c r="BN468" s="26"/>
      <c r="BO468" s="26"/>
      <c r="BP468" s="26"/>
      <c r="BQ468" s="26"/>
      <c r="BR468" s="26"/>
      <c r="BS468" s="26"/>
      <c r="BT468" s="26"/>
      <c r="BU468" s="26"/>
      <c r="BV468" s="26"/>
      <c r="BW468" s="26"/>
      <c r="BX468" s="26"/>
      <c r="BY468" s="26"/>
      <c r="BZ468" s="26"/>
      <c r="CA468" s="26"/>
      <c r="CB468" s="26"/>
      <c r="CC468" s="26"/>
      <c r="CD468" s="26"/>
      <c r="CE468" s="26"/>
      <c r="CF468" s="26"/>
      <c r="CG468" s="26"/>
    </row>
    <row r="469" spans="1:85" ht="15.75" customHeight="1" x14ac:dyDescent="0.2">
      <c r="A469" s="26"/>
      <c r="B469" s="26"/>
      <c r="C469" s="26"/>
      <c r="D469" s="51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  <c r="AG469" s="26"/>
      <c r="AH469" s="26"/>
      <c r="AI469" s="26"/>
      <c r="AJ469" s="26"/>
      <c r="AK469" s="26"/>
      <c r="AL469" s="26"/>
      <c r="AM469" s="26"/>
      <c r="AN469" s="26"/>
      <c r="AO469" s="26"/>
      <c r="AP469" s="26"/>
      <c r="AQ469" s="26"/>
      <c r="AR469" s="26"/>
      <c r="AS469" s="26"/>
      <c r="AT469" s="26"/>
      <c r="AU469" s="26"/>
      <c r="AV469" s="26"/>
      <c r="AW469" s="26"/>
      <c r="AX469" s="26"/>
      <c r="AY469" s="26"/>
      <c r="AZ469" s="26"/>
      <c r="BA469" s="26"/>
      <c r="BB469" s="26"/>
      <c r="BC469" s="26"/>
      <c r="BD469" s="26"/>
      <c r="BE469" s="26"/>
      <c r="BF469" s="26"/>
      <c r="BG469" s="26"/>
      <c r="BH469" s="26"/>
      <c r="BI469" s="26"/>
      <c r="BJ469" s="26"/>
      <c r="BK469" s="26"/>
      <c r="BL469" s="26"/>
      <c r="BM469" s="26"/>
      <c r="BN469" s="26"/>
      <c r="BO469" s="26"/>
      <c r="BP469" s="26"/>
      <c r="BQ469" s="26"/>
      <c r="BR469" s="26"/>
      <c r="BS469" s="26"/>
      <c r="BT469" s="26"/>
      <c r="BU469" s="26"/>
      <c r="BV469" s="26"/>
      <c r="BW469" s="26"/>
      <c r="BX469" s="26"/>
      <c r="BY469" s="26"/>
      <c r="BZ469" s="26"/>
      <c r="CA469" s="26"/>
      <c r="CB469" s="26"/>
      <c r="CC469" s="26"/>
      <c r="CD469" s="26"/>
      <c r="CE469" s="26"/>
      <c r="CF469" s="26"/>
      <c r="CG469" s="26"/>
    </row>
    <row r="470" spans="1:85" ht="15.75" customHeight="1" x14ac:dyDescent="0.2">
      <c r="A470" s="26"/>
      <c r="B470" s="26"/>
      <c r="C470" s="26"/>
      <c r="D470" s="51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  <c r="AG470" s="26"/>
      <c r="AH470" s="26"/>
      <c r="AI470" s="26"/>
      <c r="AJ470" s="26"/>
      <c r="AK470" s="26"/>
      <c r="AL470" s="26"/>
      <c r="AM470" s="26"/>
      <c r="AN470" s="26"/>
      <c r="AO470" s="26"/>
      <c r="AP470" s="26"/>
      <c r="AQ470" s="26"/>
      <c r="AR470" s="26"/>
      <c r="AS470" s="26"/>
      <c r="AT470" s="26"/>
      <c r="AU470" s="26"/>
      <c r="AV470" s="26"/>
      <c r="AW470" s="26"/>
      <c r="AX470" s="26"/>
      <c r="AY470" s="26"/>
      <c r="AZ470" s="26"/>
      <c r="BA470" s="26"/>
      <c r="BB470" s="26"/>
      <c r="BC470" s="26"/>
      <c r="BD470" s="26"/>
      <c r="BE470" s="26"/>
      <c r="BF470" s="26"/>
      <c r="BG470" s="26"/>
      <c r="BH470" s="26"/>
      <c r="BI470" s="26"/>
      <c r="BJ470" s="26"/>
      <c r="BK470" s="26"/>
      <c r="BL470" s="26"/>
      <c r="BM470" s="26"/>
      <c r="BN470" s="26"/>
      <c r="BO470" s="26"/>
      <c r="BP470" s="26"/>
      <c r="BQ470" s="26"/>
      <c r="BR470" s="26"/>
      <c r="BS470" s="26"/>
      <c r="BT470" s="26"/>
      <c r="BU470" s="26"/>
      <c r="BV470" s="26"/>
      <c r="BW470" s="26"/>
      <c r="BX470" s="26"/>
      <c r="BY470" s="26"/>
      <c r="BZ470" s="26"/>
      <c r="CA470" s="26"/>
      <c r="CB470" s="26"/>
      <c r="CC470" s="26"/>
      <c r="CD470" s="26"/>
      <c r="CE470" s="26"/>
      <c r="CF470" s="26"/>
      <c r="CG470" s="26"/>
    </row>
    <row r="471" spans="1:85" ht="15.75" customHeight="1" x14ac:dyDescent="0.2">
      <c r="A471" s="26"/>
      <c r="B471" s="26"/>
      <c r="C471" s="26"/>
      <c r="D471" s="51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  <c r="AG471" s="26"/>
      <c r="AH471" s="26"/>
      <c r="AI471" s="26"/>
      <c r="AJ471" s="26"/>
      <c r="AK471" s="26"/>
      <c r="AL471" s="26"/>
      <c r="AM471" s="26"/>
      <c r="AN471" s="26"/>
      <c r="AO471" s="26"/>
      <c r="AP471" s="26"/>
      <c r="AQ471" s="26"/>
      <c r="AR471" s="26"/>
      <c r="AS471" s="26"/>
      <c r="AT471" s="26"/>
      <c r="AU471" s="26"/>
      <c r="AV471" s="26"/>
      <c r="AW471" s="26"/>
      <c r="AX471" s="26"/>
      <c r="AY471" s="26"/>
      <c r="AZ471" s="26"/>
      <c r="BA471" s="26"/>
      <c r="BB471" s="26"/>
      <c r="BC471" s="26"/>
      <c r="BD471" s="26"/>
      <c r="BE471" s="26"/>
      <c r="BF471" s="26"/>
      <c r="BG471" s="26"/>
      <c r="BH471" s="26"/>
      <c r="BI471" s="26"/>
      <c r="BJ471" s="26"/>
      <c r="BK471" s="26"/>
      <c r="BL471" s="26"/>
      <c r="BM471" s="26"/>
      <c r="BN471" s="26"/>
      <c r="BO471" s="26"/>
      <c r="BP471" s="26"/>
      <c r="BQ471" s="26"/>
      <c r="BR471" s="26"/>
      <c r="BS471" s="26"/>
      <c r="BT471" s="26"/>
      <c r="BU471" s="26"/>
      <c r="BV471" s="26"/>
      <c r="BW471" s="26"/>
      <c r="BX471" s="26"/>
      <c r="BY471" s="26"/>
      <c r="BZ471" s="26"/>
      <c r="CA471" s="26"/>
      <c r="CB471" s="26"/>
      <c r="CC471" s="26"/>
      <c r="CD471" s="26"/>
      <c r="CE471" s="26"/>
      <c r="CF471" s="26"/>
      <c r="CG471" s="26"/>
    </row>
    <row r="472" spans="1:85" ht="15.75" customHeight="1" x14ac:dyDescent="0.2">
      <c r="A472" s="26"/>
      <c r="B472" s="26"/>
      <c r="C472" s="26"/>
      <c r="D472" s="51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  <c r="AG472" s="26"/>
      <c r="AH472" s="26"/>
      <c r="AI472" s="26"/>
      <c r="AJ472" s="26"/>
      <c r="AK472" s="26"/>
      <c r="AL472" s="26"/>
      <c r="AM472" s="26"/>
      <c r="AN472" s="26"/>
      <c r="AO472" s="26"/>
      <c r="AP472" s="26"/>
      <c r="AQ472" s="26"/>
      <c r="AR472" s="26"/>
      <c r="AS472" s="26"/>
      <c r="AT472" s="26"/>
      <c r="AU472" s="26"/>
      <c r="AV472" s="26"/>
      <c r="AW472" s="26"/>
      <c r="AX472" s="26"/>
      <c r="AY472" s="26"/>
      <c r="AZ472" s="26"/>
      <c r="BA472" s="26"/>
      <c r="BB472" s="26"/>
      <c r="BC472" s="26"/>
      <c r="BD472" s="26"/>
      <c r="BE472" s="26"/>
      <c r="BF472" s="26"/>
      <c r="BG472" s="26"/>
      <c r="BH472" s="26"/>
      <c r="BI472" s="26"/>
      <c r="BJ472" s="26"/>
      <c r="BK472" s="26"/>
      <c r="BL472" s="26"/>
      <c r="BM472" s="26"/>
      <c r="BN472" s="26"/>
      <c r="BO472" s="26"/>
      <c r="BP472" s="26"/>
      <c r="BQ472" s="26"/>
      <c r="BR472" s="26"/>
      <c r="BS472" s="26"/>
      <c r="BT472" s="26"/>
      <c r="BU472" s="26"/>
      <c r="BV472" s="26"/>
      <c r="BW472" s="26"/>
      <c r="BX472" s="26"/>
      <c r="BY472" s="26"/>
      <c r="BZ472" s="26"/>
      <c r="CA472" s="26"/>
      <c r="CB472" s="26"/>
      <c r="CC472" s="26"/>
      <c r="CD472" s="26"/>
      <c r="CE472" s="26"/>
      <c r="CF472" s="26"/>
      <c r="CG472" s="26"/>
    </row>
    <row r="473" spans="1:85" ht="15.75" customHeight="1" x14ac:dyDescent="0.2">
      <c r="A473" s="26"/>
      <c r="B473" s="26"/>
      <c r="C473" s="26"/>
      <c r="D473" s="51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  <c r="AI473" s="26"/>
      <c r="AJ473" s="26"/>
      <c r="AK473" s="26"/>
      <c r="AL473" s="26"/>
      <c r="AM473" s="26"/>
      <c r="AN473" s="26"/>
      <c r="AO473" s="26"/>
      <c r="AP473" s="26"/>
      <c r="AQ473" s="26"/>
      <c r="AR473" s="26"/>
      <c r="AS473" s="26"/>
      <c r="AT473" s="26"/>
      <c r="AU473" s="26"/>
      <c r="AV473" s="26"/>
      <c r="AW473" s="26"/>
      <c r="AX473" s="26"/>
      <c r="AY473" s="26"/>
      <c r="AZ473" s="26"/>
      <c r="BA473" s="26"/>
      <c r="BB473" s="26"/>
      <c r="BC473" s="26"/>
      <c r="BD473" s="26"/>
      <c r="BE473" s="26"/>
      <c r="BF473" s="26"/>
      <c r="BG473" s="26"/>
      <c r="BH473" s="26"/>
      <c r="BI473" s="26"/>
      <c r="BJ473" s="26"/>
      <c r="BK473" s="26"/>
      <c r="BL473" s="26"/>
      <c r="BM473" s="26"/>
      <c r="BN473" s="26"/>
      <c r="BO473" s="26"/>
      <c r="BP473" s="26"/>
      <c r="BQ473" s="26"/>
      <c r="BR473" s="26"/>
      <c r="BS473" s="26"/>
      <c r="BT473" s="26"/>
      <c r="BU473" s="26"/>
      <c r="BV473" s="26"/>
      <c r="BW473" s="26"/>
      <c r="BX473" s="26"/>
      <c r="BY473" s="26"/>
      <c r="BZ473" s="26"/>
      <c r="CA473" s="26"/>
      <c r="CB473" s="26"/>
      <c r="CC473" s="26"/>
      <c r="CD473" s="26"/>
      <c r="CE473" s="26"/>
      <c r="CF473" s="26"/>
      <c r="CG473" s="26"/>
    </row>
    <row r="474" spans="1:85" ht="15.75" customHeight="1" x14ac:dyDescent="0.2">
      <c r="A474" s="26"/>
      <c r="B474" s="26"/>
      <c r="C474" s="26"/>
      <c r="D474" s="51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  <c r="AI474" s="26"/>
      <c r="AJ474" s="26"/>
      <c r="AK474" s="26"/>
      <c r="AL474" s="26"/>
      <c r="AM474" s="26"/>
      <c r="AN474" s="26"/>
      <c r="AO474" s="26"/>
      <c r="AP474" s="26"/>
      <c r="AQ474" s="26"/>
      <c r="AR474" s="26"/>
      <c r="AS474" s="26"/>
      <c r="AT474" s="26"/>
      <c r="AU474" s="26"/>
      <c r="AV474" s="26"/>
      <c r="AW474" s="26"/>
      <c r="AX474" s="26"/>
      <c r="AY474" s="26"/>
      <c r="AZ474" s="26"/>
      <c r="BA474" s="26"/>
      <c r="BB474" s="26"/>
      <c r="BC474" s="26"/>
      <c r="BD474" s="26"/>
      <c r="BE474" s="26"/>
      <c r="BF474" s="26"/>
      <c r="BG474" s="26"/>
      <c r="BH474" s="26"/>
      <c r="BI474" s="26"/>
      <c r="BJ474" s="26"/>
      <c r="BK474" s="26"/>
      <c r="BL474" s="26"/>
      <c r="BM474" s="26"/>
      <c r="BN474" s="26"/>
      <c r="BO474" s="26"/>
      <c r="BP474" s="26"/>
      <c r="BQ474" s="26"/>
      <c r="BR474" s="26"/>
      <c r="BS474" s="26"/>
      <c r="BT474" s="26"/>
      <c r="BU474" s="26"/>
      <c r="BV474" s="26"/>
      <c r="BW474" s="26"/>
      <c r="BX474" s="26"/>
      <c r="BY474" s="26"/>
      <c r="BZ474" s="26"/>
      <c r="CA474" s="26"/>
      <c r="CB474" s="26"/>
      <c r="CC474" s="26"/>
      <c r="CD474" s="26"/>
      <c r="CE474" s="26"/>
      <c r="CF474" s="26"/>
      <c r="CG474" s="26"/>
    </row>
    <row r="475" spans="1:85" ht="15.75" customHeight="1" x14ac:dyDescent="0.2">
      <c r="A475" s="26"/>
      <c r="B475" s="26"/>
      <c r="C475" s="26"/>
      <c r="D475" s="51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  <c r="AG475" s="26"/>
      <c r="AH475" s="26"/>
      <c r="AI475" s="26"/>
      <c r="AJ475" s="26"/>
      <c r="AK475" s="26"/>
      <c r="AL475" s="26"/>
      <c r="AM475" s="26"/>
      <c r="AN475" s="26"/>
      <c r="AO475" s="26"/>
      <c r="AP475" s="26"/>
      <c r="AQ475" s="26"/>
      <c r="AR475" s="26"/>
      <c r="AS475" s="26"/>
      <c r="AT475" s="26"/>
      <c r="AU475" s="26"/>
      <c r="AV475" s="26"/>
      <c r="AW475" s="26"/>
      <c r="AX475" s="26"/>
      <c r="AY475" s="26"/>
      <c r="AZ475" s="26"/>
      <c r="BA475" s="26"/>
      <c r="BB475" s="26"/>
      <c r="BC475" s="26"/>
      <c r="BD475" s="26"/>
      <c r="BE475" s="26"/>
      <c r="BF475" s="26"/>
      <c r="BG475" s="26"/>
      <c r="BH475" s="26"/>
      <c r="BI475" s="26"/>
      <c r="BJ475" s="26"/>
      <c r="BK475" s="26"/>
      <c r="BL475" s="26"/>
      <c r="BM475" s="26"/>
      <c r="BN475" s="26"/>
      <c r="BO475" s="26"/>
      <c r="BP475" s="26"/>
      <c r="BQ475" s="26"/>
      <c r="BR475" s="26"/>
      <c r="BS475" s="26"/>
      <c r="BT475" s="26"/>
      <c r="BU475" s="26"/>
      <c r="BV475" s="26"/>
      <c r="BW475" s="26"/>
      <c r="BX475" s="26"/>
      <c r="BY475" s="26"/>
      <c r="BZ475" s="26"/>
      <c r="CA475" s="26"/>
      <c r="CB475" s="26"/>
      <c r="CC475" s="26"/>
      <c r="CD475" s="26"/>
      <c r="CE475" s="26"/>
      <c r="CF475" s="26"/>
      <c r="CG475" s="26"/>
    </row>
    <row r="476" spans="1:85" ht="15.75" customHeight="1" x14ac:dyDescent="0.2">
      <c r="A476" s="26"/>
      <c r="B476" s="26"/>
      <c r="C476" s="26"/>
      <c r="D476" s="51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  <c r="AI476" s="26"/>
      <c r="AJ476" s="26"/>
      <c r="AK476" s="26"/>
      <c r="AL476" s="26"/>
      <c r="AM476" s="26"/>
      <c r="AN476" s="26"/>
      <c r="AO476" s="26"/>
      <c r="AP476" s="26"/>
      <c r="AQ476" s="26"/>
      <c r="AR476" s="26"/>
      <c r="AS476" s="26"/>
      <c r="AT476" s="26"/>
      <c r="AU476" s="26"/>
      <c r="AV476" s="26"/>
      <c r="AW476" s="26"/>
      <c r="AX476" s="26"/>
      <c r="AY476" s="26"/>
      <c r="AZ476" s="26"/>
      <c r="BA476" s="26"/>
      <c r="BB476" s="26"/>
      <c r="BC476" s="26"/>
      <c r="BD476" s="26"/>
      <c r="BE476" s="26"/>
      <c r="BF476" s="26"/>
      <c r="BG476" s="26"/>
      <c r="BH476" s="26"/>
      <c r="BI476" s="26"/>
      <c r="BJ476" s="26"/>
      <c r="BK476" s="26"/>
      <c r="BL476" s="26"/>
      <c r="BM476" s="26"/>
      <c r="BN476" s="26"/>
      <c r="BO476" s="26"/>
      <c r="BP476" s="26"/>
      <c r="BQ476" s="26"/>
      <c r="BR476" s="26"/>
      <c r="BS476" s="26"/>
      <c r="BT476" s="26"/>
      <c r="BU476" s="26"/>
      <c r="BV476" s="26"/>
      <c r="BW476" s="26"/>
      <c r="BX476" s="26"/>
      <c r="BY476" s="26"/>
      <c r="BZ476" s="26"/>
      <c r="CA476" s="26"/>
      <c r="CB476" s="26"/>
      <c r="CC476" s="26"/>
      <c r="CD476" s="26"/>
      <c r="CE476" s="26"/>
      <c r="CF476" s="26"/>
      <c r="CG476" s="26"/>
    </row>
    <row r="477" spans="1:85" ht="15.75" customHeight="1" x14ac:dyDescent="0.2">
      <c r="A477" s="26"/>
      <c r="B477" s="26"/>
      <c r="C477" s="26"/>
      <c r="D477" s="51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  <c r="AI477" s="26"/>
      <c r="AJ477" s="26"/>
      <c r="AK477" s="26"/>
      <c r="AL477" s="26"/>
      <c r="AM477" s="26"/>
      <c r="AN477" s="26"/>
      <c r="AO477" s="26"/>
      <c r="AP477" s="26"/>
      <c r="AQ477" s="26"/>
      <c r="AR477" s="26"/>
      <c r="AS477" s="26"/>
      <c r="AT477" s="26"/>
      <c r="AU477" s="26"/>
      <c r="AV477" s="26"/>
      <c r="AW477" s="26"/>
      <c r="AX477" s="26"/>
      <c r="AY477" s="26"/>
      <c r="AZ477" s="26"/>
      <c r="BA477" s="26"/>
      <c r="BB477" s="26"/>
      <c r="BC477" s="26"/>
      <c r="BD477" s="26"/>
      <c r="BE477" s="26"/>
      <c r="BF477" s="26"/>
      <c r="BG477" s="26"/>
      <c r="BH477" s="26"/>
      <c r="BI477" s="26"/>
      <c r="BJ477" s="26"/>
      <c r="BK477" s="26"/>
      <c r="BL477" s="26"/>
      <c r="BM477" s="26"/>
      <c r="BN477" s="26"/>
      <c r="BO477" s="26"/>
      <c r="BP477" s="26"/>
      <c r="BQ477" s="26"/>
      <c r="BR477" s="26"/>
      <c r="BS477" s="26"/>
      <c r="BT477" s="26"/>
      <c r="BU477" s="26"/>
      <c r="BV477" s="26"/>
      <c r="BW477" s="26"/>
      <c r="BX477" s="26"/>
      <c r="BY477" s="26"/>
      <c r="BZ477" s="26"/>
      <c r="CA477" s="26"/>
      <c r="CB477" s="26"/>
      <c r="CC477" s="26"/>
      <c r="CD477" s="26"/>
      <c r="CE477" s="26"/>
      <c r="CF477" s="26"/>
      <c r="CG477" s="26"/>
    </row>
    <row r="478" spans="1:85" ht="15.75" customHeight="1" x14ac:dyDescent="0.2">
      <c r="A478" s="26"/>
      <c r="B478" s="26"/>
      <c r="C478" s="26"/>
      <c r="D478" s="51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  <c r="AI478" s="26"/>
      <c r="AJ478" s="26"/>
      <c r="AK478" s="26"/>
      <c r="AL478" s="26"/>
      <c r="AM478" s="26"/>
      <c r="AN478" s="26"/>
      <c r="AO478" s="26"/>
      <c r="AP478" s="26"/>
      <c r="AQ478" s="26"/>
      <c r="AR478" s="26"/>
      <c r="AS478" s="26"/>
      <c r="AT478" s="26"/>
      <c r="AU478" s="26"/>
      <c r="AV478" s="26"/>
      <c r="AW478" s="26"/>
      <c r="AX478" s="26"/>
      <c r="AY478" s="26"/>
      <c r="AZ478" s="26"/>
      <c r="BA478" s="26"/>
      <c r="BB478" s="26"/>
      <c r="BC478" s="26"/>
      <c r="BD478" s="26"/>
      <c r="BE478" s="26"/>
      <c r="BF478" s="26"/>
      <c r="BG478" s="26"/>
      <c r="BH478" s="26"/>
      <c r="BI478" s="26"/>
      <c r="BJ478" s="26"/>
      <c r="BK478" s="26"/>
      <c r="BL478" s="26"/>
      <c r="BM478" s="26"/>
      <c r="BN478" s="26"/>
      <c r="BO478" s="26"/>
      <c r="BP478" s="26"/>
      <c r="BQ478" s="26"/>
      <c r="BR478" s="26"/>
      <c r="BS478" s="26"/>
      <c r="BT478" s="26"/>
      <c r="BU478" s="26"/>
      <c r="BV478" s="26"/>
      <c r="BW478" s="26"/>
      <c r="BX478" s="26"/>
      <c r="BY478" s="26"/>
      <c r="BZ478" s="26"/>
      <c r="CA478" s="26"/>
      <c r="CB478" s="26"/>
      <c r="CC478" s="26"/>
      <c r="CD478" s="26"/>
      <c r="CE478" s="26"/>
      <c r="CF478" s="26"/>
      <c r="CG478" s="26"/>
    </row>
    <row r="479" spans="1:85" ht="15.75" customHeight="1" x14ac:dyDescent="0.2">
      <c r="A479" s="26"/>
      <c r="B479" s="26"/>
      <c r="C479" s="26"/>
      <c r="D479" s="51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  <c r="AI479" s="26"/>
      <c r="AJ479" s="26"/>
      <c r="AK479" s="26"/>
      <c r="AL479" s="26"/>
      <c r="AM479" s="26"/>
      <c r="AN479" s="26"/>
      <c r="AO479" s="26"/>
      <c r="AP479" s="26"/>
      <c r="AQ479" s="26"/>
      <c r="AR479" s="26"/>
      <c r="AS479" s="26"/>
      <c r="AT479" s="26"/>
      <c r="AU479" s="26"/>
      <c r="AV479" s="26"/>
      <c r="AW479" s="26"/>
      <c r="AX479" s="26"/>
      <c r="AY479" s="26"/>
      <c r="AZ479" s="26"/>
      <c r="BA479" s="26"/>
      <c r="BB479" s="26"/>
      <c r="BC479" s="26"/>
      <c r="BD479" s="26"/>
      <c r="BE479" s="26"/>
      <c r="BF479" s="26"/>
      <c r="BG479" s="26"/>
      <c r="BH479" s="26"/>
      <c r="BI479" s="26"/>
      <c r="BJ479" s="26"/>
      <c r="BK479" s="26"/>
      <c r="BL479" s="26"/>
      <c r="BM479" s="26"/>
      <c r="BN479" s="26"/>
      <c r="BO479" s="26"/>
      <c r="BP479" s="26"/>
      <c r="BQ479" s="26"/>
      <c r="BR479" s="26"/>
      <c r="BS479" s="26"/>
      <c r="BT479" s="26"/>
      <c r="BU479" s="26"/>
      <c r="BV479" s="26"/>
      <c r="BW479" s="26"/>
      <c r="BX479" s="26"/>
      <c r="BY479" s="26"/>
      <c r="BZ479" s="26"/>
      <c r="CA479" s="26"/>
      <c r="CB479" s="26"/>
      <c r="CC479" s="26"/>
      <c r="CD479" s="26"/>
      <c r="CE479" s="26"/>
      <c r="CF479" s="26"/>
      <c r="CG479" s="26"/>
    </row>
    <row r="480" spans="1:85" ht="15.75" customHeight="1" x14ac:dyDescent="0.2">
      <c r="A480" s="26"/>
      <c r="B480" s="26"/>
      <c r="C480" s="26"/>
      <c r="D480" s="51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  <c r="AI480" s="26"/>
      <c r="AJ480" s="26"/>
      <c r="AK480" s="26"/>
      <c r="AL480" s="26"/>
      <c r="AM480" s="26"/>
      <c r="AN480" s="26"/>
      <c r="AO480" s="26"/>
      <c r="AP480" s="26"/>
      <c r="AQ480" s="26"/>
      <c r="AR480" s="26"/>
      <c r="AS480" s="26"/>
      <c r="AT480" s="26"/>
      <c r="AU480" s="26"/>
      <c r="AV480" s="26"/>
      <c r="AW480" s="26"/>
      <c r="AX480" s="26"/>
      <c r="AY480" s="26"/>
      <c r="AZ480" s="26"/>
      <c r="BA480" s="26"/>
      <c r="BB480" s="26"/>
      <c r="BC480" s="26"/>
      <c r="BD480" s="26"/>
      <c r="BE480" s="26"/>
      <c r="BF480" s="26"/>
      <c r="BG480" s="26"/>
      <c r="BH480" s="26"/>
      <c r="BI480" s="26"/>
      <c r="BJ480" s="26"/>
      <c r="BK480" s="26"/>
      <c r="BL480" s="26"/>
      <c r="BM480" s="26"/>
      <c r="BN480" s="26"/>
      <c r="BO480" s="26"/>
      <c r="BP480" s="26"/>
      <c r="BQ480" s="26"/>
      <c r="BR480" s="26"/>
      <c r="BS480" s="26"/>
      <c r="BT480" s="26"/>
      <c r="BU480" s="26"/>
      <c r="BV480" s="26"/>
      <c r="BW480" s="26"/>
      <c r="BX480" s="26"/>
      <c r="BY480" s="26"/>
      <c r="BZ480" s="26"/>
      <c r="CA480" s="26"/>
      <c r="CB480" s="26"/>
      <c r="CC480" s="26"/>
      <c r="CD480" s="26"/>
      <c r="CE480" s="26"/>
      <c r="CF480" s="26"/>
      <c r="CG480" s="26"/>
    </row>
    <row r="481" spans="1:85" ht="15.75" customHeight="1" x14ac:dyDescent="0.2">
      <c r="A481" s="26"/>
      <c r="B481" s="26"/>
      <c r="C481" s="26"/>
      <c r="D481" s="51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  <c r="AI481" s="26"/>
      <c r="AJ481" s="26"/>
      <c r="AK481" s="26"/>
      <c r="AL481" s="26"/>
      <c r="AM481" s="26"/>
      <c r="AN481" s="26"/>
      <c r="AO481" s="26"/>
      <c r="AP481" s="26"/>
      <c r="AQ481" s="26"/>
      <c r="AR481" s="26"/>
      <c r="AS481" s="26"/>
      <c r="AT481" s="26"/>
      <c r="AU481" s="26"/>
      <c r="AV481" s="26"/>
      <c r="AW481" s="26"/>
      <c r="AX481" s="26"/>
      <c r="AY481" s="26"/>
      <c r="AZ481" s="26"/>
      <c r="BA481" s="26"/>
      <c r="BB481" s="26"/>
      <c r="BC481" s="26"/>
      <c r="BD481" s="26"/>
      <c r="BE481" s="26"/>
      <c r="BF481" s="26"/>
      <c r="BG481" s="26"/>
      <c r="BH481" s="26"/>
      <c r="BI481" s="26"/>
      <c r="BJ481" s="26"/>
      <c r="BK481" s="26"/>
      <c r="BL481" s="26"/>
      <c r="BM481" s="26"/>
      <c r="BN481" s="26"/>
      <c r="BO481" s="26"/>
      <c r="BP481" s="26"/>
      <c r="BQ481" s="26"/>
      <c r="BR481" s="26"/>
      <c r="BS481" s="26"/>
      <c r="BT481" s="26"/>
      <c r="BU481" s="26"/>
      <c r="BV481" s="26"/>
      <c r="BW481" s="26"/>
      <c r="BX481" s="26"/>
      <c r="BY481" s="26"/>
      <c r="BZ481" s="26"/>
      <c r="CA481" s="26"/>
      <c r="CB481" s="26"/>
      <c r="CC481" s="26"/>
      <c r="CD481" s="26"/>
      <c r="CE481" s="26"/>
      <c r="CF481" s="26"/>
      <c r="CG481" s="26"/>
    </row>
    <row r="482" spans="1:85" ht="15.75" customHeight="1" x14ac:dyDescent="0.2">
      <c r="A482" s="26"/>
      <c r="B482" s="26"/>
      <c r="C482" s="26"/>
      <c r="D482" s="51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  <c r="AI482" s="26"/>
      <c r="AJ482" s="26"/>
      <c r="AK482" s="26"/>
      <c r="AL482" s="26"/>
      <c r="AM482" s="26"/>
      <c r="AN482" s="26"/>
      <c r="AO482" s="26"/>
      <c r="AP482" s="26"/>
      <c r="AQ482" s="26"/>
      <c r="AR482" s="26"/>
      <c r="AS482" s="26"/>
      <c r="AT482" s="26"/>
      <c r="AU482" s="26"/>
      <c r="AV482" s="26"/>
      <c r="AW482" s="26"/>
      <c r="AX482" s="26"/>
      <c r="AY482" s="26"/>
      <c r="AZ482" s="26"/>
      <c r="BA482" s="26"/>
      <c r="BB482" s="26"/>
      <c r="BC482" s="26"/>
      <c r="BD482" s="26"/>
      <c r="BE482" s="26"/>
      <c r="BF482" s="26"/>
      <c r="BG482" s="26"/>
      <c r="BH482" s="26"/>
      <c r="BI482" s="26"/>
      <c r="BJ482" s="26"/>
      <c r="BK482" s="26"/>
      <c r="BL482" s="26"/>
      <c r="BM482" s="26"/>
      <c r="BN482" s="26"/>
      <c r="BO482" s="26"/>
      <c r="BP482" s="26"/>
      <c r="BQ482" s="26"/>
      <c r="BR482" s="26"/>
      <c r="BS482" s="26"/>
      <c r="BT482" s="26"/>
      <c r="BU482" s="26"/>
      <c r="BV482" s="26"/>
      <c r="BW482" s="26"/>
      <c r="BX482" s="26"/>
      <c r="BY482" s="26"/>
      <c r="BZ482" s="26"/>
      <c r="CA482" s="26"/>
      <c r="CB482" s="26"/>
      <c r="CC482" s="26"/>
      <c r="CD482" s="26"/>
      <c r="CE482" s="26"/>
      <c r="CF482" s="26"/>
      <c r="CG482" s="26"/>
    </row>
    <row r="483" spans="1:85" ht="15.75" customHeight="1" x14ac:dyDescent="0.2">
      <c r="A483" s="26"/>
      <c r="B483" s="26"/>
      <c r="C483" s="26"/>
      <c r="D483" s="51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  <c r="AI483" s="26"/>
      <c r="AJ483" s="26"/>
      <c r="AK483" s="26"/>
      <c r="AL483" s="26"/>
      <c r="AM483" s="26"/>
      <c r="AN483" s="26"/>
      <c r="AO483" s="26"/>
      <c r="AP483" s="26"/>
      <c r="AQ483" s="26"/>
      <c r="AR483" s="26"/>
      <c r="AS483" s="26"/>
      <c r="AT483" s="26"/>
      <c r="AU483" s="26"/>
      <c r="AV483" s="26"/>
      <c r="AW483" s="26"/>
      <c r="AX483" s="26"/>
      <c r="AY483" s="26"/>
      <c r="AZ483" s="26"/>
      <c r="BA483" s="26"/>
      <c r="BB483" s="26"/>
      <c r="BC483" s="26"/>
      <c r="BD483" s="26"/>
      <c r="BE483" s="26"/>
      <c r="BF483" s="26"/>
      <c r="BG483" s="26"/>
      <c r="BH483" s="26"/>
      <c r="BI483" s="26"/>
      <c r="BJ483" s="26"/>
      <c r="BK483" s="26"/>
      <c r="BL483" s="26"/>
      <c r="BM483" s="26"/>
      <c r="BN483" s="26"/>
      <c r="BO483" s="26"/>
      <c r="BP483" s="26"/>
      <c r="BQ483" s="26"/>
      <c r="BR483" s="26"/>
      <c r="BS483" s="26"/>
      <c r="BT483" s="26"/>
      <c r="BU483" s="26"/>
      <c r="BV483" s="26"/>
      <c r="BW483" s="26"/>
      <c r="BX483" s="26"/>
      <c r="BY483" s="26"/>
      <c r="BZ483" s="26"/>
      <c r="CA483" s="26"/>
      <c r="CB483" s="26"/>
      <c r="CC483" s="26"/>
      <c r="CD483" s="26"/>
      <c r="CE483" s="26"/>
      <c r="CF483" s="26"/>
      <c r="CG483" s="26"/>
    </row>
    <row r="484" spans="1:85" ht="15.75" customHeight="1" x14ac:dyDescent="0.2">
      <c r="A484" s="26"/>
      <c r="B484" s="26"/>
      <c r="C484" s="26"/>
      <c r="D484" s="51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  <c r="AI484" s="26"/>
      <c r="AJ484" s="26"/>
      <c r="AK484" s="26"/>
      <c r="AL484" s="26"/>
      <c r="AM484" s="26"/>
      <c r="AN484" s="26"/>
      <c r="AO484" s="26"/>
      <c r="AP484" s="26"/>
      <c r="AQ484" s="26"/>
      <c r="AR484" s="26"/>
      <c r="AS484" s="26"/>
      <c r="AT484" s="26"/>
      <c r="AU484" s="26"/>
      <c r="AV484" s="26"/>
      <c r="AW484" s="26"/>
      <c r="AX484" s="26"/>
      <c r="AY484" s="26"/>
      <c r="AZ484" s="26"/>
      <c r="BA484" s="26"/>
      <c r="BB484" s="26"/>
      <c r="BC484" s="26"/>
      <c r="BD484" s="26"/>
      <c r="BE484" s="26"/>
      <c r="BF484" s="26"/>
      <c r="BG484" s="26"/>
      <c r="BH484" s="26"/>
      <c r="BI484" s="26"/>
      <c r="BJ484" s="26"/>
      <c r="BK484" s="26"/>
      <c r="BL484" s="26"/>
      <c r="BM484" s="26"/>
      <c r="BN484" s="26"/>
      <c r="BO484" s="26"/>
      <c r="BP484" s="26"/>
      <c r="BQ484" s="26"/>
      <c r="BR484" s="26"/>
      <c r="BS484" s="26"/>
      <c r="BT484" s="26"/>
      <c r="BU484" s="26"/>
      <c r="BV484" s="26"/>
      <c r="BW484" s="26"/>
      <c r="BX484" s="26"/>
      <c r="BY484" s="26"/>
      <c r="BZ484" s="26"/>
      <c r="CA484" s="26"/>
      <c r="CB484" s="26"/>
      <c r="CC484" s="26"/>
      <c r="CD484" s="26"/>
      <c r="CE484" s="26"/>
      <c r="CF484" s="26"/>
      <c r="CG484" s="26"/>
    </row>
    <row r="485" spans="1:85" ht="15.75" customHeight="1" x14ac:dyDescent="0.2">
      <c r="A485" s="26"/>
      <c r="B485" s="26"/>
      <c r="C485" s="26"/>
      <c r="D485" s="51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  <c r="AI485" s="26"/>
      <c r="AJ485" s="26"/>
      <c r="AK485" s="26"/>
      <c r="AL485" s="26"/>
      <c r="AM485" s="26"/>
      <c r="AN485" s="26"/>
      <c r="AO485" s="26"/>
      <c r="AP485" s="26"/>
      <c r="AQ485" s="26"/>
      <c r="AR485" s="26"/>
      <c r="AS485" s="26"/>
      <c r="AT485" s="26"/>
      <c r="AU485" s="26"/>
      <c r="AV485" s="26"/>
      <c r="AW485" s="26"/>
      <c r="AX485" s="26"/>
      <c r="AY485" s="26"/>
      <c r="AZ485" s="26"/>
      <c r="BA485" s="26"/>
      <c r="BB485" s="26"/>
      <c r="BC485" s="26"/>
      <c r="BD485" s="26"/>
      <c r="BE485" s="26"/>
      <c r="BF485" s="26"/>
      <c r="BG485" s="26"/>
      <c r="BH485" s="26"/>
      <c r="BI485" s="26"/>
      <c r="BJ485" s="26"/>
      <c r="BK485" s="26"/>
      <c r="BL485" s="26"/>
      <c r="BM485" s="26"/>
      <c r="BN485" s="26"/>
      <c r="BO485" s="26"/>
      <c r="BP485" s="26"/>
      <c r="BQ485" s="26"/>
      <c r="BR485" s="26"/>
      <c r="BS485" s="26"/>
      <c r="BT485" s="26"/>
      <c r="BU485" s="26"/>
      <c r="BV485" s="26"/>
      <c r="BW485" s="26"/>
      <c r="BX485" s="26"/>
      <c r="BY485" s="26"/>
      <c r="BZ485" s="26"/>
      <c r="CA485" s="26"/>
      <c r="CB485" s="26"/>
      <c r="CC485" s="26"/>
      <c r="CD485" s="26"/>
      <c r="CE485" s="26"/>
      <c r="CF485" s="26"/>
      <c r="CG485" s="26"/>
    </row>
    <row r="486" spans="1:85" ht="15.75" customHeight="1" x14ac:dyDescent="0.2">
      <c r="A486" s="26"/>
      <c r="B486" s="26"/>
      <c r="C486" s="26"/>
      <c r="D486" s="51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  <c r="AI486" s="26"/>
      <c r="AJ486" s="26"/>
      <c r="AK486" s="26"/>
      <c r="AL486" s="26"/>
      <c r="AM486" s="26"/>
      <c r="AN486" s="26"/>
      <c r="AO486" s="26"/>
      <c r="AP486" s="26"/>
      <c r="AQ486" s="26"/>
      <c r="AR486" s="26"/>
      <c r="AS486" s="26"/>
      <c r="AT486" s="26"/>
      <c r="AU486" s="26"/>
      <c r="AV486" s="26"/>
      <c r="AW486" s="26"/>
      <c r="AX486" s="26"/>
      <c r="AY486" s="26"/>
      <c r="AZ486" s="26"/>
      <c r="BA486" s="26"/>
      <c r="BB486" s="26"/>
      <c r="BC486" s="26"/>
      <c r="BD486" s="26"/>
      <c r="BE486" s="26"/>
      <c r="BF486" s="26"/>
      <c r="BG486" s="26"/>
      <c r="BH486" s="26"/>
      <c r="BI486" s="26"/>
      <c r="BJ486" s="26"/>
      <c r="BK486" s="26"/>
      <c r="BL486" s="26"/>
      <c r="BM486" s="26"/>
      <c r="BN486" s="26"/>
      <c r="BO486" s="26"/>
      <c r="BP486" s="26"/>
      <c r="BQ486" s="26"/>
      <c r="BR486" s="26"/>
      <c r="BS486" s="26"/>
      <c r="BT486" s="26"/>
      <c r="BU486" s="26"/>
      <c r="BV486" s="26"/>
      <c r="BW486" s="26"/>
      <c r="BX486" s="26"/>
      <c r="BY486" s="26"/>
      <c r="BZ486" s="26"/>
      <c r="CA486" s="26"/>
      <c r="CB486" s="26"/>
      <c r="CC486" s="26"/>
      <c r="CD486" s="26"/>
      <c r="CE486" s="26"/>
      <c r="CF486" s="26"/>
      <c r="CG486" s="26"/>
    </row>
    <row r="487" spans="1:85" ht="15.75" customHeight="1" x14ac:dyDescent="0.2">
      <c r="A487" s="26"/>
      <c r="B487" s="26"/>
      <c r="C487" s="26"/>
      <c r="D487" s="51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  <c r="AG487" s="26"/>
      <c r="AH487" s="26"/>
      <c r="AI487" s="26"/>
      <c r="AJ487" s="26"/>
      <c r="AK487" s="26"/>
      <c r="AL487" s="26"/>
      <c r="AM487" s="26"/>
      <c r="AN487" s="26"/>
      <c r="AO487" s="26"/>
      <c r="AP487" s="26"/>
      <c r="AQ487" s="26"/>
      <c r="AR487" s="26"/>
      <c r="AS487" s="26"/>
      <c r="AT487" s="26"/>
      <c r="AU487" s="26"/>
      <c r="AV487" s="26"/>
      <c r="AW487" s="26"/>
      <c r="AX487" s="26"/>
      <c r="AY487" s="26"/>
      <c r="AZ487" s="26"/>
      <c r="BA487" s="26"/>
      <c r="BB487" s="26"/>
      <c r="BC487" s="26"/>
      <c r="BD487" s="26"/>
      <c r="BE487" s="26"/>
      <c r="BF487" s="26"/>
      <c r="BG487" s="26"/>
      <c r="BH487" s="26"/>
      <c r="BI487" s="26"/>
      <c r="BJ487" s="26"/>
      <c r="BK487" s="26"/>
      <c r="BL487" s="26"/>
      <c r="BM487" s="26"/>
      <c r="BN487" s="26"/>
      <c r="BO487" s="26"/>
      <c r="BP487" s="26"/>
      <c r="BQ487" s="26"/>
      <c r="BR487" s="26"/>
      <c r="BS487" s="26"/>
      <c r="BT487" s="26"/>
      <c r="BU487" s="26"/>
      <c r="BV487" s="26"/>
      <c r="BW487" s="26"/>
      <c r="BX487" s="26"/>
      <c r="BY487" s="26"/>
      <c r="BZ487" s="26"/>
      <c r="CA487" s="26"/>
      <c r="CB487" s="26"/>
      <c r="CC487" s="26"/>
      <c r="CD487" s="26"/>
      <c r="CE487" s="26"/>
      <c r="CF487" s="26"/>
      <c r="CG487" s="26"/>
    </row>
    <row r="488" spans="1:85" ht="15.75" customHeight="1" x14ac:dyDescent="0.2">
      <c r="A488" s="26"/>
      <c r="B488" s="26"/>
      <c r="C488" s="26"/>
      <c r="D488" s="51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  <c r="AI488" s="26"/>
      <c r="AJ488" s="26"/>
      <c r="AK488" s="26"/>
      <c r="AL488" s="26"/>
      <c r="AM488" s="26"/>
      <c r="AN488" s="26"/>
      <c r="AO488" s="26"/>
      <c r="AP488" s="26"/>
      <c r="AQ488" s="26"/>
      <c r="AR488" s="26"/>
      <c r="AS488" s="26"/>
      <c r="AT488" s="26"/>
      <c r="AU488" s="26"/>
      <c r="AV488" s="26"/>
      <c r="AW488" s="26"/>
      <c r="AX488" s="26"/>
      <c r="AY488" s="26"/>
      <c r="AZ488" s="26"/>
      <c r="BA488" s="26"/>
      <c r="BB488" s="26"/>
      <c r="BC488" s="26"/>
      <c r="BD488" s="26"/>
      <c r="BE488" s="26"/>
      <c r="BF488" s="26"/>
      <c r="BG488" s="26"/>
      <c r="BH488" s="26"/>
      <c r="BI488" s="26"/>
      <c r="BJ488" s="26"/>
      <c r="BK488" s="26"/>
      <c r="BL488" s="26"/>
      <c r="BM488" s="26"/>
      <c r="BN488" s="26"/>
      <c r="BO488" s="26"/>
      <c r="BP488" s="26"/>
      <c r="BQ488" s="26"/>
      <c r="BR488" s="26"/>
      <c r="BS488" s="26"/>
      <c r="BT488" s="26"/>
      <c r="BU488" s="26"/>
      <c r="BV488" s="26"/>
      <c r="BW488" s="26"/>
      <c r="BX488" s="26"/>
      <c r="BY488" s="26"/>
      <c r="BZ488" s="26"/>
      <c r="CA488" s="26"/>
      <c r="CB488" s="26"/>
      <c r="CC488" s="26"/>
      <c r="CD488" s="26"/>
      <c r="CE488" s="26"/>
      <c r="CF488" s="26"/>
      <c r="CG488" s="26"/>
    </row>
    <row r="489" spans="1:85" ht="15.75" customHeight="1" x14ac:dyDescent="0.2">
      <c r="A489" s="26"/>
      <c r="B489" s="26"/>
      <c r="C489" s="26"/>
      <c r="D489" s="51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  <c r="AI489" s="26"/>
      <c r="AJ489" s="26"/>
      <c r="AK489" s="26"/>
      <c r="AL489" s="26"/>
      <c r="AM489" s="26"/>
      <c r="AN489" s="26"/>
      <c r="AO489" s="26"/>
      <c r="AP489" s="26"/>
      <c r="AQ489" s="26"/>
      <c r="AR489" s="26"/>
      <c r="AS489" s="26"/>
      <c r="AT489" s="26"/>
      <c r="AU489" s="26"/>
      <c r="AV489" s="26"/>
      <c r="AW489" s="26"/>
      <c r="AX489" s="26"/>
      <c r="AY489" s="26"/>
      <c r="AZ489" s="26"/>
      <c r="BA489" s="26"/>
      <c r="BB489" s="26"/>
      <c r="BC489" s="26"/>
      <c r="BD489" s="26"/>
      <c r="BE489" s="26"/>
      <c r="BF489" s="26"/>
      <c r="BG489" s="26"/>
      <c r="BH489" s="26"/>
      <c r="BI489" s="26"/>
      <c r="BJ489" s="26"/>
      <c r="BK489" s="26"/>
      <c r="BL489" s="26"/>
      <c r="BM489" s="26"/>
      <c r="BN489" s="26"/>
      <c r="BO489" s="26"/>
      <c r="BP489" s="26"/>
      <c r="BQ489" s="26"/>
      <c r="BR489" s="26"/>
      <c r="BS489" s="26"/>
      <c r="BT489" s="26"/>
      <c r="BU489" s="26"/>
      <c r="BV489" s="26"/>
      <c r="BW489" s="26"/>
      <c r="BX489" s="26"/>
      <c r="BY489" s="26"/>
      <c r="BZ489" s="26"/>
      <c r="CA489" s="26"/>
      <c r="CB489" s="26"/>
      <c r="CC489" s="26"/>
      <c r="CD489" s="26"/>
      <c r="CE489" s="26"/>
      <c r="CF489" s="26"/>
      <c r="CG489" s="26"/>
    </row>
    <row r="490" spans="1:85" ht="15.75" customHeight="1" x14ac:dyDescent="0.2">
      <c r="A490" s="26"/>
      <c r="B490" s="26"/>
      <c r="C490" s="26"/>
      <c r="D490" s="51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  <c r="AI490" s="26"/>
      <c r="AJ490" s="26"/>
      <c r="AK490" s="26"/>
      <c r="AL490" s="26"/>
      <c r="AM490" s="26"/>
      <c r="AN490" s="26"/>
      <c r="AO490" s="26"/>
      <c r="AP490" s="26"/>
      <c r="AQ490" s="26"/>
      <c r="AR490" s="26"/>
      <c r="AS490" s="26"/>
      <c r="AT490" s="26"/>
      <c r="AU490" s="26"/>
      <c r="AV490" s="26"/>
      <c r="AW490" s="26"/>
      <c r="AX490" s="26"/>
      <c r="AY490" s="26"/>
      <c r="AZ490" s="26"/>
      <c r="BA490" s="26"/>
      <c r="BB490" s="26"/>
      <c r="BC490" s="26"/>
      <c r="BD490" s="26"/>
      <c r="BE490" s="26"/>
      <c r="BF490" s="26"/>
      <c r="BG490" s="26"/>
      <c r="BH490" s="26"/>
      <c r="BI490" s="26"/>
      <c r="BJ490" s="26"/>
      <c r="BK490" s="26"/>
      <c r="BL490" s="26"/>
      <c r="BM490" s="26"/>
      <c r="BN490" s="26"/>
      <c r="BO490" s="26"/>
      <c r="BP490" s="26"/>
      <c r="BQ490" s="26"/>
      <c r="BR490" s="26"/>
      <c r="BS490" s="26"/>
      <c r="BT490" s="26"/>
      <c r="BU490" s="26"/>
      <c r="BV490" s="26"/>
      <c r="BW490" s="26"/>
      <c r="BX490" s="26"/>
      <c r="BY490" s="26"/>
      <c r="BZ490" s="26"/>
      <c r="CA490" s="26"/>
      <c r="CB490" s="26"/>
      <c r="CC490" s="26"/>
      <c r="CD490" s="26"/>
      <c r="CE490" s="26"/>
      <c r="CF490" s="26"/>
      <c r="CG490" s="26"/>
    </row>
    <row r="491" spans="1:85" ht="15.75" customHeight="1" x14ac:dyDescent="0.2">
      <c r="A491" s="26"/>
      <c r="B491" s="26"/>
      <c r="C491" s="26"/>
      <c r="D491" s="51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  <c r="AI491" s="26"/>
      <c r="AJ491" s="26"/>
      <c r="AK491" s="26"/>
      <c r="AL491" s="26"/>
      <c r="AM491" s="26"/>
      <c r="AN491" s="26"/>
      <c r="AO491" s="26"/>
      <c r="AP491" s="26"/>
      <c r="AQ491" s="26"/>
      <c r="AR491" s="26"/>
      <c r="AS491" s="26"/>
      <c r="AT491" s="26"/>
      <c r="AU491" s="26"/>
      <c r="AV491" s="26"/>
      <c r="AW491" s="26"/>
      <c r="AX491" s="26"/>
      <c r="AY491" s="26"/>
      <c r="AZ491" s="26"/>
      <c r="BA491" s="26"/>
      <c r="BB491" s="26"/>
      <c r="BC491" s="26"/>
      <c r="BD491" s="26"/>
      <c r="BE491" s="26"/>
      <c r="BF491" s="26"/>
      <c r="BG491" s="26"/>
      <c r="BH491" s="26"/>
      <c r="BI491" s="26"/>
      <c r="BJ491" s="26"/>
      <c r="BK491" s="26"/>
      <c r="BL491" s="26"/>
      <c r="BM491" s="26"/>
      <c r="BN491" s="26"/>
      <c r="BO491" s="26"/>
      <c r="BP491" s="26"/>
      <c r="BQ491" s="26"/>
      <c r="BR491" s="26"/>
      <c r="BS491" s="26"/>
      <c r="BT491" s="26"/>
      <c r="BU491" s="26"/>
      <c r="BV491" s="26"/>
      <c r="BW491" s="26"/>
      <c r="BX491" s="26"/>
      <c r="BY491" s="26"/>
      <c r="BZ491" s="26"/>
      <c r="CA491" s="26"/>
      <c r="CB491" s="26"/>
      <c r="CC491" s="26"/>
      <c r="CD491" s="26"/>
      <c r="CE491" s="26"/>
      <c r="CF491" s="26"/>
      <c r="CG491" s="26"/>
    </row>
    <row r="492" spans="1:85" ht="15.75" customHeight="1" x14ac:dyDescent="0.2">
      <c r="A492" s="26"/>
      <c r="B492" s="26"/>
      <c r="C492" s="26"/>
      <c r="D492" s="51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  <c r="AI492" s="26"/>
      <c r="AJ492" s="26"/>
      <c r="AK492" s="26"/>
      <c r="AL492" s="26"/>
      <c r="AM492" s="26"/>
      <c r="AN492" s="26"/>
      <c r="AO492" s="26"/>
      <c r="AP492" s="26"/>
      <c r="AQ492" s="26"/>
      <c r="AR492" s="26"/>
      <c r="AS492" s="26"/>
      <c r="AT492" s="26"/>
      <c r="AU492" s="26"/>
      <c r="AV492" s="26"/>
      <c r="AW492" s="26"/>
      <c r="AX492" s="26"/>
      <c r="AY492" s="26"/>
      <c r="AZ492" s="26"/>
      <c r="BA492" s="26"/>
      <c r="BB492" s="26"/>
      <c r="BC492" s="26"/>
      <c r="BD492" s="26"/>
      <c r="BE492" s="26"/>
      <c r="BF492" s="26"/>
      <c r="BG492" s="26"/>
      <c r="BH492" s="26"/>
      <c r="BI492" s="26"/>
      <c r="BJ492" s="26"/>
      <c r="BK492" s="26"/>
      <c r="BL492" s="26"/>
      <c r="BM492" s="26"/>
      <c r="BN492" s="26"/>
      <c r="BO492" s="26"/>
      <c r="BP492" s="26"/>
      <c r="BQ492" s="26"/>
      <c r="BR492" s="26"/>
      <c r="BS492" s="26"/>
      <c r="BT492" s="26"/>
      <c r="BU492" s="26"/>
      <c r="BV492" s="26"/>
      <c r="BW492" s="26"/>
      <c r="BX492" s="26"/>
      <c r="BY492" s="26"/>
      <c r="BZ492" s="26"/>
      <c r="CA492" s="26"/>
      <c r="CB492" s="26"/>
      <c r="CC492" s="26"/>
      <c r="CD492" s="26"/>
      <c r="CE492" s="26"/>
      <c r="CF492" s="26"/>
      <c r="CG492" s="26"/>
    </row>
    <row r="493" spans="1:85" ht="15.75" customHeight="1" x14ac:dyDescent="0.2">
      <c r="A493" s="26"/>
      <c r="B493" s="26"/>
      <c r="C493" s="26"/>
      <c r="D493" s="51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  <c r="AI493" s="26"/>
      <c r="AJ493" s="26"/>
      <c r="AK493" s="26"/>
      <c r="AL493" s="26"/>
      <c r="AM493" s="26"/>
      <c r="AN493" s="26"/>
      <c r="AO493" s="26"/>
      <c r="AP493" s="26"/>
      <c r="AQ493" s="26"/>
      <c r="AR493" s="26"/>
      <c r="AS493" s="26"/>
      <c r="AT493" s="26"/>
      <c r="AU493" s="26"/>
      <c r="AV493" s="26"/>
      <c r="AW493" s="26"/>
      <c r="AX493" s="26"/>
      <c r="AY493" s="26"/>
      <c r="AZ493" s="26"/>
      <c r="BA493" s="26"/>
      <c r="BB493" s="26"/>
      <c r="BC493" s="26"/>
      <c r="BD493" s="26"/>
      <c r="BE493" s="26"/>
      <c r="BF493" s="26"/>
      <c r="BG493" s="26"/>
      <c r="BH493" s="26"/>
      <c r="BI493" s="26"/>
      <c r="BJ493" s="26"/>
      <c r="BK493" s="26"/>
      <c r="BL493" s="26"/>
      <c r="BM493" s="26"/>
      <c r="BN493" s="26"/>
      <c r="BO493" s="26"/>
      <c r="BP493" s="26"/>
      <c r="BQ493" s="26"/>
      <c r="BR493" s="26"/>
      <c r="BS493" s="26"/>
      <c r="BT493" s="26"/>
      <c r="BU493" s="26"/>
      <c r="BV493" s="26"/>
      <c r="BW493" s="26"/>
      <c r="BX493" s="26"/>
      <c r="BY493" s="26"/>
      <c r="BZ493" s="26"/>
      <c r="CA493" s="26"/>
      <c r="CB493" s="26"/>
      <c r="CC493" s="26"/>
      <c r="CD493" s="26"/>
      <c r="CE493" s="26"/>
      <c r="CF493" s="26"/>
      <c r="CG493" s="26"/>
    </row>
    <row r="494" spans="1:85" ht="15.75" customHeight="1" x14ac:dyDescent="0.2">
      <c r="A494" s="26"/>
      <c r="B494" s="26"/>
      <c r="C494" s="26"/>
      <c r="D494" s="51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  <c r="AI494" s="26"/>
      <c r="AJ494" s="26"/>
      <c r="AK494" s="26"/>
      <c r="AL494" s="26"/>
      <c r="AM494" s="26"/>
      <c r="AN494" s="26"/>
      <c r="AO494" s="26"/>
      <c r="AP494" s="26"/>
      <c r="AQ494" s="26"/>
      <c r="AR494" s="26"/>
      <c r="AS494" s="26"/>
      <c r="AT494" s="26"/>
      <c r="AU494" s="26"/>
      <c r="AV494" s="26"/>
      <c r="AW494" s="26"/>
      <c r="AX494" s="26"/>
      <c r="AY494" s="26"/>
      <c r="AZ494" s="26"/>
      <c r="BA494" s="26"/>
      <c r="BB494" s="26"/>
      <c r="BC494" s="26"/>
      <c r="BD494" s="26"/>
      <c r="BE494" s="26"/>
      <c r="BF494" s="26"/>
      <c r="BG494" s="26"/>
      <c r="BH494" s="26"/>
      <c r="BI494" s="26"/>
      <c r="BJ494" s="26"/>
      <c r="BK494" s="26"/>
      <c r="BL494" s="26"/>
      <c r="BM494" s="26"/>
      <c r="BN494" s="26"/>
      <c r="BO494" s="26"/>
      <c r="BP494" s="26"/>
      <c r="BQ494" s="26"/>
      <c r="BR494" s="26"/>
      <c r="BS494" s="26"/>
      <c r="BT494" s="26"/>
      <c r="BU494" s="26"/>
      <c r="BV494" s="26"/>
      <c r="BW494" s="26"/>
      <c r="BX494" s="26"/>
      <c r="BY494" s="26"/>
      <c r="BZ494" s="26"/>
      <c r="CA494" s="26"/>
      <c r="CB494" s="26"/>
      <c r="CC494" s="26"/>
      <c r="CD494" s="26"/>
      <c r="CE494" s="26"/>
      <c r="CF494" s="26"/>
      <c r="CG494" s="26"/>
    </row>
    <row r="495" spans="1:85" ht="15.75" customHeight="1" x14ac:dyDescent="0.2">
      <c r="A495" s="26"/>
      <c r="B495" s="26"/>
      <c r="C495" s="26"/>
      <c r="D495" s="51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  <c r="AG495" s="26"/>
      <c r="AH495" s="26"/>
      <c r="AI495" s="26"/>
      <c r="AJ495" s="26"/>
      <c r="AK495" s="26"/>
      <c r="AL495" s="26"/>
      <c r="AM495" s="26"/>
      <c r="AN495" s="26"/>
      <c r="AO495" s="26"/>
      <c r="AP495" s="26"/>
      <c r="AQ495" s="26"/>
      <c r="AR495" s="26"/>
      <c r="AS495" s="26"/>
      <c r="AT495" s="26"/>
      <c r="AU495" s="26"/>
      <c r="AV495" s="26"/>
      <c r="AW495" s="26"/>
      <c r="AX495" s="26"/>
      <c r="AY495" s="26"/>
      <c r="AZ495" s="26"/>
      <c r="BA495" s="26"/>
      <c r="BB495" s="26"/>
      <c r="BC495" s="26"/>
      <c r="BD495" s="26"/>
      <c r="BE495" s="26"/>
      <c r="BF495" s="26"/>
      <c r="BG495" s="26"/>
      <c r="BH495" s="26"/>
      <c r="BI495" s="26"/>
      <c r="BJ495" s="26"/>
      <c r="BK495" s="26"/>
      <c r="BL495" s="26"/>
      <c r="BM495" s="26"/>
      <c r="BN495" s="26"/>
      <c r="BO495" s="26"/>
      <c r="BP495" s="26"/>
      <c r="BQ495" s="26"/>
      <c r="BR495" s="26"/>
      <c r="BS495" s="26"/>
      <c r="BT495" s="26"/>
      <c r="BU495" s="26"/>
      <c r="BV495" s="26"/>
      <c r="BW495" s="26"/>
      <c r="BX495" s="26"/>
      <c r="BY495" s="26"/>
      <c r="BZ495" s="26"/>
      <c r="CA495" s="26"/>
      <c r="CB495" s="26"/>
      <c r="CC495" s="26"/>
      <c r="CD495" s="26"/>
      <c r="CE495" s="26"/>
      <c r="CF495" s="26"/>
      <c r="CG495" s="26"/>
    </row>
    <row r="496" spans="1:85" ht="15.75" customHeight="1" x14ac:dyDescent="0.2">
      <c r="A496" s="26"/>
      <c r="B496" s="26"/>
      <c r="C496" s="26"/>
      <c r="D496" s="51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  <c r="AI496" s="26"/>
      <c r="AJ496" s="26"/>
      <c r="AK496" s="26"/>
      <c r="AL496" s="26"/>
      <c r="AM496" s="26"/>
      <c r="AN496" s="26"/>
      <c r="AO496" s="26"/>
      <c r="AP496" s="26"/>
      <c r="AQ496" s="26"/>
      <c r="AR496" s="26"/>
      <c r="AS496" s="26"/>
      <c r="AT496" s="26"/>
      <c r="AU496" s="26"/>
      <c r="AV496" s="26"/>
      <c r="AW496" s="26"/>
      <c r="AX496" s="26"/>
      <c r="AY496" s="26"/>
      <c r="AZ496" s="26"/>
      <c r="BA496" s="26"/>
      <c r="BB496" s="26"/>
      <c r="BC496" s="26"/>
      <c r="BD496" s="26"/>
      <c r="BE496" s="26"/>
      <c r="BF496" s="26"/>
      <c r="BG496" s="26"/>
      <c r="BH496" s="26"/>
      <c r="BI496" s="26"/>
      <c r="BJ496" s="26"/>
      <c r="BK496" s="26"/>
      <c r="BL496" s="26"/>
      <c r="BM496" s="26"/>
      <c r="BN496" s="26"/>
      <c r="BO496" s="26"/>
      <c r="BP496" s="26"/>
      <c r="BQ496" s="26"/>
      <c r="BR496" s="26"/>
      <c r="BS496" s="26"/>
      <c r="BT496" s="26"/>
      <c r="BU496" s="26"/>
      <c r="BV496" s="26"/>
      <c r="BW496" s="26"/>
      <c r="BX496" s="26"/>
      <c r="BY496" s="26"/>
      <c r="BZ496" s="26"/>
      <c r="CA496" s="26"/>
      <c r="CB496" s="26"/>
      <c r="CC496" s="26"/>
      <c r="CD496" s="26"/>
      <c r="CE496" s="26"/>
      <c r="CF496" s="26"/>
      <c r="CG496" s="26"/>
    </row>
    <row r="497" spans="1:85" ht="15.75" customHeight="1" x14ac:dyDescent="0.2">
      <c r="A497" s="26"/>
      <c r="B497" s="26"/>
      <c r="C497" s="26"/>
      <c r="D497" s="51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  <c r="AI497" s="26"/>
      <c r="AJ497" s="26"/>
      <c r="AK497" s="26"/>
      <c r="AL497" s="26"/>
      <c r="AM497" s="26"/>
      <c r="AN497" s="26"/>
      <c r="AO497" s="26"/>
      <c r="AP497" s="26"/>
      <c r="AQ497" s="26"/>
      <c r="AR497" s="26"/>
      <c r="AS497" s="26"/>
      <c r="AT497" s="26"/>
      <c r="AU497" s="26"/>
      <c r="AV497" s="26"/>
      <c r="AW497" s="26"/>
      <c r="AX497" s="26"/>
      <c r="AY497" s="26"/>
      <c r="AZ497" s="26"/>
      <c r="BA497" s="26"/>
      <c r="BB497" s="26"/>
      <c r="BC497" s="26"/>
      <c r="BD497" s="26"/>
      <c r="BE497" s="26"/>
      <c r="BF497" s="26"/>
      <c r="BG497" s="26"/>
      <c r="BH497" s="26"/>
      <c r="BI497" s="26"/>
      <c r="BJ497" s="26"/>
      <c r="BK497" s="26"/>
      <c r="BL497" s="26"/>
      <c r="BM497" s="26"/>
      <c r="BN497" s="26"/>
      <c r="BO497" s="26"/>
      <c r="BP497" s="26"/>
      <c r="BQ497" s="26"/>
      <c r="BR497" s="26"/>
      <c r="BS497" s="26"/>
      <c r="BT497" s="26"/>
      <c r="BU497" s="26"/>
      <c r="BV497" s="26"/>
      <c r="BW497" s="26"/>
      <c r="BX497" s="26"/>
      <c r="BY497" s="26"/>
      <c r="BZ497" s="26"/>
      <c r="CA497" s="26"/>
      <c r="CB497" s="26"/>
      <c r="CC497" s="26"/>
      <c r="CD497" s="26"/>
      <c r="CE497" s="26"/>
      <c r="CF497" s="26"/>
      <c r="CG497" s="26"/>
    </row>
    <row r="498" spans="1:85" ht="15.75" customHeight="1" x14ac:dyDescent="0.2">
      <c r="A498" s="26"/>
      <c r="B498" s="26"/>
      <c r="C498" s="26"/>
      <c r="D498" s="51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26"/>
      <c r="AH498" s="26"/>
      <c r="AI498" s="26"/>
      <c r="AJ498" s="26"/>
      <c r="AK498" s="26"/>
      <c r="AL498" s="26"/>
      <c r="AM498" s="26"/>
      <c r="AN498" s="26"/>
      <c r="AO498" s="26"/>
      <c r="AP498" s="26"/>
      <c r="AQ498" s="26"/>
      <c r="AR498" s="26"/>
      <c r="AS498" s="26"/>
      <c r="AT498" s="26"/>
      <c r="AU498" s="26"/>
      <c r="AV498" s="26"/>
      <c r="AW498" s="26"/>
      <c r="AX498" s="26"/>
      <c r="AY498" s="26"/>
      <c r="AZ498" s="26"/>
      <c r="BA498" s="26"/>
      <c r="BB498" s="26"/>
      <c r="BC498" s="26"/>
      <c r="BD498" s="26"/>
      <c r="BE498" s="26"/>
      <c r="BF498" s="26"/>
      <c r="BG498" s="26"/>
      <c r="BH498" s="26"/>
      <c r="BI498" s="26"/>
      <c r="BJ498" s="26"/>
      <c r="BK498" s="26"/>
      <c r="BL498" s="26"/>
      <c r="BM498" s="26"/>
      <c r="BN498" s="26"/>
      <c r="BO498" s="26"/>
      <c r="BP498" s="26"/>
      <c r="BQ498" s="26"/>
      <c r="BR498" s="26"/>
      <c r="BS498" s="26"/>
      <c r="BT498" s="26"/>
      <c r="BU498" s="26"/>
      <c r="BV498" s="26"/>
      <c r="BW498" s="26"/>
      <c r="BX498" s="26"/>
      <c r="BY498" s="26"/>
      <c r="BZ498" s="26"/>
      <c r="CA498" s="26"/>
      <c r="CB498" s="26"/>
      <c r="CC498" s="26"/>
      <c r="CD498" s="26"/>
      <c r="CE498" s="26"/>
      <c r="CF498" s="26"/>
      <c r="CG498" s="26"/>
    </row>
    <row r="499" spans="1:85" ht="15.75" customHeight="1" x14ac:dyDescent="0.2">
      <c r="A499" s="26"/>
      <c r="B499" s="26"/>
      <c r="C499" s="26"/>
      <c r="D499" s="51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  <c r="AG499" s="26"/>
      <c r="AH499" s="26"/>
      <c r="AI499" s="26"/>
      <c r="AJ499" s="26"/>
      <c r="AK499" s="26"/>
      <c r="AL499" s="26"/>
      <c r="AM499" s="26"/>
      <c r="AN499" s="26"/>
      <c r="AO499" s="26"/>
      <c r="AP499" s="26"/>
      <c r="AQ499" s="26"/>
      <c r="AR499" s="26"/>
      <c r="AS499" s="26"/>
      <c r="AT499" s="26"/>
      <c r="AU499" s="26"/>
      <c r="AV499" s="26"/>
      <c r="AW499" s="26"/>
      <c r="AX499" s="26"/>
      <c r="AY499" s="26"/>
      <c r="AZ499" s="26"/>
      <c r="BA499" s="26"/>
      <c r="BB499" s="26"/>
      <c r="BC499" s="26"/>
      <c r="BD499" s="26"/>
      <c r="BE499" s="26"/>
      <c r="BF499" s="26"/>
      <c r="BG499" s="26"/>
      <c r="BH499" s="26"/>
      <c r="BI499" s="26"/>
      <c r="BJ499" s="26"/>
      <c r="BK499" s="26"/>
      <c r="BL499" s="26"/>
      <c r="BM499" s="26"/>
      <c r="BN499" s="26"/>
      <c r="BO499" s="26"/>
      <c r="BP499" s="26"/>
      <c r="BQ499" s="26"/>
      <c r="BR499" s="26"/>
      <c r="BS499" s="26"/>
      <c r="BT499" s="26"/>
      <c r="BU499" s="26"/>
      <c r="BV499" s="26"/>
      <c r="BW499" s="26"/>
      <c r="BX499" s="26"/>
      <c r="BY499" s="26"/>
      <c r="BZ499" s="26"/>
      <c r="CA499" s="26"/>
      <c r="CB499" s="26"/>
      <c r="CC499" s="26"/>
      <c r="CD499" s="26"/>
      <c r="CE499" s="26"/>
      <c r="CF499" s="26"/>
      <c r="CG499" s="26"/>
    </row>
    <row r="500" spans="1:85" ht="15.75" customHeight="1" x14ac:dyDescent="0.2">
      <c r="A500" s="26"/>
      <c r="B500" s="26"/>
      <c r="C500" s="26"/>
      <c r="D500" s="51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  <c r="AG500" s="26"/>
      <c r="AH500" s="26"/>
      <c r="AI500" s="26"/>
      <c r="AJ500" s="26"/>
      <c r="AK500" s="26"/>
      <c r="AL500" s="26"/>
      <c r="AM500" s="26"/>
      <c r="AN500" s="26"/>
      <c r="AO500" s="26"/>
      <c r="AP500" s="26"/>
      <c r="AQ500" s="26"/>
      <c r="AR500" s="26"/>
      <c r="AS500" s="26"/>
      <c r="AT500" s="26"/>
      <c r="AU500" s="26"/>
      <c r="AV500" s="26"/>
      <c r="AW500" s="26"/>
      <c r="AX500" s="26"/>
      <c r="AY500" s="26"/>
      <c r="AZ500" s="26"/>
      <c r="BA500" s="26"/>
      <c r="BB500" s="26"/>
      <c r="BC500" s="26"/>
      <c r="BD500" s="26"/>
      <c r="BE500" s="26"/>
      <c r="BF500" s="26"/>
      <c r="BG500" s="26"/>
      <c r="BH500" s="26"/>
      <c r="BI500" s="26"/>
      <c r="BJ500" s="26"/>
      <c r="BK500" s="26"/>
      <c r="BL500" s="26"/>
      <c r="BM500" s="26"/>
      <c r="BN500" s="26"/>
      <c r="BO500" s="26"/>
      <c r="BP500" s="26"/>
      <c r="BQ500" s="26"/>
      <c r="BR500" s="26"/>
      <c r="BS500" s="26"/>
      <c r="BT500" s="26"/>
      <c r="BU500" s="26"/>
      <c r="BV500" s="26"/>
      <c r="BW500" s="26"/>
      <c r="BX500" s="26"/>
      <c r="BY500" s="26"/>
      <c r="BZ500" s="26"/>
      <c r="CA500" s="26"/>
      <c r="CB500" s="26"/>
      <c r="CC500" s="26"/>
      <c r="CD500" s="26"/>
      <c r="CE500" s="26"/>
      <c r="CF500" s="26"/>
      <c r="CG500" s="26"/>
    </row>
    <row r="501" spans="1:85" ht="15.75" customHeight="1" x14ac:dyDescent="0.2">
      <c r="A501" s="26"/>
      <c r="B501" s="26"/>
      <c r="C501" s="26"/>
      <c r="D501" s="51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  <c r="AG501" s="26"/>
      <c r="AH501" s="26"/>
      <c r="AI501" s="26"/>
      <c r="AJ501" s="26"/>
      <c r="AK501" s="26"/>
      <c r="AL501" s="26"/>
      <c r="AM501" s="26"/>
      <c r="AN501" s="26"/>
      <c r="AO501" s="26"/>
      <c r="AP501" s="26"/>
      <c r="AQ501" s="26"/>
      <c r="AR501" s="26"/>
      <c r="AS501" s="26"/>
      <c r="AT501" s="26"/>
      <c r="AU501" s="26"/>
      <c r="AV501" s="26"/>
      <c r="AW501" s="26"/>
      <c r="AX501" s="26"/>
      <c r="AY501" s="26"/>
      <c r="AZ501" s="26"/>
      <c r="BA501" s="26"/>
      <c r="BB501" s="26"/>
      <c r="BC501" s="26"/>
      <c r="BD501" s="26"/>
      <c r="BE501" s="26"/>
      <c r="BF501" s="26"/>
      <c r="BG501" s="26"/>
      <c r="BH501" s="26"/>
      <c r="BI501" s="26"/>
      <c r="BJ501" s="26"/>
      <c r="BK501" s="26"/>
      <c r="BL501" s="26"/>
      <c r="BM501" s="26"/>
      <c r="BN501" s="26"/>
      <c r="BO501" s="26"/>
      <c r="BP501" s="26"/>
      <c r="BQ501" s="26"/>
      <c r="BR501" s="26"/>
      <c r="BS501" s="26"/>
      <c r="BT501" s="26"/>
      <c r="BU501" s="26"/>
      <c r="BV501" s="26"/>
      <c r="BW501" s="26"/>
      <c r="BX501" s="26"/>
      <c r="BY501" s="26"/>
      <c r="BZ501" s="26"/>
      <c r="CA501" s="26"/>
      <c r="CB501" s="26"/>
      <c r="CC501" s="26"/>
      <c r="CD501" s="26"/>
      <c r="CE501" s="26"/>
      <c r="CF501" s="26"/>
      <c r="CG501" s="26"/>
    </row>
    <row r="502" spans="1:85" ht="15.75" customHeight="1" x14ac:dyDescent="0.2">
      <c r="A502" s="26"/>
      <c r="B502" s="26"/>
      <c r="C502" s="26"/>
      <c r="D502" s="51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  <c r="AI502" s="26"/>
      <c r="AJ502" s="26"/>
      <c r="AK502" s="26"/>
      <c r="AL502" s="26"/>
      <c r="AM502" s="26"/>
      <c r="AN502" s="26"/>
      <c r="AO502" s="26"/>
      <c r="AP502" s="26"/>
      <c r="AQ502" s="26"/>
      <c r="AR502" s="26"/>
      <c r="AS502" s="26"/>
      <c r="AT502" s="26"/>
      <c r="AU502" s="26"/>
      <c r="AV502" s="26"/>
      <c r="AW502" s="26"/>
      <c r="AX502" s="26"/>
      <c r="AY502" s="26"/>
      <c r="AZ502" s="26"/>
      <c r="BA502" s="26"/>
      <c r="BB502" s="26"/>
      <c r="BC502" s="26"/>
      <c r="BD502" s="26"/>
      <c r="BE502" s="26"/>
      <c r="BF502" s="26"/>
      <c r="BG502" s="26"/>
      <c r="BH502" s="26"/>
      <c r="BI502" s="26"/>
      <c r="BJ502" s="26"/>
      <c r="BK502" s="26"/>
      <c r="BL502" s="26"/>
      <c r="BM502" s="26"/>
      <c r="BN502" s="26"/>
      <c r="BO502" s="26"/>
      <c r="BP502" s="26"/>
      <c r="BQ502" s="26"/>
      <c r="BR502" s="26"/>
      <c r="BS502" s="26"/>
      <c r="BT502" s="26"/>
      <c r="BU502" s="26"/>
      <c r="BV502" s="26"/>
      <c r="BW502" s="26"/>
      <c r="BX502" s="26"/>
      <c r="BY502" s="26"/>
      <c r="BZ502" s="26"/>
      <c r="CA502" s="26"/>
      <c r="CB502" s="26"/>
      <c r="CC502" s="26"/>
      <c r="CD502" s="26"/>
      <c r="CE502" s="26"/>
      <c r="CF502" s="26"/>
      <c r="CG502" s="26"/>
    </row>
    <row r="503" spans="1:85" ht="15.75" customHeight="1" x14ac:dyDescent="0.2">
      <c r="A503" s="26"/>
      <c r="B503" s="26"/>
      <c r="C503" s="26"/>
      <c r="D503" s="51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  <c r="AG503" s="26"/>
      <c r="AH503" s="26"/>
      <c r="AI503" s="26"/>
      <c r="AJ503" s="26"/>
      <c r="AK503" s="26"/>
      <c r="AL503" s="26"/>
      <c r="AM503" s="26"/>
      <c r="AN503" s="26"/>
      <c r="AO503" s="26"/>
      <c r="AP503" s="26"/>
      <c r="AQ503" s="26"/>
      <c r="AR503" s="26"/>
      <c r="AS503" s="26"/>
      <c r="AT503" s="26"/>
      <c r="AU503" s="26"/>
      <c r="AV503" s="26"/>
      <c r="AW503" s="26"/>
      <c r="AX503" s="26"/>
      <c r="AY503" s="26"/>
      <c r="AZ503" s="26"/>
      <c r="BA503" s="26"/>
      <c r="BB503" s="26"/>
      <c r="BC503" s="26"/>
      <c r="BD503" s="26"/>
      <c r="BE503" s="26"/>
      <c r="BF503" s="26"/>
      <c r="BG503" s="26"/>
      <c r="BH503" s="26"/>
      <c r="BI503" s="26"/>
      <c r="BJ503" s="26"/>
      <c r="BK503" s="26"/>
      <c r="BL503" s="26"/>
      <c r="BM503" s="26"/>
      <c r="BN503" s="26"/>
      <c r="BO503" s="26"/>
      <c r="BP503" s="26"/>
      <c r="BQ503" s="26"/>
      <c r="BR503" s="26"/>
      <c r="BS503" s="26"/>
      <c r="BT503" s="26"/>
      <c r="BU503" s="26"/>
      <c r="BV503" s="26"/>
      <c r="BW503" s="26"/>
      <c r="BX503" s="26"/>
      <c r="BY503" s="26"/>
      <c r="BZ503" s="26"/>
      <c r="CA503" s="26"/>
      <c r="CB503" s="26"/>
      <c r="CC503" s="26"/>
      <c r="CD503" s="26"/>
      <c r="CE503" s="26"/>
      <c r="CF503" s="26"/>
      <c r="CG503" s="26"/>
    </row>
    <row r="504" spans="1:85" ht="15.75" customHeight="1" x14ac:dyDescent="0.2">
      <c r="A504" s="26"/>
      <c r="B504" s="26"/>
      <c r="C504" s="26"/>
      <c r="D504" s="51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  <c r="AI504" s="26"/>
      <c r="AJ504" s="26"/>
      <c r="AK504" s="26"/>
      <c r="AL504" s="26"/>
      <c r="AM504" s="26"/>
      <c r="AN504" s="26"/>
      <c r="AO504" s="26"/>
      <c r="AP504" s="26"/>
      <c r="AQ504" s="26"/>
      <c r="AR504" s="26"/>
      <c r="AS504" s="26"/>
      <c r="AT504" s="26"/>
      <c r="AU504" s="26"/>
      <c r="AV504" s="26"/>
      <c r="AW504" s="26"/>
      <c r="AX504" s="26"/>
      <c r="AY504" s="26"/>
      <c r="AZ504" s="26"/>
      <c r="BA504" s="26"/>
      <c r="BB504" s="26"/>
      <c r="BC504" s="26"/>
      <c r="BD504" s="26"/>
      <c r="BE504" s="26"/>
      <c r="BF504" s="26"/>
      <c r="BG504" s="26"/>
      <c r="BH504" s="26"/>
      <c r="BI504" s="26"/>
      <c r="BJ504" s="26"/>
      <c r="BK504" s="26"/>
      <c r="BL504" s="26"/>
      <c r="BM504" s="26"/>
      <c r="BN504" s="26"/>
      <c r="BO504" s="26"/>
      <c r="BP504" s="26"/>
      <c r="BQ504" s="26"/>
      <c r="BR504" s="26"/>
      <c r="BS504" s="26"/>
      <c r="BT504" s="26"/>
      <c r="BU504" s="26"/>
      <c r="BV504" s="26"/>
      <c r="BW504" s="26"/>
      <c r="BX504" s="26"/>
      <c r="BY504" s="26"/>
      <c r="BZ504" s="26"/>
      <c r="CA504" s="26"/>
      <c r="CB504" s="26"/>
      <c r="CC504" s="26"/>
      <c r="CD504" s="26"/>
      <c r="CE504" s="26"/>
      <c r="CF504" s="26"/>
      <c r="CG504" s="26"/>
    </row>
    <row r="505" spans="1:85" ht="15.75" customHeight="1" x14ac:dyDescent="0.2">
      <c r="A505" s="26"/>
      <c r="B505" s="26"/>
      <c r="C505" s="26"/>
      <c r="D505" s="51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  <c r="AG505" s="26"/>
      <c r="AH505" s="26"/>
      <c r="AI505" s="26"/>
      <c r="AJ505" s="26"/>
      <c r="AK505" s="26"/>
      <c r="AL505" s="26"/>
      <c r="AM505" s="26"/>
      <c r="AN505" s="26"/>
      <c r="AO505" s="26"/>
      <c r="AP505" s="26"/>
      <c r="AQ505" s="26"/>
      <c r="AR505" s="26"/>
      <c r="AS505" s="26"/>
      <c r="AT505" s="26"/>
      <c r="AU505" s="26"/>
      <c r="AV505" s="26"/>
      <c r="AW505" s="26"/>
      <c r="AX505" s="26"/>
      <c r="AY505" s="26"/>
      <c r="AZ505" s="26"/>
      <c r="BA505" s="26"/>
      <c r="BB505" s="26"/>
      <c r="BC505" s="26"/>
      <c r="BD505" s="26"/>
      <c r="BE505" s="26"/>
      <c r="BF505" s="26"/>
      <c r="BG505" s="26"/>
      <c r="BH505" s="26"/>
      <c r="BI505" s="26"/>
      <c r="BJ505" s="26"/>
      <c r="BK505" s="26"/>
      <c r="BL505" s="26"/>
      <c r="BM505" s="26"/>
      <c r="BN505" s="26"/>
      <c r="BO505" s="26"/>
      <c r="BP505" s="26"/>
      <c r="BQ505" s="26"/>
      <c r="BR505" s="26"/>
      <c r="BS505" s="26"/>
      <c r="BT505" s="26"/>
      <c r="BU505" s="26"/>
      <c r="BV505" s="26"/>
      <c r="BW505" s="26"/>
      <c r="BX505" s="26"/>
      <c r="BY505" s="26"/>
      <c r="BZ505" s="26"/>
      <c r="CA505" s="26"/>
      <c r="CB505" s="26"/>
      <c r="CC505" s="26"/>
      <c r="CD505" s="26"/>
      <c r="CE505" s="26"/>
      <c r="CF505" s="26"/>
      <c r="CG505" s="26"/>
    </row>
    <row r="506" spans="1:85" ht="15.75" customHeight="1" x14ac:dyDescent="0.2">
      <c r="A506" s="26"/>
      <c r="B506" s="26"/>
      <c r="C506" s="26"/>
      <c r="D506" s="51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  <c r="AI506" s="26"/>
      <c r="AJ506" s="26"/>
      <c r="AK506" s="26"/>
      <c r="AL506" s="26"/>
      <c r="AM506" s="26"/>
      <c r="AN506" s="26"/>
      <c r="AO506" s="26"/>
      <c r="AP506" s="26"/>
      <c r="AQ506" s="26"/>
      <c r="AR506" s="26"/>
      <c r="AS506" s="26"/>
      <c r="AT506" s="26"/>
      <c r="AU506" s="26"/>
      <c r="AV506" s="26"/>
      <c r="AW506" s="26"/>
      <c r="AX506" s="26"/>
      <c r="AY506" s="26"/>
      <c r="AZ506" s="26"/>
      <c r="BA506" s="26"/>
      <c r="BB506" s="26"/>
      <c r="BC506" s="26"/>
      <c r="BD506" s="26"/>
      <c r="BE506" s="26"/>
      <c r="BF506" s="26"/>
      <c r="BG506" s="26"/>
      <c r="BH506" s="26"/>
      <c r="BI506" s="26"/>
      <c r="BJ506" s="26"/>
      <c r="BK506" s="26"/>
      <c r="BL506" s="26"/>
      <c r="BM506" s="26"/>
      <c r="BN506" s="26"/>
      <c r="BO506" s="26"/>
      <c r="BP506" s="26"/>
      <c r="BQ506" s="26"/>
      <c r="BR506" s="26"/>
      <c r="BS506" s="26"/>
      <c r="BT506" s="26"/>
      <c r="BU506" s="26"/>
      <c r="BV506" s="26"/>
      <c r="BW506" s="26"/>
      <c r="BX506" s="26"/>
      <c r="BY506" s="26"/>
      <c r="BZ506" s="26"/>
      <c r="CA506" s="26"/>
      <c r="CB506" s="26"/>
      <c r="CC506" s="26"/>
      <c r="CD506" s="26"/>
      <c r="CE506" s="26"/>
      <c r="CF506" s="26"/>
      <c r="CG506" s="26"/>
    </row>
    <row r="507" spans="1:85" ht="15.75" customHeight="1" x14ac:dyDescent="0.2">
      <c r="A507" s="26"/>
      <c r="B507" s="26"/>
      <c r="C507" s="26"/>
      <c r="D507" s="51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  <c r="AG507" s="26"/>
      <c r="AH507" s="26"/>
      <c r="AI507" s="26"/>
      <c r="AJ507" s="26"/>
      <c r="AK507" s="26"/>
      <c r="AL507" s="26"/>
      <c r="AM507" s="26"/>
      <c r="AN507" s="26"/>
      <c r="AO507" s="26"/>
      <c r="AP507" s="26"/>
      <c r="AQ507" s="26"/>
      <c r="AR507" s="26"/>
      <c r="AS507" s="26"/>
      <c r="AT507" s="26"/>
      <c r="AU507" s="26"/>
      <c r="AV507" s="26"/>
      <c r="AW507" s="26"/>
      <c r="AX507" s="26"/>
      <c r="AY507" s="26"/>
      <c r="AZ507" s="26"/>
      <c r="BA507" s="26"/>
      <c r="BB507" s="26"/>
      <c r="BC507" s="26"/>
      <c r="BD507" s="26"/>
      <c r="BE507" s="26"/>
      <c r="BF507" s="26"/>
      <c r="BG507" s="26"/>
      <c r="BH507" s="26"/>
      <c r="BI507" s="26"/>
      <c r="BJ507" s="26"/>
      <c r="BK507" s="26"/>
      <c r="BL507" s="26"/>
      <c r="BM507" s="26"/>
      <c r="BN507" s="26"/>
      <c r="BO507" s="26"/>
      <c r="BP507" s="26"/>
      <c r="BQ507" s="26"/>
      <c r="BR507" s="26"/>
      <c r="BS507" s="26"/>
      <c r="BT507" s="26"/>
      <c r="BU507" s="26"/>
      <c r="BV507" s="26"/>
      <c r="BW507" s="26"/>
      <c r="BX507" s="26"/>
      <c r="BY507" s="26"/>
      <c r="BZ507" s="26"/>
      <c r="CA507" s="26"/>
      <c r="CB507" s="26"/>
      <c r="CC507" s="26"/>
      <c r="CD507" s="26"/>
      <c r="CE507" s="26"/>
      <c r="CF507" s="26"/>
      <c r="CG507" s="26"/>
    </row>
    <row r="508" spans="1:85" ht="15.75" customHeight="1" x14ac:dyDescent="0.2">
      <c r="A508" s="26"/>
      <c r="B508" s="26"/>
      <c r="C508" s="26"/>
      <c r="D508" s="51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  <c r="AG508" s="26"/>
      <c r="AH508" s="26"/>
      <c r="AI508" s="26"/>
      <c r="AJ508" s="26"/>
      <c r="AK508" s="26"/>
      <c r="AL508" s="26"/>
      <c r="AM508" s="26"/>
      <c r="AN508" s="26"/>
      <c r="AO508" s="26"/>
      <c r="AP508" s="26"/>
      <c r="AQ508" s="26"/>
      <c r="AR508" s="26"/>
      <c r="AS508" s="26"/>
      <c r="AT508" s="26"/>
      <c r="AU508" s="26"/>
      <c r="AV508" s="26"/>
      <c r="AW508" s="26"/>
      <c r="AX508" s="26"/>
      <c r="AY508" s="26"/>
      <c r="AZ508" s="26"/>
      <c r="BA508" s="26"/>
      <c r="BB508" s="26"/>
      <c r="BC508" s="26"/>
      <c r="BD508" s="26"/>
      <c r="BE508" s="26"/>
      <c r="BF508" s="26"/>
      <c r="BG508" s="26"/>
      <c r="BH508" s="26"/>
      <c r="BI508" s="26"/>
      <c r="BJ508" s="26"/>
      <c r="BK508" s="26"/>
      <c r="BL508" s="26"/>
      <c r="BM508" s="26"/>
      <c r="BN508" s="26"/>
      <c r="BO508" s="26"/>
      <c r="BP508" s="26"/>
      <c r="BQ508" s="26"/>
      <c r="BR508" s="26"/>
      <c r="BS508" s="26"/>
      <c r="BT508" s="26"/>
      <c r="BU508" s="26"/>
      <c r="BV508" s="26"/>
      <c r="BW508" s="26"/>
      <c r="BX508" s="26"/>
      <c r="BY508" s="26"/>
      <c r="BZ508" s="26"/>
      <c r="CA508" s="26"/>
      <c r="CB508" s="26"/>
      <c r="CC508" s="26"/>
      <c r="CD508" s="26"/>
      <c r="CE508" s="26"/>
      <c r="CF508" s="26"/>
      <c r="CG508" s="26"/>
    </row>
    <row r="509" spans="1:85" ht="15.75" customHeight="1" x14ac:dyDescent="0.2">
      <c r="A509" s="26"/>
      <c r="B509" s="26"/>
      <c r="C509" s="26"/>
      <c r="D509" s="51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  <c r="AI509" s="26"/>
      <c r="AJ509" s="26"/>
      <c r="AK509" s="26"/>
      <c r="AL509" s="26"/>
      <c r="AM509" s="26"/>
      <c r="AN509" s="26"/>
      <c r="AO509" s="26"/>
      <c r="AP509" s="26"/>
      <c r="AQ509" s="26"/>
      <c r="AR509" s="26"/>
      <c r="AS509" s="26"/>
      <c r="AT509" s="26"/>
      <c r="AU509" s="26"/>
      <c r="AV509" s="26"/>
      <c r="AW509" s="26"/>
      <c r="AX509" s="26"/>
      <c r="AY509" s="26"/>
      <c r="AZ509" s="26"/>
      <c r="BA509" s="26"/>
      <c r="BB509" s="26"/>
      <c r="BC509" s="26"/>
      <c r="BD509" s="26"/>
      <c r="BE509" s="26"/>
      <c r="BF509" s="26"/>
      <c r="BG509" s="26"/>
      <c r="BH509" s="26"/>
      <c r="BI509" s="26"/>
      <c r="BJ509" s="26"/>
      <c r="BK509" s="26"/>
      <c r="BL509" s="26"/>
      <c r="BM509" s="26"/>
      <c r="BN509" s="26"/>
      <c r="BO509" s="26"/>
      <c r="BP509" s="26"/>
      <c r="BQ509" s="26"/>
      <c r="BR509" s="26"/>
      <c r="BS509" s="26"/>
      <c r="BT509" s="26"/>
      <c r="BU509" s="26"/>
      <c r="BV509" s="26"/>
      <c r="BW509" s="26"/>
      <c r="BX509" s="26"/>
      <c r="BY509" s="26"/>
      <c r="BZ509" s="26"/>
      <c r="CA509" s="26"/>
      <c r="CB509" s="26"/>
      <c r="CC509" s="26"/>
      <c r="CD509" s="26"/>
      <c r="CE509" s="26"/>
      <c r="CF509" s="26"/>
      <c r="CG509" s="26"/>
    </row>
    <row r="510" spans="1:85" ht="15.75" customHeight="1" x14ac:dyDescent="0.2">
      <c r="A510" s="26"/>
      <c r="B510" s="26"/>
      <c r="C510" s="26"/>
      <c r="D510" s="51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  <c r="AI510" s="26"/>
      <c r="AJ510" s="26"/>
      <c r="AK510" s="26"/>
      <c r="AL510" s="26"/>
      <c r="AM510" s="26"/>
      <c r="AN510" s="26"/>
      <c r="AO510" s="26"/>
      <c r="AP510" s="26"/>
      <c r="AQ510" s="26"/>
      <c r="AR510" s="26"/>
      <c r="AS510" s="26"/>
      <c r="AT510" s="26"/>
      <c r="AU510" s="26"/>
      <c r="AV510" s="26"/>
      <c r="AW510" s="26"/>
      <c r="AX510" s="26"/>
      <c r="AY510" s="26"/>
      <c r="AZ510" s="26"/>
      <c r="BA510" s="26"/>
      <c r="BB510" s="26"/>
      <c r="BC510" s="26"/>
      <c r="BD510" s="26"/>
      <c r="BE510" s="26"/>
      <c r="BF510" s="26"/>
      <c r="BG510" s="26"/>
      <c r="BH510" s="26"/>
      <c r="BI510" s="26"/>
      <c r="BJ510" s="26"/>
      <c r="BK510" s="26"/>
      <c r="BL510" s="26"/>
      <c r="BM510" s="26"/>
      <c r="BN510" s="26"/>
      <c r="BO510" s="26"/>
      <c r="BP510" s="26"/>
      <c r="BQ510" s="26"/>
      <c r="BR510" s="26"/>
      <c r="BS510" s="26"/>
      <c r="BT510" s="26"/>
      <c r="BU510" s="26"/>
      <c r="BV510" s="26"/>
      <c r="BW510" s="26"/>
      <c r="BX510" s="26"/>
      <c r="BY510" s="26"/>
      <c r="BZ510" s="26"/>
      <c r="CA510" s="26"/>
      <c r="CB510" s="26"/>
      <c r="CC510" s="26"/>
      <c r="CD510" s="26"/>
      <c r="CE510" s="26"/>
      <c r="CF510" s="26"/>
      <c r="CG510" s="26"/>
    </row>
    <row r="511" spans="1:85" ht="15.75" customHeight="1" x14ac:dyDescent="0.2">
      <c r="A511" s="26"/>
      <c r="B511" s="26"/>
      <c r="C511" s="26"/>
      <c r="D511" s="51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  <c r="AI511" s="26"/>
      <c r="AJ511" s="26"/>
      <c r="AK511" s="26"/>
      <c r="AL511" s="26"/>
      <c r="AM511" s="26"/>
      <c r="AN511" s="26"/>
      <c r="AO511" s="26"/>
      <c r="AP511" s="26"/>
      <c r="AQ511" s="26"/>
      <c r="AR511" s="26"/>
      <c r="AS511" s="26"/>
      <c r="AT511" s="26"/>
      <c r="AU511" s="26"/>
      <c r="AV511" s="26"/>
      <c r="AW511" s="26"/>
      <c r="AX511" s="26"/>
      <c r="AY511" s="26"/>
      <c r="AZ511" s="26"/>
      <c r="BA511" s="26"/>
      <c r="BB511" s="26"/>
      <c r="BC511" s="26"/>
      <c r="BD511" s="26"/>
      <c r="BE511" s="26"/>
      <c r="BF511" s="26"/>
      <c r="BG511" s="26"/>
      <c r="BH511" s="26"/>
      <c r="BI511" s="26"/>
      <c r="BJ511" s="26"/>
      <c r="BK511" s="26"/>
      <c r="BL511" s="26"/>
      <c r="BM511" s="26"/>
      <c r="BN511" s="26"/>
      <c r="BO511" s="26"/>
      <c r="BP511" s="26"/>
      <c r="BQ511" s="26"/>
      <c r="BR511" s="26"/>
      <c r="BS511" s="26"/>
      <c r="BT511" s="26"/>
      <c r="BU511" s="26"/>
      <c r="BV511" s="26"/>
      <c r="BW511" s="26"/>
      <c r="BX511" s="26"/>
      <c r="BY511" s="26"/>
      <c r="BZ511" s="26"/>
      <c r="CA511" s="26"/>
      <c r="CB511" s="26"/>
      <c r="CC511" s="26"/>
      <c r="CD511" s="26"/>
      <c r="CE511" s="26"/>
      <c r="CF511" s="26"/>
      <c r="CG511" s="26"/>
    </row>
    <row r="512" spans="1:85" ht="15.75" customHeight="1" x14ac:dyDescent="0.2">
      <c r="A512" s="26"/>
      <c r="B512" s="26"/>
      <c r="C512" s="26"/>
      <c r="D512" s="51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  <c r="AI512" s="26"/>
      <c r="AJ512" s="26"/>
      <c r="AK512" s="26"/>
      <c r="AL512" s="26"/>
      <c r="AM512" s="26"/>
      <c r="AN512" s="26"/>
      <c r="AO512" s="26"/>
      <c r="AP512" s="26"/>
      <c r="AQ512" s="26"/>
      <c r="AR512" s="26"/>
      <c r="AS512" s="26"/>
      <c r="AT512" s="26"/>
      <c r="AU512" s="26"/>
      <c r="AV512" s="26"/>
      <c r="AW512" s="26"/>
      <c r="AX512" s="26"/>
      <c r="AY512" s="26"/>
      <c r="AZ512" s="26"/>
      <c r="BA512" s="26"/>
      <c r="BB512" s="26"/>
      <c r="BC512" s="26"/>
      <c r="BD512" s="26"/>
      <c r="BE512" s="26"/>
      <c r="BF512" s="26"/>
      <c r="BG512" s="26"/>
      <c r="BH512" s="26"/>
      <c r="BI512" s="26"/>
      <c r="BJ512" s="26"/>
      <c r="BK512" s="26"/>
      <c r="BL512" s="26"/>
      <c r="BM512" s="26"/>
      <c r="BN512" s="26"/>
      <c r="BO512" s="26"/>
      <c r="BP512" s="26"/>
      <c r="BQ512" s="26"/>
      <c r="BR512" s="26"/>
      <c r="BS512" s="26"/>
      <c r="BT512" s="26"/>
      <c r="BU512" s="26"/>
      <c r="BV512" s="26"/>
      <c r="BW512" s="26"/>
      <c r="BX512" s="26"/>
      <c r="BY512" s="26"/>
      <c r="BZ512" s="26"/>
      <c r="CA512" s="26"/>
      <c r="CB512" s="26"/>
      <c r="CC512" s="26"/>
      <c r="CD512" s="26"/>
      <c r="CE512" s="26"/>
      <c r="CF512" s="26"/>
      <c r="CG512" s="26"/>
    </row>
    <row r="513" spans="1:85" ht="15.75" customHeight="1" x14ac:dyDescent="0.2">
      <c r="A513" s="26"/>
      <c r="B513" s="26"/>
      <c r="C513" s="26"/>
      <c r="D513" s="51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  <c r="AI513" s="26"/>
      <c r="AJ513" s="26"/>
      <c r="AK513" s="26"/>
      <c r="AL513" s="26"/>
      <c r="AM513" s="26"/>
      <c r="AN513" s="26"/>
      <c r="AO513" s="26"/>
      <c r="AP513" s="26"/>
      <c r="AQ513" s="26"/>
      <c r="AR513" s="26"/>
      <c r="AS513" s="26"/>
      <c r="AT513" s="26"/>
      <c r="AU513" s="26"/>
      <c r="AV513" s="26"/>
      <c r="AW513" s="26"/>
      <c r="AX513" s="26"/>
      <c r="AY513" s="26"/>
      <c r="AZ513" s="26"/>
      <c r="BA513" s="26"/>
      <c r="BB513" s="26"/>
      <c r="BC513" s="26"/>
      <c r="BD513" s="26"/>
      <c r="BE513" s="26"/>
      <c r="BF513" s="26"/>
      <c r="BG513" s="26"/>
      <c r="BH513" s="26"/>
      <c r="BI513" s="26"/>
      <c r="BJ513" s="26"/>
      <c r="BK513" s="26"/>
      <c r="BL513" s="26"/>
      <c r="BM513" s="26"/>
      <c r="BN513" s="26"/>
      <c r="BO513" s="26"/>
      <c r="BP513" s="26"/>
      <c r="BQ513" s="26"/>
      <c r="BR513" s="26"/>
      <c r="BS513" s="26"/>
      <c r="BT513" s="26"/>
      <c r="BU513" s="26"/>
      <c r="BV513" s="26"/>
      <c r="BW513" s="26"/>
      <c r="BX513" s="26"/>
      <c r="BY513" s="26"/>
      <c r="BZ513" s="26"/>
      <c r="CA513" s="26"/>
      <c r="CB513" s="26"/>
      <c r="CC513" s="26"/>
      <c r="CD513" s="26"/>
      <c r="CE513" s="26"/>
      <c r="CF513" s="26"/>
      <c r="CG513" s="26"/>
    </row>
    <row r="514" spans="1:85" ht="15.75" customHeight="1" x14ac:dyDescent="0.2">
      <c r="A514" s="26"/>
      <c r="B514" s="26"/>
      <c r="C514" s="26"/>
      <c r="D514" s="51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/>
      <c r="AI514" s="26"/>
      <c r="AJ514" s="26"/>
      <c r="AK514" s="26"/>
      <c r="AL514" s="26"/>
      <c r="AM514" s="26"/>
      <c r="AN514" s="26"/>
      <c r="AO514" s="26"/>
      <c r="AP514" s="26"/>
      <c r="AQ514" s="26"/>
      <c r="AR514" s="26"/>
      <c r="AS514" s="26"/>
      <c r="AT514" s="26"/>
      <c r="AU514" s="26"/>
      <c r="AV514" s="26"/>
      <c r="AW514" s="26"/>
      <c r="AX514" s="26"/>
      <c r="AY514" s="26"/>
      <c r="AZ514" s="26"/>
      <c r="BA514" s="26"/>
      <c r="BB514" s="26"/>
      <c r="BC514" s="26"/>
      <c r="BD514" s="26"/>
      <c r="BE514" s="26"/>
      <c r="BF514" s="26"/>
      <c r="BG514" s="26"/>
      <c r="BH514" s="26"/>
      <c r="BI514" s="26"/>
      <c r="BJ514" s="26"/>
      <c r="BK514" s="26"/>
      <c r="BL514" s="26"/>
      <c r="BM514" s="26"/>
      <c r="BN514" s="26"/>
      <c r="BO514" s="26"/>
      <c r="BP514" s="26"/>
      <c r="BQ514" s="26"/>
      <c r="BR514" s="26"/>
      <c r="BS514" s="26"/>
      <c r="BT514" s="26"/>
      <c r="BU514" s="26"/>
      <c r="BV514" s="26"/>
      <c r="BW514" s="26"/>
      <c r="BX514" s="26"/>
      <c r="BY514" s="26"/>
      <c r="BZ514" s="26"/>
      <c r="CA514" s="26"/>
      <c r="CB514" s="26"/>
      <c r="CC514" s="26"/>
      <c r="CD514" s="26"/>
      <c r="CE514" s="26"/>
      <c r="CF514" s="26"/>
      <c r="CG514" s="26"/>
    </row>
    <row r="515" spans="1:85" ht="15.75" customHeight="1" x14ac:dyDescent="0.2">
      <c r="A515" s="26"/>
      <c r="B515" s="26"/>
      <c r="C515" s="26"/>
      <c r="D515" s="51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  <c r="AG515" s="26"/>
      <c r="AH515" s="26"/>
      <c r="AI515" s="26"/>
      <c r="AJ515" s="26"/>
      <c r="AK515" s="26"/>
      <c r="AL515" s="26"/>
      <c r="AM515" s="26"/>
      <c r="AN515" s="26"/>
      <c r="AO515" s="26"/>
      <c r="AP515" s="26"/>
      <c r="AQ515" s="26"/>
      <c r="AR515" s="26"/>
      <c r="AS515" s="26"/>
      <c r="AT515" s="26"/>
      <c r="AU515" s="26"/>
      <c r="AV515" s="26"/>
      <c r="AW515" s="26"/>
      <c r="AX515" s="26"/>
      <c r="AY515" s="26"/>
      <c r="AZ515" s="26"/>
      <c r="BA515" s="26"/>
      <c r="BB515" s="26"/>
      <c r="BC515" s="26"/>
      <c r="BD515" s="26"/>
      <c r="BE515" s="26"/>
      <c r="BF515" s="26"/>
      <c r="BG515" s="26"/>
      <c r="BH515" s="26"/>
      <c r="BI515" s="26"/>
      <c r="BJ515" s="26"/>
      <c r="BK515" s="26"/>
      <c r="BL515" s="26"/>
      <c r="BM515" s="26"/>
      <c r="BN515" s="26"/>
      <c r="BO515" s="26"/>
      <c r="BP515" s="26"/>
      <c r="BQ515" s="26"/>
      <c r="BR515" s="26"/>
      <c r="BS515" s="26"/>
      <c r="BT515" s="26"/>
      <c r="BU515" s="26"/>
      <c r="BV515" s="26"/>
      <c r="BW515" s="26"/>
      <c r="BX515" s="26"/>
      <c r="BY515" s="26"/>
      <c r="BZ515" s="26"/>
      <c r="CA515" s="26"/>
      <c r="CB515" s="26"/>
      <c r="CC515" s="26"/>
      <c r="CD515" s="26"/>
      <c r="CE515" s="26"/>
      <c r="CF515" s="26"/>
      <c r="CG515" s="26"/>
    </row>
    <row r="516" spans="1:85" ht="15.75" customHeight="1" x14ac:dyDescent="0.2">
      <c r="A516" s="26"/>
      <c r="B516" s="26"/>
      <c r="C516" s="26"/>
      <c r="D516" s="51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  <c r="AG516" s="26"/>
      <c r="AH516" s="26"/>
      <c r="AI516" s="26"/>
      <c r="AJ516" s="26"/>
      <c r="AK516" s="26"/>
      <c r="AL516" s="26"/>
      <c r="AM516" s="26"/>
      <c r="AN516" s="26"/>
      <c r="AO516" s="26"/>
      <c r="AP516" s="26"/>
      <c r="AQ516" s="26"/>
      <c r="AR516" s="26"/>
      <c r="AS516" s="26"/>
      <c r="AT516" s="26"/>
      <c r="AU516" s="26"/>
      <c r="AV516" s="26"/>
      <c r="AW516" s="26"/>
      <c r="AX516" s="26"/>
      <c r="AY516" s="26"/>
      <c r="AZ516" s="26"/>
      <c r="BA516" s="26"/>
      <c r="BB516" s="26"/>
      <c r="BC516" s="26"/>
      <c r="BD516" s="26"/>
      <c r="BE516" s="26"/>
      <c r="BF516" s="26"/>
      <c r="BG516" s="26"/>
      <c r="BH516" s="26"/>
      <c r="BI516" s="26"/>
      <c r="BJ516" s="26"/>
      <c r="BK516" s="26"/>
      <c r="BL516" s="26"/>
      <c r="BM516" s="26"/>
      <c r="BN516" s="26"/>
      <c r="BO516" s="26"/>
      <c r="BP516" s="26"/>
      <c r="BQ516" s="26"/>
      <c r="BR516" s="26"/>
      <c r="BS516" s="26"/>
      <c r="BT516" s="26"/>
      <c r="BU516" s="26"/>
      <c r="BV516" s="26"/>
      <c r="BW516" s="26"/>
      <c r="BX516" s="26"/>
      <c r="BY516" s="26"/>
      <c r="BZ516" s="26"/>
      <c r="CA516" s="26"/>
      <c r="CB516" s="26"/>
      <c r="CC516" s="26"/>
      <c r="CD516" s="26"/>
      <c r="CE516" s="26"/>
      <c r="CF516" s="26"/>
      <c r="CG516" s="26"/>
    </row>
    <row r="517" spans="1:85" ht="15.75" customHeight="1" x14ac:dyDescent="0.2">
      <c r="A517" s="26"/>
      <c r="B517" s="26"/>
      <c r="C517" s="26"/>
      <c r="D517" s="51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  <c r="AG517" s="26"/>
      <c r="AH517" s="26"/>
      <c r="AI517" s="26"/>
      <c r="AJ517" s="26"/>
      <c r="AK517" s="26"/>
      <c r="AL517" s="26"/>
      <c r="AM517" s="26"/>
      <c r="AN517" s="26"/>
      <c r="AO517" s="26"/>
      <c r="AP517" s="26"/>
      <c r="AQ517" s="26"/>
      <c r="AR517" s="26"/>
      <c r="AS517" s="26"/>
      <c r="AT517" s="26"/>
      <c r="AU517" s="26"/>
      <c r="AV517" s="26"/>
      <c r="AW517" s="26"/>
      <c r="AX517" s="26"/>
      <c r="AY517" s="26"/>
      <c r="AZ517" s="26"/>
      <c r="BA517" s="26"/>
      <c r="BB517" s="26"/>
      <c r="BC517" s="26"/>
      <c r="BD517" s="26"/>
      <c r="BE517" s="26"/>
      <c r="BF517" s="26"/>
      <c r="BG517" s="26"/>
      <c r="BH517" s="26"/>
      <c r="BI517" s="26"/>
      <c r="BJ517" s="26"/>
      <c r="BK517" s="26"/>
      <c r="BL517" s="26"/>
      <c r="BM517" s="26"/>
      <c r="BN517" s="26"/>
      <c r="BO517" s="26"/>
      <c r="BP517" s="26"/>
      <c r="BQ517" s="26"/>
      <c r="BR517" s="26"/>
      <c r="BS517" s="26"/>
      <c r="BT517" s="26"/>
      <c r="BU517" s="26"/>
      <c r="BV517" s="26"/>
      <c r="BW517" s="26"/>
      <c r="BX517" s="26"/>
      <c r="BY517" s="26"/>
      <c r="BZ517" s="26"/>
      <c r="CA517" s="26"/>
      <c r="CB517" s="26"/>
      <c r="CC517" s="26"/>
      <c r="CD517" s="26"/>
      <c r="CE517" s="26"/>
      <c r="CF517" s="26"/>
      <c r="CG517" s="26"/>
    </row>
    <row r="518" spans="1:85" ht="15.75" customHeight="1" x14ac:dyDescent="0.2">
      <c r="A518" s="26"/>
      <c r="B518" s="26"/>
      <c r="C518" s="26"/>
      <c r="D518" s="51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  <c r="AG518" s="26"/>
      <c r="AH518" s="26"/>
      <c r="AI518" s="26"/>
      <c r="AJ518" s="26"/>
      <c r="AK518" s="26"/>
      <c r="AL518" s="26"/>
      <c r="AM518" s="26"/>
      <c r="AN518" s="26"/>
      <c r="AO518" s="26"/>
      <c r="AP518" s="26"/>
      <c r="AQ518" s="26"/>
      <c r="AR518" s="26"/>
      <c r="AS518" s="26"/>
      <c r="AT518" s="26"/>
      <c r="AU518" s="26"/>
      <c r="AV518" s="26"/>
      <c r="AW518" s="26"/>
      <c r="AX518" s="26"/>
      <c r="AY518" s="26"/>
      <c r="AZ518" s="26"/>
      <c r="BA518" s="26"/>
      <c r="BB518" s="26"/>
      <c r="BC518" s="26"/>
      <c r="BD518" s="26"/>
      <c r="BE518" s="26"/>
      <c r="BF518" s="26"/>
      <c r="BG518" s="26"/>
      <c r="BH518" s="26"/>
      <c r="BI518" s="26"/>
      <c r="BJ518" s="26"/>
      <c r="BK518" s="26"/>
      <c r="BL518" s="26"/>
      <c r="BM518" s="26"/>
      <c r="BN518" s="26"/>
      <c r="BO518" s="26"/>
      <c r="BP518" s="26"/>
      <c r="BQ518" s="26"/>
      <c r="BR518" s="26"/>
      <c r="BS518" s="26"/>
      <c r="BT518" s="26"/>
      <c r="BU518" s="26"/>
      <c r="BV518" s="26"/>
      <c r="BW518" s="26"/>
      <c r="BX518" s="26"/>
      <c r="BY518" s="26"/>
      <c r="BZ518" s="26"/>
      <c r="CA518" s="26"/>
      <c r="CB518" s="26"/>
      <c r="CC518" s="26"/>
      <c r="CD518" s="26"/>
      <c r="CE518" s="26"/>
      <c r="CF518" s="26"/>
      <c r="CG518" s="26"/>
    </row>
    <row r="519" spans="1:85" ht="15.75" customHeight="1" x14ac:dyDescent="0.2">
      <c r="A519" s="26"/>
      <c r="B519" s="26"/>
      <c r="C519" s="26"/>
      <c r="D519" s="51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  <c r="AG519" s="26"/>
      <c r="AH519" s="26"/>
      <c r="AI519" s="26"/>
      <c r="AJ519" s="26"/>
      <c r="AK519" s="26"/>
      <c r="AL519" s="26"/>
      <c r="AM519" s="26"/>
      <c r="AN519" s="26"/>
      <c r="AO519" s="26"/>
      <c r="AP519" s="26"/>
      <c r="AQ519" s="26"/>
      <c r="AR519" s="26"/>
      <c r="AS519" s="26"/>
      <c r="AT519" s="26"/>
      <c r="AU519" s="26"/>
      <c r="AV519" s="26"/>
      <c r="AW519" s="26"/>
      <c r="AX519" s="26"/>
      <c r="AY519" s="26"/>
      <c r="AZ519" s="26"/>
      <c r="BA519" s="26"/>
      <c r="BB519" s="26"/>
      <c r="BC519" s="26"/>
      <c r="BD519" s="26"/>
      <c r="BE519" s="26"/>
      <c r="BF519" s="26"/>
      <c r="BG519" s="26"/>
      <c r="BH519" s="26"/>
      <c r="BI519" s="26"/>
      <c r="BJ519" s="26"/>
      <c r="BK519" s="26"/>
      <c r="BL519" s="26"/>
      <c r="BM519" s="26"/>
      <c r="BN519" s="26"/>
      <c r="BO519" s="26"/>
      <c r="BP519" s="26"/>
      <c r="BQ519" s="26"/>
      <c r="BR519" s="26"/>
      <c r="BS519" s="26"/>
      <c r="BT519" s="26"/>
      <c r="BU519" s="26"/>
      <c r="BV519" s="26"/>
      <c r="BW519" s="26"/>
      <c r="BX519" s="26"/>
      <c r="BY519" s="26"/>
      <c r="BZ519" s="26"/>
      <c r="CA519" s="26"/>
      <c r="CB519" s="26"/>
      <c r="CC519" s="26"/>
      <c r="CD519" s="26"/>
      <c r="CE519" s="26"/>
      <c r="CF519" s="26"/>
      <c r="CG519" s="26"/>
    </row>
    <row r="520" spans="1:85" ht="15.75" customHeight="1" x14ac:dyDescent="0.2">
      <c r="A520" s="26"/>
      <c r="B520" s="26"/>
      <c r="C520" s="26"/>
      <c r="D520" s="51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  <c r="AI520" s="26"/>
      <c r="AJ520" s="26"/>
      <c r="AK520" s="26"/>
      <c r="AL520" s="26"/>
      <c r="AM520" s="26"/>
      <c r="AN520" s="26"/>
      <c r="AO520" s="26"/>
      <c r="AP520" s="26"/>
      <c r="AQ520" s="26"/>
      <c r="AR520" s="26"/>
      <c r="AS520" s="26"/>
      <c r="AT520" s="26"/>
      <c r="AU520" s="26"/>
      <c r="AV520" s="26"/>
      <c r="AW520" s="26"/>
      <c r="AX520" s="26"/>
      <c r="AY520" s="26"/>
      <c r="AZ520" s="26"/>
      <c r="BA520" s="26"/>
      <c r="BB520" s="26"/>
      <c r="BC520" s="26"/>
      <c r="BD520" s="26"/>
      <c r="BE520" s="26"/>
      <c r="BF520" s="26"/>
      <c r="BG520" s="26"/>
      <c r="BH520" s="26"/>
      <c r="BI520" s="26"/>
      <c r="BJ520" s="26"/>
      <c r="BK520" s="26"/>
      <c r="BL520" s="26"/>
      <c r="BM520" s="26"/>
      <c r="BN520" s="26"/>
      <c r="BO520" s="26"/>
      <c r="BP520" s="26"/>
      <c r="BQ520" s="26"/>
      <c r="BR520" s="26"/>
      <c r="BS520" s="26"/>
      <c r="BT520" s="26"/>
      <c r="BU520" s="26"/>
      <c r="BV520" s="26"/>
      <c r="BW520" s="26"/>
      <c r="BX520" s="26"/>
      <c r="BY520" s="26"/>
      <c r="BZ520" s="26"/>
      <c r="CA520" s="26"/>
      <c r="CB520" s="26"/>
      <c r="CC520" s="26"/>
      <c r="CD520" s="26"/>
      <c r="CE520" s="26"/>
      <c r="CF520" s="26"/>
      <c r="CG520" s="26"/>
    </row>
    <row r="521" spans="1:85" ht="15.75" customHeight="1" x14ac:dyDescent="0.2">
      <c r="A521" s="26"/>
      <c r="B521" s="26"/>
      <c r="C521" s="26"/>
      <c r="D521" s="51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  <c r="AG521" s="26"/>
      <c r="AH521" s="26"/>
      <c r="AI521" s="26"/>
      <c r="AJ521" s="26"/>
      <c r="AK521" s="26"/>
      <c r="AL521" s="26"/>
      <c r="AM521" s="26"/>
      <c r="AN521" s="26"/>
      <c r="AO521" s="26"/>
      <c r="AP521" s="26"/>
      <c r="AQ521" s="26"/>
      <c r="AR521" s="26"/>
      <c r="AS521" s="26"/>
      <c r="AT521" s="26"/>
      <c r="AU521" s="26"/>
      <c r="AV521" s="26"/>
      <c r="AW521" s="26"/>
      <c r="AX521" s="26"/>
      <c r="AY521" s="26"/>
      <c r="AZ521" s="26"/>
      <c r="BA521" s="26"/>
      <c r="BB521" s="26"/>
      <c r="BC521" s="26"/>
      <c r="BD521" s="26"/>
      <c r="BE521" s="26"/>
      <c r="BF521" s="26"/>
      <c r="BG521" s="26"/>
      <c r="BH521" s="26"/>
      <c r="BI521" s="26"/>
      <c r="BJ521" s="26"/>
      <c r="BK521" s="26"/>
      <c r="BL521" s="26"/>
      <c r="BM521" s="26"/>
      <c r="BN521" s="26"/>
      <c r="BO521" s="26"/>
      <c r="BP521" s="26"/>
      <c r="BQ521" s="26"/>
      <c r="BR521" s="26"/>
      <c r="BS521" s="26"/>
      <c r="BT521" s="26"/>
      <c r="BU521" s="26"/>
      <c r="BV521" s="26"/>
      <c r="BW521" s="26"/>
      <c r="BX521" s="26"/>
      <c r="BY521" s="26"/>
      <c r="BZ521" s="26"/>
      <c r="CA521" s="26"/>
      <c r="CB521" s="26"/>
      <c r="CC521" s="26"/>
      <c r="CD521" s="26"/>
      <c r="CE521" s="26"/>
      <c r="CF521" s="26"/>
      <c r="CG521" s="26"/>
    </row>
    <row r="522" spans="1:85" ht="15.75" customHeight="1" x14ac:dyDescent="0.2">
      <c r="A522" s="26"/>
      <c r="B522" s="26"/>
      <c r="C522" s="26"/>
      <c r="D522" s="51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  <c r="AG522" s="26"/>
      <c r="AH522" s="26"/>
      <c r="AI522" s="26"/>
      <c r="AJ522" s="26"/>
      <c r="AK522" s="26"/>
      <c r="AL522" s="26"/>
      <c r="AM522" s="26"/>
      <c r="AN522" s="26"/>
      <c r="AO522" s="26"/>
      <c r="AP522" s="26"/>
      <c r="AQ522" s="26"/>
      <c r="AR522" s="26"/>
      <c r="AS522" s="26"/>
      <c r="AT522" s="26"/>
      <c r="AU522" s="26"/>
      <c r="AV522" s="26"/>
      <c r="AW522" s="26"/>
      <c r="AX522" s="26"/>
      <c r="AY522" s="26"/>
      <c r="AZ522" s="26"/>
      <c r="BA522" s="26"/>
      <c r="BB522" s="26"/>
      <c r="BC522" s="26"/>
      <c r="BD522" s="26"/>
      <c r="BE522" s="26"/>
      <c r="BF522" s="26"/>
      <c r="BG522" s="26"/>
      <c r="BH522" s="26"/>
      <c r="BI522" s="26"/>
      <c r="BJ522" s="26"/>
      <c r="BK522" s="26"/>
      <c r="BL522" s="26"/>
      <c r="BM522" s="26"/>
      <c r="BN522" s="26"/>
      <c r="BO522" s="26"/>
      <c r="BP522" s="26"/>
      <c r="BQ522" s="26"/>
      <c r="BR522" s="26"/>
      <c r="BS522" s="26"/>
      <c r="BT522" s="26"/>
      <c r="BU522" s="26"/>
      <c r="BV522" s="26"/>
      <c r="BW522" s="26"/>
      <c r="BX522" s="26"/>
      <c r="BY522" s="26"/>
      <c r="BZ522" s="26"/>
      <c r="CA522" s="26"/>
      <c r="CB522" s="26"/>
      <c r="CC522" s="26"/>
      <c r="CD522" s="26"/>
      <c r="CE522" s="26"/>
      <c r="CF522" s="26"/>
      <c r="CG522" s="26"/>
    </row>
    <row r="523" spans="1:85" ht="15.75" customHeight="1" x14ac:dyDescent="0.2">
      <c r="A523" s="26"/>
      <c r="B523" s="26"/>
      <c r="C523" s="26"/>
      <c r="D523" s="51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  <c r="AI523" s="26"/>
      <c r="AJ523" s="26"/>
      <c r="AK523" s="26"/>
      <c r="AL523" s="26"/>
      <c r="AM523" s="26"/>
      <c r="AN523" s="26"/>
      <c r="AO523" s="26"/>
      <c r="AP523" s="26"/>
      <c r="AQ523" s="26"/>
      <c r="AR523" s="26"/>
      <c r="AS523" s="26"/>
      <c r="AT523" s="26"/>
      <c r="AU523" s="26"/>
      <c r="AV523" s="26"/>
      <c r="AW523" s="26"/>
      <c r="AX523" s="26"/>
      <c r="AY523" s="26"/>
      <c r="AZ523" s="26"/>
      <c r="BA523" s="26"/>
      <c r="BB523" s="26"/>
      <c r="BC523" s="26"/>
      <c r="BD523" s="26"/>
      <c r="BE523" s="26"/>
      <c r="BF523" s="26"/>
      <c r="BG523" s="26"/>
      <c r="BH523" s="26"/>
      <c r="BI523" s="26"/>
      <c r="BJ523" s="26"/>
      <c r="BK523" s="26"/>
      <c r="BL523" s="26"/>
      <c r="BM523" s="26"/>
      <c r="BN523" s="26"/>
      <c r="BO523" s="26"/>
      <c r="BP523" s="26"/>
      <c r="BQ523" s="26"/>
      <c r="BR523" s="26"/>
      <c r="BS523" s="26"/>
      <c r="BT523" s="26"/>
      <c r="BU523" s="26"/>
      <c r="BV523" s="26"/>
      <c r="BW523" s="26"/>
      <c r="BX523" s="26"/>
      <c r="BY523" s="26"/>
      <c r="BZ523" s="26"/>
      <c r="CA523" s="26"/>
      <c r="CB523" s="26"/>
      <c r="CC523" s="26"/>
      <c r="CD523" s="26"/>
      <c r="CE523" s="26"/>
      <c r="CF523" s="26"/>
      <c r="CG523" s="26"/>
    </row>
    <row r="524" spans="1:85" ht="15.75" customHeight="1" x14ac:dyDescent="0.2">
      <c r="A524" s="26"/>
      <c r="B524" s="26"/>
      <c r="C524" s="26"/>
      <c r="D524" s="51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  <c r="AG524" s="26"/>
      <c r="AH524" s="26"/>
      <c r="AI524" s="26"/>
      <c r="AJ524" s="26"/>
      <c r="AK524" s="26"/>
      <c r="AL524" s="26"/>
      <c r="AM524" s="26"/>
      <c r="AN524" s="26"/>
      <c r="AO524" s="26"/>
      <c r="AP524" s="26"/>
      <c r="AQ524" s="26"/>
      <c r="AR524" s="26"/>
      <c r="AS524" s="26"/>
      <c r="AT524" s="26"/>
      <c r="AU524" s="26"/>
      <c r="AV524" s="26"/>
      <c r="AW524" s="26"/>
      <c r="AX524" s="26"/>
      <c r="AY524" s="26"/>
      <c r="AZ524" s="26"/>
      <c r="BA524" s="26"/>
      <c r="BB524" s="26"/>
      <c r="BC524" s="26"/>
      <c r="BD524" s="26"/>
      <c r="BE524" s="26"/>
      <c r="BF524" s="26"/>
      <c r="BG524" s="26"/>
      <c r="BH524" s="26"/>
      <c r="BI524" s="26"/>
      <c r="BJ524" s="26"/>
      <c r="BK524" s="26"/>
      <c r="BL524" s="26"/>
      <c r="BM524" s="26"/>
      <c r="BN524" s="26"/>
      <c r="BO524" s="26"/>
      <c r="BP524" s="26"/>
      <c r="BQ524" s="26"/>
      <c r="BR524" s="26"/>
      <c r="BS524" s="26"/>
      <c r="BT524" s="26"/>
      <c r="BU524" s="26"/>
      <c r="BV524" s="26"/>
      <c r="BW524" s="26"/>
      <c r="BX524" s="26"/>
      <c r="BY524" s="26"/>
      <c r="BZ524" s="26"/>
      <c r="CA524" s="26"/>
      <c r="CB524" s="26"/>
      <c r="CC524" s="26"/>
      <c r="CD524" s="26"/>
      <c r="CE524" s="26"/>
      <c r="CF524" s="26"/>
      <c r="CG524" s="26"/>
    </row>
    <row r="525" spans="1:85" ht="15.75" customHeight="1" x14ac:dyDescent="0.2">
      <c r="A525" s="26"/>
      <c r="B525" s="26"/>
      <c r="C525" s="26"/>
      <c r="D525" s="51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  <c r="AG525" s="26"/>
      <c r="AH525" s="26"/>
      <c r="AI525" s="26"/>
      <c r="AJ525" s="26"/>
      <c r="AK525" s="26"/>
      <c r="AL525" s="26"/>
      <c r="AM525" s="26"/>
      <c r="AN525" s="26"/>
      <c r="AO525" s="26"/>
      <c r="AP525" s="26"/>
      <c r="AQ525" s="26"/>
      <c r="AR525" s="26"/>
      <c r="AS525" s="26"/>
      <c r="AT525" s="26"/>
      <c r="AU525" s="26"/>
      <c r="AV525" s="26"/>
      <c r="AW525" s="26"/>
      <c r="AX525" s="26"/>
      <c r="AY525" s="26"/>
      <c r="AZ525" s="26"/>
      <c r="BA525" s="26"/>
      <c r="BB525" s="26"/>
      <c r="BC525" s="26"/>
      <c r="BD525" s="26"/>
      <c r="BE525" s="26"/>
      <c r="BF525" s="26"/>
      <c r="BG525" s="26"/>
      <c r="BH525" s="26"/>
      <c r="BI525" s="26"/>
      <c r="BJ525" s="26"/>
      <c r="BK525" s="26"/>
      <c r="BL525" s="26"/>
      <c r="BM525" s="26"/>
      <c r="BN525" s="26"/>
      <c r="BO525" s="26"/>
      <c r="BP525" s="26"/>
      <c r="BQ525" s="26"/>
      <c r="BR525" s="26"/>
      <c r="BS525" s="26"/>
      <c r="BT525" s="26"/>
      <c r="BU525" s="26"/>
      <c r="BV525" s="26"/>
      <c r="BW525" s="26"/>
      <c r="BX525" s="26"/>
      <c r="BY525" s="26"/>
      <c r="BZ525" s="26"/>
      <c r="CA525" s="26"/>
      <c r="CB525" s="26"/>
      <c r="CC525" s="26"/>
      <c r="CD525" s="26"/>
      <c r="CE525" s="26"/>
      <c r="CF525" s="26"/>
      <c r="CG525" s="26"/>
    </row>
    <row r="526" spans="1:85" ht="15.75" customHeight="1" x14ac:dyDescent="0.2">
      <c r="A526" s="26"/>
      <c r="B526" s="26"/>
      <c r="C526" s="26"/>
      <c r="D526" s="51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  <c r="AG526" s="26"/>
      <c r="AH526" s="26"/>
      <c r="AI526" s="26"/>
      <c r="AJ526" s="26"/>
      <c r="AK526" s="26"/>
      <c r="AL526" s="26"/>
      <c r="AM526" s="26"/>
      <c r="AN526" s="26"/>
      <c r="AO526" s="26"/>
      <c r="AP526" s="26"/>
      <c r="AQ526" s="26"/>
      <c r="AR526" s="26"/>
      <c r="AS526" s="26"/>
      <c r="AT526" s="26"/>
      <c r="AU526" s="26"/>
      <c r="AV526" s="26"/>
      <c r="AW526" s="26"/>
      <c r="AX526" s="26"/>
      <c r="AY526" s="26"/>
      <c r="AZ526" s="26"/>
      <c r="BA526" s="26"/>
      <c r="BB526" s="26"/>
      <c r="BC526" s="26"/>
      <c r="BD526" s="26"/>
      <c r="BE526" s="26"/>
      <c r="BF526" s="26"/>
      <c r="BG526" s="26"/>
      <c r="BH526" s="26"/>
      <c r="BI526" s="26"/>
      <c r="BJ526" s="26"/>
      <c r="BK526" s="26"/>
      <c r="BL526" s="26"/>
      <c r="BM526" s="26"/>
      <c r="BN526" s="26"/>
      <c r="BO526" s="26"/>
      <c r="BP526" s="26"/>
      <c r="BQ526" s="26"/>
      <c r="BR526" s="26"/>
      <c r="BS526" s="26"/>
      <c r="BT526" s="26"/>
      <c r="BU526" s="26"/>
      <c r="BV526" s="26"/>
      <c r="BW526" s="26"/>
      <c r="BX526" s="26"/>
      <c r="BY526" s="26"/>
      <c r="BZ526" s="26"/>
      <c r="CA526" s="26"/>
      <c r="CB526" s="26"/>
      <c r="CC526" s="26"/>
      <c r="CD526" s="26"/>
      <c r="CE526" s="26"/>
      <c r="CF526" s="26"/>
      <c r="CG526" s="26"/>
    </row>
    <row r="527" spans="1:85" ht="15.75" customHeight="1" x14ac:dyDescent="0.2">
      <c r="A527" s="26"/>
      <c r="B527" s="26"/>
      <c r="C527" s="26"/>
      <c r="D527" s="51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  <c r="AG527" s="26"/>
      <c r="AH527" s="26"/>
      <c r="AI527" s="26"/>
      <c r="AJ527" s="26"/>
      <c r="AK527" s="26"/>
      <c r="AL527" s="26"/>
      <c r="AM527" s="26"/>
      <c r="AN527" s="26"/>
      <c r="AO527" s="26"/>
      <c r="AP527" s="26"/>
      <c r="AQ527" s="26"/>
      <c r="AR527" s="26"/>
      <c r="AS527" s="26"/>
      <c r="AT527" s="26"/>
      <c r="AU527" s="26"/>
      <c r="AV527" s="26"/>
      <c r="AW527" s="26"/>
      <c r="AX527" s="26"/>
      <c r="AY527" s="26"/>
      <c r="AZ527" s="26"/>
      <c r="BA527" s="26"/>
      <c r="BB527" s="26"/>
      <c r="BC527" s="26"/>
      <c r="BD527" s="26"/>
      <c r="BE527" s="26"/>
      <c r="BF527" s="26"/>
      <c r="BG527" s="26"/>
      <c r="BH527" s="26"/>
      <c r="BI527" s="26"/>
      <c r="BJ527" s="26"/>
      <c r="BK527" s="26"/>
      <c r="BL527" s="26"/>
      <c r="BM527" s="26"/>
      <c r="BN527" s="26"/>
      <c r="BO527" s="26"/>
      <c r="BP527" s="26"/>
      <c r="BQ527" s="26"/>
      <c r="BR527" s="26"/>
      <c r="BS527" s="26"/>
      <c r="BT527" s="26"/>
      <c r="BU527" s="26"/>
      <c r="BV527" s="26"/>
      <c r="BW527" s="26"/>
      <c r="BX527" s="26"/>
      <c r="BY527" s="26"/>
      <c r="BZ527" s="26"/>
      <c r="CA527" s="26"/>
      <c r="CB527" s="26"/>
      <c r="CC527" s="26"/>
      <c r="CD527" s="26"/>
      <c r="CE527" s="26"/>
      <c r="CF527" s="26"/>
      <c r="CG527" s="26"/>
    </row>
    <row r="528" spans="1:85" ht="15.75" customHeight="1" x14ac:dyDescent="0.2">
      <c r="A528" s="26"/>
      <c r="B528" s="26"/>
      <c r="C528" s="26"/>
      <c r="D528" s="51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  <c r="AG528" s="26"/>
      <c r="AH528" s="26"/>
      <c r="AI528" s="26"/>
      <c r="AJ528" s="26"/>
      <c r="AK528" s="26"/>
      <c r="AL528" s="26"/>
      <c r="AM528" s="26"/>
      <c r="AN528" s="26"/>
      <c r="AO528" s="26"/>
      <c r="AP528" s="26"/>
      <c r="AQ528" s="26"/>
      <c r="AR528" s="26"/>
      <c r="AS528" s="26"/>
      <c r="AT528" s="26"/>
      <c r="AU528" s="26"/>
      <c r="AV528" s="26"/>
      <c r="AW528" s="26"/>
      <c r="AX528" s="26"/>
      <c r="AY528" s="26"/>
      <c r="AZ528" s="26"/>
      <c r="BA528" s="26"/>
      <c r="BB528" s="26"/>
      <c r="BC528" s="26"/>
      <c r="BD528" s="26"/>
      <c r="BE528" s="26"/>
      <c r="BF528" s="26"/>
      <c r="BG528" s="26"/>
      <c r="BH528" s="26"/>
      <c r="BI528" s="26"/>
      <c r="BJ528" s="26"/>
      <c r="BK528" s="26"/>
      <c r="BL528" s="26"/>
      <c r="BM528" s="26"/>
      <c r="BN528" s="26"/>
      <c r="BO528" s="26"/>
      <c r="BP528" s="26"/>
      <c r="BQ528" s="26"/>
      <c r="BR528" s="26"/>
      <c r="BS528" s="26"/>
      <c r="BT528" s="26"/>
      <c r="BU528" s="26"/>
      <c r="BV528" s="26"/>
      <c r="BW528" s="26"/>
      <c r="BX528" s="26"/>
      <c r="BY528" s="26"/>
      <c r="BZ528" s="26"/>
      <c r="CA528" s="26"/>
      <c r="CB528" s="26"/>
      <c r="CC528" s="26"/>
      <c r="CD528" s="26"/>
      <c r="CE528" s="26"/>
      <c r="CF528" s="26"/>
      <c r="CG528" s="26"/>
    </row>
    <row r="529" spans="1:85" ht="15.75" customHeight="1" x14ac:dyDescent="0.2">
      <c r="A529" s="26"/>
      <c r="B529" s="26"/>
      <c r="C529" s="26"/>
      <c r="D529" s="51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  <c r="AG529" s="26"/>
      <c r="AH529" s="26"/>
      <c r="AI529" s="26"/>
      <c r="AJ529" s="26"/>
      <c r="AK529" s="26"/>
      <c r="AL529" s="26"/>
      <c r="AM529" s="26"/>
      <c r="AN529" s="26"/>
      <c r="AO529" s="26"/>
      <c r="AP529" s="26"/>
      <c r="AQ529" s="26"/>
      <c r="AR529" s="26"/>
      <c r="AS529" s="26"/>
      <c r="AT529" s="26"/>
      <c r="AU529" s="26"/>
      <c r="AV529" s="26"/>
      <c r="AW529" s="26"/>
      <c r="AX529" s="26"/>
      <c r="AY529" s="26"/>
      <c r="AZ529" s="26"/>
      <c r="BA529" s="26"/>
      <c r="BB529" s="26"/>
      <c r="BC529" s="26"/>
      <c r="BD529" s="26"/>
      <c r="BE529" s="26"/>
      <c r="BF529" s="26"/>
      <c r="BG529" s="26"/>
      <c r="BH529" s="26"/>
      <c r="BI529" s="26"/>
      <c r="BJ529" s="26"/>
      <c r="BK529" s="26"/>
      <c r="BL529" s="26"/>
      <c r="BM529" s="26"/>
      <c r="BN529" s="26"/>
      <c r="BO529" s="26"/>
      <c r="BP529" s="26"/>
      <c r="BQ529" s="26"/>
      <c r="BR529" s="26"/>
      <c r="BS529" s="26"/>
      <c r="BT529" s="26"/>
      <c r="BU529" s="26"/>
      <c r="BV529" s="26"/>
      <c r="BW529" s="26"/>
      <c r="BX529" s="26"/>
      <c r="BY529" s="26"/>
      <c r="BZ529" s="26"/>
      <c r="CA529" s="26"/>
      <c r="CB529" s="26"/>
      <c r="CC529" s="26"/>
      <c r="CD529" s="26"/>
      <c r="CE529" s="26"/>
      <c r="CF529" s="26"/>
      <c r="CG529" s="26"/>
    </row>
    <row r="530" spans="1:85" ht="15.75" customHeight="1" x14ac:dyDescent="0.2">
      <c r="A530" s="26"/>
      <c r="B530" s="26"/>
      <c r="C530" s="26"/>
      <c r="D530" s="51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  <c r="AG530" s="26"/>
      <c r="AH530" s="26"/>
      <c r="AI530" s="26"/>
      <c r="AJ530" s="26"/>
      <c r="AK530" s="26"/>
      <c r="AL530" s="26"/>
      <c r="AM530" s="26"/>
      <c r="AN530" s="26"/>
      <c r="AO530" s="26"/>
      <c r="AP530" s="26"/>
      <c r="AQ530" s="26"/>
      <c r="AR530" s="26"/>
      <c r="AS530" s="26"/>
      <c r="AT530" s="26"/>
      <c r="AU530" s="26"/>
      <c r="AV530" s="26"/>
      <c r="AW530" s="26"/>
      <c r="AX530" s="26"/>
      <c r="AY530" s="26"/>
      <c r="AZ530" s="26"/>
      <c r="BA530" s="26"/>
      <c r="BB530" s="26"/>
      <c r="BC530" s="26"/>
      <c r="BD530" s="26"/>
      <c r="BE530" s="26"/>
      <c r="BF530" s="26"/>
      <c r="BG530" s="26"/>
      <c r="BH530" s="26"/>
      <c r="BI530" s="26"/>
      <c r="BJ530" s="26"/>
      <c r="BK530" s="26"/>
      <c r="BL530" s="26"/>
      <c r="BM530" s="26"/>
      <c r="BN530" s="26"/>
      <c r="BO530" s="26"/>
      <c r="BP530" s="26"/>
      <c r="BQ530" s="26"/>
      <c r="BR530" s="26"/>
      <c r="BS530" s="26"/>
      <c r="BT530" s="26"/>
      <c r="BU530" s="26"/>
      <c r="BV530" s="26"/>
      <c r="BW530" s="26"/>
      <c r="BX530" s="26"/>
      <c r="BY530" s="26"/>
      <c r="BZ530" s="26"/>
      <c r="CA530" s="26"/>
      <c r="CB530" s="26"/>
      <c r="CC530" s="26"/>
      <c r="CD530" s="26"/>
      <c r="CE530" s="26"/>
      <c r="CF530" s="26"/>
      <c r="CG530" s="26"/>
    </row>
    <row r="531" spans="1:85" ht="15.75" customHeight="1" x14ac:dyDescent="0.2">
      <c r="A531" s="26"/>
      <c r="B531" s="26"/>
      <c r="C531" s="26"/>
      <c r="D531" s="51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6"/>
      <c r="AI531" s="26"/>
      <c r="AJ531" s="26"/>
      <c r="AK531" s="26"/>
      <c r="AL531" s="26"/>
      <c r="AM531" s="26"/>
      <c r="AN531" s="26"/>
      <c r="AO531" s="26"/>
      <c r="AP531" s="26"/>
      <c r="AQ531" s="26"/>
      <c r="AR531" s="26"/>
      <c r="AS531" s="26"/>
      <c r="AT531" s="26"/>
      <c r="AU531" s="26"/>
      <c r="AV531" s="26"/>
      <c r="AW531" s="26"/>
      <c r="AX531" s="26"/>
      <c r="AY531" s="26"/>
      <c r="AZ531" s="26"/>
      <c r="BA531" s="26"/>
      <c r="BB531" s="26"/>
      <c r="BC531" s="26"/>
      <c r="BD531" s="26"/>
      <c r="BE531" s="26"/>
      <c r="BF531" s="26"/>
      <c r="BG531" s="26"/>
      <c r="BH531" s="26"/>
      <c r="BI531" s="26"/>
      <c r="BJ531" s="26"/>
      <c r="BK531" s="26"/>
      <c r="BL531" s="26"/>
      <c r="BM531" s="26"/>
      <c r="BN531" s="26"/>
      <c r="BO531" s="26"/>
      <c r="BP531" s="26"/>
      <c r="BQ531" s="26"/>
      <c r="BR531" s="26"/>
      <c r="BS531" s="26"/>
      <c r="BT531" s="26"/>
      <c r="BU531" s="26"/>
      <c r="BV531" s="26"/>
      <c r="BW531" s="26"/>
      <c r="BX531" s="26"/>
      <c r="BY531" s="26"/>
      <c r="BZ531" s="26"/>
      <c r="CA531" s="26"/>
      <c r="CB531" s="26"/>
      <c r="CC531" s="26"/>
      <c r="CD531" s="26"/>
      <c r="CE531" s="26"/>
      <c r="CF531" s="26"/>
      <c r="CG531" s="26"/>
    </row>
    <row r="532" spans="1:85" ht="15.75" customHeight="1" x14ac:dyDescent="0.2">
      <c r="A532" s="26"/>
      <c r="B532" s="26"/>
      <c r="C532" s="26"/>
      <c r="D532" s="51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26"/>
      <c r="AH532" s="26"/>
      <c r="AI532" s="26"/>
      <c r="AJ532" s="26"/>
      <c r="AK532" s="26"/>
      <c r="AL532" s="26"/>
      <c r="AM532" s="26"/>
      <c r="AN532" s="26"/>
      <c r="AO532" s="26"/>
      <c r="AP532" s="26"/>
      <c r="AQ532" s="26"/>
      <c r="AR532" s="26"/>
      <c r="AS532" s="26"/>
      <c r="AT532" s="26"/>
      <c r="AU532" s="26"/>
      <c r="AV532" s="26"/>
      <c r="AW532" s="26"/>
      <c r="AX532" s="26"/>
      <c r="AY532" s="26"/>
      <c r="AZ532" s="26"/>
      <c r="BA532" s="26"/>
      <c r="BB532" s="26"/>
      <c r="BC532" s="26"/>
      <c r="BD532" s="26"/>
      <c r="BE532" s="26"/>
      <c r="BF532" s="26"/>
      <c r="BG532" s="26"/>
      <c r="BH532" s="26"/>
      <c r="BI532" s="26"/>
      <c r="BJ532" s="26"/>
      <c r="BK532" s="26"/>
      <c r="BL532" s="26"/>
      <c r="BM532" s="26"/>
      <c r="BN532" s="26"/>
      <c r="BO532" s="26"/>
      <c r="BP532" s="26"/>
      <c r="BQ532" s="26"/>
      <c r="BR532" s="26"/>
      <c r="BS532" s="26"/>
      <c r="BT532" s="26"/>
      <c r="BU532" s="26"/>
      <c r="BV532" s="26"/>
      <c r="BW532" s="26"/>
      <c r="BX532" s="26"/>
      <c r="BY532" s="26"/>
      <c r="BZ532" s="26"/>
      <c r="CA532" s="26"/>
      <c r="CB532" s="26"/>
      <c r="CC532" s="26"/>
      <c r="CD532" s="26"/>
      <c r="CE532" s="26"/>
      <c r="CF532" s="26"/>
      <c r="CG532" s="26"/>
    </row>
    <row r="533" spans="1:85" ht="15.75" customHeight="1" x14ac:dyDescent="0.2">
      <c r="A533" s="26"/>
      <c r="B533" s="26"/>
      <c r="C533" s="26"/>
      <c r="D533" s="51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  <c r="AG533" s="26"/>
      <c r="AH533" s="26"/>
      <c r="AI533" s="26"/>
      <c r="AJ533" s="26"/>
      <c r="AK533" s="26"/>
      <c r="AL533" s="26"/>
      <c r="AM533" s="26"/>
      <c r="AN533" s="26"/>
      <c r="AO533" s="26"/>
      <c r="AP533" s="26"/>
      <c r="AQ533" s="26"/>
      <c r="AR533" s="26"/>
      <c r="AS533" s="26"/>
      <c r="AT533" s="26"/>
      <c r="AU533" s="26"/>
      <c r="AV533" s="26"/>
      <c r="AW533" s="26"/>
      <c r="AX533" s="26"/>
      <c r="AY533" s="26"/>
      <c r="AZ533" s="26"/>
      <c r="BA533" s="26"/>
      <c r="BB533" s="26"/>
      <c r="BC533" s="26"/>
      <c r="BD533" s="26"/>
      <c r="BE533" s="26"/>
      <c r="BF533" s="26"/>
      <c r="BG533" s="26"/>
      <c r="BH533" s="26"/>
      <c r="BI533" s="26"/>
      <c r="BJ533" s="26"/>
      <c r="BK533" s="26"/>
      <c r="BL533" s="26"/>
      <c r="BM533" s="26"/>
      <c r="BN533" s="26"/>
      <c r="BO533" s="26"/>
      <c r="BP533" s="26"/>
      <c r="BQ533" s="26"/>
      <c r="BR533" s="26"/>
      <c r="BS533" s="26"/>
      <c r="BT533" s="26"/>
      <c r="BU533" s="26"/>
      <c r="BV533" s="26"/>
      <c r="BW533" s="26"/>
      <c r="BX533" s="26"/>
      <c r="BY533" s="26"/>
      <c r="BZ533" s="26"/>
      <c r="CA533" s="26"/>
      <c r="CB533" s="26"/>
      <c r="CC533" s="26"/>
      <c r="CD533" s="26"/>
      <c r="CE533" s="26"/>
      <c r="CF533" s="26"/>
      <c r="CG533" s="26"/>
    </row>
    <row r="534" spans="1:85" ht="15.75" customHeight="1" x14ac:dyDescent="0.2">
      <c r="A534" s="26"/>
      <c r="B534" s="26"/>
      <c r="C534" s="26"/>
      <c r="D534" s="51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26"/>
      <c r="AH534" s="26"/>
      <c r="AI534" s="26"/>
      <c r="AJ534" s="26"/>
      <c r="AK534" s="26"/>
      <c r="AL534" s="26"/>
      <c r="AM534" s="26"/>
      <c r="AN534" s="26"/>
      <c r="AO534" s="26"/>
      <c r="AP534" s="26"/>
      <c r="AQ534" s="26"/>
      <c r="AR534" s="26"/>
      <c r="AS534" s="26"/>
      <c r="AT534" s="26"/>
      <c r="AU534" s="26"/>
      <c r="AV534" s="26"/>
      <c r="AW534" s="26"/>
      <c r="AX534" s="26"/>
      <c r="AY534" s="26"/>
      <c r="AZ534" s="26"/>
      <c r="BA534" s="26"/>
      <c r="BB534" s="26"/>
      <c r="BC534" s="26"/>
      <c r="BD534" s="26"/>
      <c r="BE534" s="26"/>
      <c r="BF534" s="26"/>
      <c r="BG534" s="26"/>
      <c r="BH534" s="26"/>
      <c r="BI534" s="26"/>
      <c r="BJ534" s="26"/>
      <c r="BK534" s="26"/>
      <c r="BL534" s="26"/>
      <c r="BM534" s="26"/>
      <c r="BN534" s="26"/>
      <c r="BO534" s="26"/>
      <c r="BP534" s="26"/>
      <c r="BQ534" s="26"/>
      <c r="BR534" s="26"/>
      <c r="BS534" s="26"/>
      <c r="BT534" s="26"/>
      <c r="BU534" s="26"/>
      <c r="BV534" s="26"/>
      <c r="BW534" s="26"/>
      <c r="BX534" s="26"/>
      <c r="BY534" s="26"/>
      <c r="BZ534" s="26"/>
      <c r="CA534" s="26"/>
      <c r="CB534" s="26"/>
      <c r="CC534" s="26"/>
      <c r="CD534" s="26"/>
      <c r="CE534" s="26"/>
      <c r="CF534" s="26"/>
      <c r="CG534" s="26"/>
    </row>
    <row r="535" spans="1:85" ht="15.75" customHeight="1" x14ac:dyDescent="0.2">
      <c r="A535" s="26"/>
      <c r="B535" s="26"/>
      <c r="C535" s="26"/>
      <c r="D535" s="51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  <c r="AG535" s="26"/>
      <c r="AH535" s="26"/>
      <c r="AI535" s="26"/>
      <c r="AJ535" s="26"/>
      <c r="AK535" s="26"/>
      <c r="AL535" s="26"/>
      <c r="AM535" s="26"/>
      <c r="AN535" s="26"/>
      <c r="AO535" s="26"/>
      <c r="AP535" s="26"/>
      <c r="AQ535" s="26"/>
      <c r="AR535" s="26"/>
      <c r="AS535" s="26"/>
      <c r="AT535" s="26"/>
      <c r="AU535" s="26"/>
      <c r="AV535" s="26"/>
      <c r="AW535" s="26"/>
      <c r="AX535" s="26"/>
      <c r="AY535" s="26"/>
      <c r="AZ535" s="26"/>
      <c r="BA535" s="26"/>
      <c r="BB535" s="26"/>
      <c r="BC535" s="26"/>
      <c r="BD535" s="26"/>
      <c r="BE535" s="26"/>
      <c r="BF535" s="26"/>
      <c r="BG535" s="26"/>
      <c r="BH535" s="26"/>
      <c r="BI535" s="26"/>
      <c r="BJ535" s="26"/>
      <c r="BK535" s="26"/>
      <c r="BL535" s="26"/>
      <c r="BM535" s="26"/>
      <c r="BN535" s="26"/>
      <c r="BO535" s="26"/>
      <c r="BP535" s="26"/>
      <c r="BQ535" s="26"/>
      <c r="BR535" s="26"/>
      <c r="BS535" s="26"/>
      <c r="BT535" s="26"/>
      <c r="BU535" s="26"/>
      <c r="BV535" s="26"/>
      <c r="BW535" s="26"/>
      <c r="BX535" s="26"/>
      <c r="BY535" s="26"/>
      <c r="BZ535" s="26"/>
      <c r="CA535" s="26"/>
      <c r="CB535" s="26"/>
      <c r="CC535" s="26"/>
      <c r="CD535" s="26"/>
      <c r="CE535" s="26"/>
      <c r="CF535" s="26"/>
      <c r="CG535" s="26"/>
    </row>
    <row r="536" spans="1:85" ht="15.75" customHeight="1" x14ac:dyDescent="0.2">
      <c r="A536" s="26"/>
      <c r="B536" s="26"/>
      <c r="C536" s="26"/>
      <c r="D536" s="51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  <c r="AI536" s="26"/>
      <c r="AJ536" s="26"/>
      <c r="AK536" s="26"/>
      <c r="AL536" s="26"/>
      <c r="AM536" s="26"/>
      <c r="AN536" s="26"/>
      <c r="AO536" s="26"/>
      <c r="AP536" s="26"/>
      <c r="AQ536" s="26"/>
      <c r="AR536" s="26"/>
      <c r="AS536" s="26"/>
      <c r="AT536" s="26"/>
      <c r="AU536" s="26"/>
      <c r="AV536" s="26"/>
      <c r="AW536" s="26"/>
      <c r="AX536" s="26"/>
      <c r="AY536" s="26"/>
      <c r="AZ536" s="26"/>
      <c r="BA536" s="26"/>
      <c r="BB536" s="26"/>
      <c r="BC536" s="26"/>
      <c r="BD536" s="26"/>
      <c r="BE536" s="26"/>
      <c r="BF536" s="26"/>
      <c r="BG536" s="26"/>
      <c r="BH536" s="26"/>
      <c r="BI536" s="26"/>
      <c r="BJ536" s="26"/>
      <c r="BK536" s="26"/>
      <c r="BL536" s="26"/>
      <c r="BM536" s="26"/>
      <c r="BN536" s="26"/>
      <c r="BO536" s="26"/>
      <c r="BP536" s="26"/>
      <c r="BQ536" s="26"/>
      <c r="BR536" s="26"/>
      <c r="BS536" s="26"/>
      <c r="BT536" s="26"/>
      <c r="BU536" s="26"/>
      <c r="BV536" s="26"/>
      <c r="BW536" s="26"/>
      <c r="BX536" s="26"/>
      <c r="BY536" s="26"/>
      <c r="BZ536" s="26"/>
      <c r="CA536" s="26"/>
      <c r="CB536" s="26"/>
      <c r="CC536" s="26"/>
      <c r="CD536" s="26"/>
      <c r="CE536" s="26"/>
      <c r="CF536" s="26"/>
      <c r="CG536" s="26"/>
    </row>
    <row r="537" spans="1:85" ht="15.75" customHeight="1" x14ac:dyDescent="0.2">
      <c r="A537" s="26"/>
      <c r="B537" s="26"/>
      <c r="C537" s="26"/>
      <c r="D537" s="51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  <c r="AG537" s="26"/>
      <c r="AH537" s="26"/>
      <c r="AI537" s="26"/>
      <c r="AJ537" s="26"/>
      <c r="AK537" s="26"/>
      <c r="AL537" s="26"/>
      <c r="AM537" s="26"/>
      <c r="AN537" s="26"/>
      <c r="AO537" s="26"/>
      <c r="AP537" s="26"/>
      <c r="AQ537" s="26"/>
      <c r="AR537" s="26"/>
      <c r="AS537" s="26"/>
      <c r="AT537" s="26"/>
      <c r="AU537" s="26"/>
      <c r="AV537" s="26"/>
      <c r="AW537" s="26"/>
      <c r="AX537" s="26"/>
      <c r="AY537" s="26"/>
      <c r="AZ537" s="26"/>
      <c r="BA537" s="26"/>
      <c r="BB537" s="26"/>
      <c r="BC537" s="26"/>
      <c r="BD537" s="26"/>
      <c r="BE537" s="26"/>
      <c r="BF537" s="26"/>
      <c r="BG537" s="26"/>
      <c r="BH537" s="26"/>
      <c r="BI537" s="26"/>
      <c r="BJ537" s="26"/>
      <c r="BK537" s="26"/>
      <c r="BL537" s="26"/>
      <c r="BM537" s="26"/>
      <c r="BN537" s="26"/>
      <c r="BO537" s="26"/>
      <c r="BP537" s="26"/>
      <c r="BQ537" s="26"/>
      <c r="BR537" s="26"/>
      <c r="BS537" s="26"/>
      <c r="BT537" s="26"/>
      <c r="BU537" s="26"/>
      <c r="BV537" s="26"/>
      <c r="BW537" s="26"/>
      <c r="BX537" s="26"/>
      <c r="BY537" s="26"/>
      <c r="BZ537" s="26"/>
      <c r="CA537" s="26"/>
      <c r="CB537" s="26"/>
      <c r="CC537" s="26"/>
      <c r="CD537" s="26"/>
      <c r="CE537" s="26"/>
      <c r="CF537" s="26"/>
      <c r="CG537" s="26"/>
    </row>
    <row r="538" spans="1:85" ht="15.75" customHeight="1" x14ac:dyDescent="0.2">
      <c r="A538" s="26"/>
      <c r="B538" s="26"/>
      <c r="C538" s="26"/>
      <c r="D538" s="51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  <c r="AG538" s="26"/>
      <c r="AH538" s="26"/>
      <c r="AI538" s="26"/>
      <c r="AJ538" s="26"/>
      <c r="AK538" s="26"/>
      <c r="AL538" s="26"/>
      <c r="AM538" s="26"/>
      <c r="AN538" s="26"/>
      <c r="AO538" s="26"/>
      <c r="AP538" s="26"/>
      <c r="AQ538" s="26"/>
      <c r="AR538" s="26"/>
      <c r="AS538" s="26"/>
      <c r="AT538" s="26"/>
      <c r="AU538" s="26"/>
      <c r="AV538" s="26"/>
      <c r="AW538" s="26"/>
      <c r="AX538" s="26"/>
      <c r="AY538" s="26"/>
      <c r="AZ538" s="26"/>
      <c r="BA538" s="26"/>
      <c r="BB538" s="26"/>
      <c r="BC538" s="26"/>
      <c r="BD538" s="26"/>
      <c r="BE538" s="26"/>
      <c r="BF538" s="26"/>
      <c r="BG538" s="26"/>
      <c r="BH538" s="26"/>
      <c r="BI538" s="26"/>
      <c r="BJ538" s="26"/>
      <c r="BK538" s="26"/>
      <c r="BL538" s="26"/>
      <c r="BM538" s="26"/>
      <c r="BN538" s="26"/>
      <c r="BO538" s="26"/>
      <c r="BP538" s="26"/>
      <c r="BQ538" s="26"/>
      <c r="BR538" s="26"/>
      <c r="BS538" s="26"/>
      <c r="BT538" s="26"/>
      <c r="BU538" s="26"/>
      <c r="BV538" s="26"/>
      <c r="BW538" s="26"/>
      <c r="BX538" s="26"/>
      <c r="BY538" s="26"/>
      <c r="BZ538" s="26"/>
      <c r="CA538" s="26"/>
      <c r="CB538" s="26"/>
      <c r="CC538" s="26"/>
      <c r="CD538" s="26"/>
      <c r="CE538" s="26"/>
      <c r="CF538" s="26"/>
      <c r="CG538" s="26"/>
    </row>
    <row r="539" spans="1:85" ht="15.75" customHeight="1" x14ac:dyDescent="0.2">
      <c r="A539" s="26"/>
      <c r="B539" s="26"/>
      <c r="C539" s="26"/>
      <c r="D539" s="51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  <c r="AG539" s="26"/>
      <c r="AH539" s="26"/>
      <c r="AI539" s="26"/>
      <c r="AJ539" s="26"/>
      <c r="AK539" s="26"/>
      <c r="AL539" s="26"/>
      <c r="AM539" s="26"/>
      <c r="AN539" s="26"/>
      <c r="AO539" s="26"/>
      <c r="AP539" s="26"/>
      <c r="AQ539" s="26"/>
      <c r="AR539" s="26"/>
      <c r="AS539" s="26"/>
      <c r="AT539" s="26"/>
      <c r="AU539" s="26"/>
      <c r="AV539" s="26"/>
      <c r="AW539" s="26"/>
      <c r="AX539" s="26"/>
      <c r="AY539" s="26"/>
      <c r="AZ539" s="26"/>
      <c r="BA539" s="26"/>
      <c r="BB539" s="26"/>
      <c r="BC539" s="26"/>
      <c r="BD539" s="26"/>
      <c r="BE539" s="26"/>
      <c r="BF539" s="26"/>
      <c r="BG539" s="26"/>
      <c r="BH539" s="26"/>
      <c r="BI539" s="26"/>
      <c r="BJ539" s="26"/>
      <c r="BK539" s="26"/>
      <c r="BL539" s="26"/>
      <c r="BM539" s="26"/>
      <c r="BN539" s="26"/>
      <c r="BO539" s="26"/>
      <c r="BP539" s="26"/>
      <c r="BQ539" s="26"/>
      <c r="BR539" s="26"/>
      <c r="BS539" s="26"/>
      <c r="BT539" s="26"/>
      <c r="BU539" s="26"/>
      <c r="BV539" s="26"/>
      <c r="BW539" s="26"/>
      <c r="BX539" s="26"/>
      <c r="BY539" s="26"/>
      <c r="BZ539" s="26"/>
      <c r="CA539" s="26"/>
      <c r="CB539" s="26"/>
      <c r="CC539" s="26"/>
      <c r="CD539" s="26"/>
      <c r="CE539" s="26"/>
      <c r="CF539" s="26"/>
      <c r="CG539" s="26"/>
    </row>
    <row r="540" spans="1:85" ht="15.75" customHeight="1" x14ac:dyDescent="0.2">
      <c r="A540" s="26"/>
      <c r="B540" s="26"/>
      <c r="C540" s="26"/>
      <c r="D540" s="51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  <c r="AG540" s="26"/>
      <c r="AH540" s="26"/>
      <c r="AI540" s="26"/>
      <c r="AJ540" s="26"/>
      <c r="AK540" s="26"/>
      <c r="AL540" s="26"/>
      <c r="AM540" s="26"/>
      <c r="AN540" s="26"/>
      <c r="AO540" s="26"/>
      <c r="AP540" s="26"/>
      <c r="AQ540" s="26"/>
      <c r="AR540" s="26"/>
      <c r="AS540" s="26"/>
      <c r="AT540" s="26"/>
      <c r="AU540" s="26"/>
      <c r="AV540" s="26"/>
      <c r="AW540" s="26"/>
      <c r="AX540" s="26"/>
      <c r="AY540" s="26"/>
      <c r="AZ540" s="26"/>
      <c r="BA540" s="26"/>
      <c r="BB540" s="26"/>
      <c r="BC540" s="26"/>
      <c r="BD540" s="26"/>
      <c r="BE540" s="26"/>
      <c r="BF540" s="26"/>
      <c r="BG540" s="26"/>
      <c r="BH540" s="26"/>
      <c r="BI540" s="26"/>
      <c r="BJ540" s="26"/>
      <c r="BK540" s="26"/>
      <c r="BL540" s="26"/>
      <c r="BM540" s="26"/>
      <c r="BN540" s="26"/>
      <c r="BO540" s="26"/>
      <c r="BP540" s="26"/>
      <c r="BQ540" s="26"/>
      <c r="BR540" s="26"/>
      <c r="BS540" s="26"/>
      <c r="BT540" s="26"/>
      <c r="BU540" s="26"/>
      <c r="BV540" s="26"/>
      <c r="BW540" s="26"/>
      <c r="BX540" s="26"/>
      <c r="BY540" s="26"/>
      <c r="BZ540" s="26"/>
      <c r="CA540" s="26"/>
      <c r="CB540" s="26"/>
      <c r="CC540" s="26"/>
      <c r="CD540" s="26"/>
      <c r="CE540" s="26"/>
      <c r="CF540" s="26"/>
      <c r="CG540" s="26"/>
    </row>
    <row r="541" spans="1:85" ht="15.75" customHeight="1" x14ac:dyDescent="0.2">
      <c r="A541" s="26"/>
      <c r="B541" s="26"/>
      <c r="C541" s="26"/>
      <c r="D541" s="51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  <c r="AG541" s="26"/>
      <c r="AH541" s="26"/>
      <c r="AI541" s="26"/>
      <c r="AJ541" s="26"/>
      <c r="AK541" s="26"/>
      <c r="AL541" s="26"/>
      <c r="AM541" s="26"/>
      <c r="AN541" s="26"/>
      <c r="AO541" s="26"/>
      <c r="AP541" s="26"/>
      <c r="AQ541" s="26"/>
      <c r="AR541" s="26"/>
      <c r="AS541" s="26"/>
      <c r="AT541" s="26"/>
      <c r="AU541" s="26"/>
      <c r="AV541" s="26"/>
      <c r="AW541" s="26"/>
      <c r="AX541" s="26"/>
      <c r="AY541" s="26"/>
      <c r="AZ541" s="26"/>
      <c r="BA541" s="26"/>
      <c r="BB541" s="26"/>
      <c r="BC541" s="26"/>
      <c r="BD541" s="26"/>
      <c r="BE541" s="26"/>
      <c r="BF541" s="26"/>
      <c r="BG541" s="26"/>
      <c r="BH541" s="26"/>
      <c r="BI541" s="26"/>
      <c r="BJ541" s="26"/>
      <c r="BK541" s="26"/>
      <c r="BL541" s="26"/>
      <c r="BM541" s="26"/>
      <c r="BN541" s="26"/>
      <c r="BO541" s="26"/>
      <c r="BP541" s="26"/>
      <c r="BQ541" s="26"/>
      <c r="BR541" s="26"/>
      <c r="BS541" s="26"/>
      <c r="BT541" s="26"/>
      <c r="BU541" s="26"/>
      <c r="BV541" s="26"/>
      <c r="BW541" s="26"/>
      <c r="BX541" s="26"/>
      <c r="BY541" s="26"/>
      <c r="BZ541" s="26"/>
      <c r="CA541" s="26"/>
      <c r="CB541" s="26"/>
      <c r="CC541" s="26"/>
      <c r="CD541" s="26"/>
      <c r="CE541" s="26"/>
      <c r="CF541" s="26"/>
      <c r="CG541" s="26"/>
    </row>
    <row r="542" spans="1:85" ht="15.75" customHeight="1" x14ac:dyDescent="0.2">
      <c r="A542" s="26"/>
      <c r="B542" s="26"/>
      <c r="C542" s="26"/>
      <c r="D542" s="51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  <c r="AG542" s="26"/>
      <c r="AH542" s="26"/>
      <c r="AI542" s="26"/>
      <c r="AJ542" s="26"/>
      <c r="AK542" s="26"/>
      <c r="AL542" s="26"/>
      <c r="AM542" s="26"/>
      <c r="AN542" s="26"/>
      <c r="AO542" s="26"/>
      <c r="AP542" s="26"/>
      <c r="AQ542" s="26"/>
      <c r="AR542" s="26"/>
      <c r="AS542" s="26"/>
      <c r="AT542" s="26"/>
      <c r="AU542" s="26"/>
      <c r="AV542" s="26"/>
      <c r="AW542" s="26"/>
      <c r="AX542" s="26"/>
      <c r="AY542" s="26"/>
      <c r="AZ542" s="26"/>
      <c r="BA542" s="26"/>
      <c r="BB542" s="26"/>
      <c r="BC542" s="26"/>
      <c r="BD542" s="26"/>
      <c r="BE542" s="26"/>
      <c r="BF542" s="26"/>
      <c r="BG542" s="26"/>
      <c r="BH542" s="26"/>
      <c r="BI542" s="26"/>
      <c r="BJ542" s="26"/>
      <c r="BK542" s="26"/>
      <c r="BL542" s="26"/>
      <c r="BM542" s="26"/>
      <c r="BN542" s="26"/>
      <c r="BO542" s="26"/>
      <c r="BP542" s="26"/>
      <c r="BQ542" s="26"/>
      <c r="BR542" s="26"/>
      <c r="BS542" s="26"/>
      <c r="BT542" s="26"/>
      <c r="BU542" s="26"/>
      <c r="BV542" s="26"/>
      <c r="BW542" s="26"/>
      <c r="BX542" s="26"/>
      <c r="BY542" s="26"/>
      <c r="BZ542" s="26"/>
      <c r="CA542" s="26"/>
      <c r="CB542" s="26"/>
      <c r="CC542" s="26"/>
      <c r="CD542" s="26"/>
      <c r="CE542" s="26"/>
      <c r="CF542" s="26"/>
      <c r="CG542" s="26"/>
    </row>
    <row r="543" spans="1:85" ht="15.75" customHeight="1" x14ac:dyDescent="0.2">
      <c r="A543" s="26"/>
      <c r="B543" s="26"/>
      <c r="C543" s="26"/>
      <c r="D543" s="51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  <c r="AG543" s="26"/>
      <c r="AH543" s="26"/>
      <c r="AI543" s="26"/>
      <c r="AJ543" s="26"/>
      <c r="AK543" s="26"/>
      <c r="AL543" s="26"/>
      <c r="AM543" s="26"/>
      <c r="AN543" s="26"/>
      <c r="AO543" s="26"/>
      <c r="AP543" s="26"/>
      <c r="AQ543" s="26"/>
      <c r="AR543" s="26"/>
      <c r="AS543" s="26"/>
      <c r="AT543" s="26"/>
      <c r="AU543" s="26"/>
      <c r="AV543" s="26"/>
      <c r="AW543" s="26"/>
      <c r="AX543" s="26"/>
      <c r="AY543" s="26"/>
      <c r="AZ543" s="26"/>
      <c r="BA543" s="26"/>
      <c r="BB543" s="26"/>
      <c r="BC543" s="26"/>
      <c r="BD543" s="26"/>
      <c r="BE543" s="26"/>
      <c r="BF543" s="26"/>
      <c r="BG543" s="26"/>
      <c r="BH543" s="26"/>
      <c r="BI543" s="26"/>
      <c r="BJ543" s="26"/>
      <c r="BK543" s="26"/>
      <c r="BL543" s="26"/>
      <c r="BM543" s="26"/>
      <c r="BN543" s="26"/>
      <c r="BO543" s="26"/>
      <c r="BP543" s="26"/>
      <c r="BQ543" s="26"/>
      <c r="BR543" s="26"/>
      <c r="BS543" s="26"/>
      <c r="BT543" s="26"/>
      <c r="BU543" s="26"/>
      <c r="BV543" s="26"/>
      <c r="BW543" s="26"/>
      <c r="BX543" s="26"/>
      <c r="BY543" s="26"/>
      <c r="BZ543" s="26"/>
      <c r="CA543" s="26"/>
      <c r="CB543" s="26"/>
      <c r="CC543" s="26"/>
      <c r="CD543" s="26"/>
      <c r="CE543" s="26"/>
      <c r="CF543" s="26"/>
      <c r="CG543" s="26"/>
    </row>
    <row r="544" spans="1:85" ht="15.75" customHeight="1" x14ac:dyDescent="0.2">
      <c r="A544" s="26"/>
      <c r="B544" s="26"/>
      <c r="C544" s="26"/>
      <c r="D544" s="51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  <c r="AI544" s="26"/>
      <c r="AJ544" s="26"/>
      <c r="AK544" s="26"/>
      <c r="AL544" s="26"/>
      <c r="AM544" s="26"/>
      <c r="AN544" s="26"/>
      <c r="AO544" s="26"/>
      <c r="AP544" s="26"/>
      <c r="AQ544" s="26"/>
      <c r="AR544" s="26"/>
      <c r="AS544" s="26"/>
      <c r="AT544" s="26"/>
      <c r="AU544" s="26"/>
      <c r="AV544" s="26"/>
      <c r="AW544" s="26"/>
      <c r="AX544" s="26"/>
      <c r="AY544" s="26"/>
      <c r="AZ544" s="26"/>
      <c r="BA544" s="26"/>
      <c r="BB544" s="26"/>
      <c r="BC544" s="26"/>
      <c r="BD544" s="26"/>
      <c r="BE544" s="26"/>
      <c r="BF544" s="26"/>
      <c r="BG544" s="26"/>
      <c r="BH544" s="26"/>
      <c r="BI544" s="26"/>
      <c r="BJ544" s="26"/>
      <c r="BK544" s="26"/>
      <c r="BL544" s="26"/>
      <c r="BM544" s="26"/>
      <c r="BN544" s="26"/>
      <c r="BO544" s="26"/>
      <c r="BP544" s="26"/>
      <c r="BQ544" s="26"/>
      <c r="BR544" s="26"/>
      <c r="BS544" s="26"/>
      <c r="BT544" s="26"/>
      <c r="BU544" s="26"/>
      <c r="BV544" s="26"/>
      <c r="BW544" s="26"/>
      <c r="BX544" s="26"/>
      <c r="BY544" s="26"/>
      <c r="BZ544" s="26"/>
      <c r="CA544" s="26"/>
      <c r="CB544" s="26"/>
      <c r="CC544" s="26"/>
      <c r="CD544" s="26"/>
      <c r="CE544" s="26"/>
      <c r="CF544" s="26"/>
      <c r="CG544" s="26"/>
    </row>
    <row r="545" spans="1:85" ht="15.75" customHeight="1" x14ac:dyDescent="0.2">
      <c r="A545" s="26"/>
      <c r="B545" s="26"/>
      <c r="C545" s="26"/>
      <c r="D545" s="51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  <c r="AG545" s="26"/>
      <c r="AH545" s="26"/>
      <c r="AI545" s="26"/>
      <c r="AJ545" s="26"/>
      <c r="AK545" s="26"/>
      <c r="AL545" s="26"/>
      <c r="AM545" s="26"/>
      <c r="AN545" s="26"/>
      <c r="AO545" s="26"/>
      <c r="AP545" s="26"/>
      <c r="AQ545" s="26"/>
      <c r="AR545" s="26"/>
      <c r="AS545" s="26"/>
      <c r="AT545" s="26"/>
      <c r="AU545" s="26"/>
      <c r="AV545" s="26"/>
      <c r="AW545" s="26"/>
      <c r="AX545" s="26"/>
      <c r="AY545" s="26"/>
      <c r="AZ545" s="26"/>
      <c r="BA545" s="26"/>
      <c r="BB545" s="26"/>
      <c r="BC545" s="26"/>
      <c r="BD545" s="26"/>
      <c r="BE545" s="26"/>
      <c r="BF545" s="26"/>
      <c r="BG545" s="26"/>
      <c r="BH545" s="26"/>
      <c r="BI545" s="26"/>
      <c r="BJ545" s="26"/>
      <c r="BK545" s="26"/>
      <c r="BL545" s="26"/>
      <c r="BM545" s="26"/>
      <c r="BN545" s="26"/>
      <c r="BO545" s="26"/>
      <c r="BP545" s="26"/>
      <c r="BQ545" s="26"/>
      <c r="BR545" s="26"/>
      <c r="BS545" s="26"/>
      <c r="BT545" s="26"/>
      <c r="BU545" s="26"/>
      <c r="BV545" s="26"/>
      <c r="BW545" s="26"/>
      <c r="BX545" s="26"/>
      <c r="BY545" s="26"/>
      <c r="BZ545" s="26"/>
      <c r="CA545" s="26"/>
      <c r="CB545" s="26"/>
      <c r="CC545" s="26"/>
      <c r="CD545" s="26"/>
      <c r="CE545" s="26"/>
      <c r="CF545" s="26"/>
      <c r="CG545" s="26"/>
    </row>
    <row r="546" spans="1:85" ht="15.75" customHeight="1" x14ac:dyDescent="0.2">
      <c r="A546" s="26"/>
      <c r="B546" s="26"/>
      <c r="C546" s="26"/>
      <c r="D546" s="51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6"/>
      <c r="AI546" s="26"/>
      <c r="AJ546" s="26"/>
      <c r="AK546" s="26"/>
      <c r="AL546" s="26"/>
      <c r="AM546" s="26"/>
      <c r="AN546" s="26"/>
      <c r="AO546" s="26"/>
      <c r="AP546" s="26"/>
      <c r="AQ546" s="26"/>
      <c r="AR546" s="26"/>
      <c r="AS546" s="26"/>
      <c r="AT546" s="26"/>
      <c r="AU546" s="26"/>
      <c r="AV546" s="26"/>
      <c r="AW546" s="26"/>
      <c r="AX546" s="26"/>
      <c r="AY546" s="26"/>
      <c r="AZ546" s="26"/>
      <c r="BA546" s="26"/>
      <c r="BB546" s="26"/>
      <c r="BC546" s="26"/>
      <c r="BD546" s="26"/>
      <c r="BE546" s="26"/>
      <c r="BF546" s="26"/>
      <c r="BG546" s="26"/>
      <c r="BH546" s="26"/>
      <c r="BI546" s="26"/>
      <c r="BJ546" s="26"/>
      <c r="BK546" s="26"/>
      <c r="BL546" s="26"/>
      <c r="BM546" s="26"/>
      <c r="BN546" s="26"/>
      <c r="BO546" s="26"/>
      <c r="BP546" s="26"/>
      <c r="BQ546" s="26"/>
      <c r="BR546" s="26"/>
      <c r="BS546" s="26"/>
      <c r="BT546" s="26"/>
      <c r="BU546" s="26"/>
      <c r="BV546" s="26"/>
      <c r="BW546" s="26"/>
      <c r="BX546" s="26"/>
      <c r="BY546" s="26"/>
      <c r="BZ546" s="26"/>
      <c r="CA546" s="26"/>
      <c r="CB546" s="26"/>
      <c r="CC546" s="26"/>
      <c r="CD546" s="26"/>
      <c r="CE546" s="26"/>
      <c r="CF546" s="26"/>
      <c r="CG546" s="26"/>
    </row>
    <row r="547" spans="1:85" ht="15.75" customHeight="1" x14ac:dyDescent="0.2">
      <c r="A547" s="26"/>
      <c r="B547" s="26"/>
      <c r="C547" s="26"/>
      <c r="D547" s="51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  <c r="AG547" s="26"/>
      <c r="AH547" s="26"/>
      <c r="AI547" s="26"/>
      <c r="AJ547" s="26"/>
      <c r="AK547" s="26"/>
      <c r="AL547" s="26"/>
      <c r="AM547" s="26"/>
      <c r="AN547" s="26"/>
      <c r="AO547" s="26"/>
      <c r="AP547" s="26"/>
      <c r="AQ547" s="26"/>
      <c r="AR547" s="26"/>
      <c r="AS547" s="26"/>
      <c r="AT547" s="26"/>
      <c r="AU547" s="26"/>
      <c r="AV547" s="26"/>
      <c r="AW547" s="26"/>
      <c r="AX547" s="26"/>
      <c r="AY547" s="26"/>
      <c r="AZ547" s="26"/>
      <c r="BA547" s="26"/>
      <c r="BB547" s="26"/>
      <c r="BC547" s="26"/>
      <c r="BD547" s="26"/>
      <c r="BE547" s="26"/>
      <c r="BF547" s="26"/>
      <c r="BG547" s="26"/>
      <c r="BH547" s="26"/>
      <c r="BI547" s="26"/>
      <c r="BJ547" s="26"/>
      <c r="BK547" s="26"/>
      <c r="BL547" s="26"/>
      <c r="BM547" s="26"/>
      <c r="BN547" s="26"/>
      <c r="BO547" s="26"/>
      <c r="BP547" s="26"/>
      <c r="BQ547" s="26"/>
      <c r="BR547" s="26"/>
      <c r="BS547" s="26"/>
      <c r="BT547" s="26"/>
      <c r="BU547" s="26"/>
      <c r="BV547" s="26"/>
      <c r="BW547" s="26"/>
      <c r="BX547" s="26"/>
      <c r="BY547" s="26"/>
      <c r="BZ547" s="26"/>
      <c r="CA547" s="26"/>
      <c r="CB547" s="26"/>
      <c r="CC547" s="26"/>
      <c r="CD547" s="26"/>
      <c r="CE547" s="26"/>
      <c r="CF547" s="26"/>
      <c r="CG547" s="26"/>
    </row>
    <row r="548" spans="1:85" ht="15.75" customHeight="1" x14ac:dyDescent="0.2">
      <c r="A548" s="26"/>
      <c r="B548" s="26"/>
      <c r="C548" s="26"/>
      <c r="D548" s="51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  <c r="AI548" s="26"/>
      <c r="AJ548" s="26"/>
      <c r="AK548" s="26"/>
      <c r="AL548" s="26"/>
      <c r="AM548" s="26"/>
      <c r="AN548" s="26"/>
      <c r="AO548" s="26"/>
      <c r="AP548" s="26"/>
      <c r="AQ548" s="26"/>
      <c r="AR548" s="26"/>
      <c r="AS548" s="26"/>
      <c r="AT548" s="26"/>
      <c r="AU548" s="26"/>
      <c r="AV548" s="26"/>
      <c r="AW548" s="26"/>
      <c r="AX548" s="26"/>
      <c r="AY548" s="26"/>
      <c r="AZ548" s="26"/>
      <c r="BA548" s="26"/>
      <c r="BB548" s="26"/>
      <c r="BC548" s="26"/>
      <c r="BD548" s="26"/>
      <c r="BE548" s="26"/>
      <c r="BF548" s="26"/>
      <c r="BG548" s="26"/>
      <c r="BH548" s="26"/>
      <c r="BI548" s="26"/>
      <c r="BJ548" s="26"/>
      <c r="BK548" s="26"/>
      <c r="BL548" s="26"/>
      <c r="BM548" s="26"/>
      <c r="BN548" s="26"/>
      <c r="BO548" s="26"/>
      <c r="BP548" s="26"/>
      <c r="BQ548" s="26"/>
      <c r="BR548" s="26"/>
      <c r="BS548" s="26"/>
      <c r="BT548" s="26"/>
      <c r="BU548" s="26"/>
      <c r="BV548" s="26"/>
      <c r="BW548" s="26"/>
      <c r="BX548" s="26"/>
      <c r="BY548" s="26"/>
      <c r="BZ548" s="26"/>
      <c r="CA548" s="26"/>
      <c r="CB548" s="26"/>
      <c r="CC548" s="26"/>
      <c r="CD548" s="26"/>
      <c r="CE548" s="26"/>
      <c r="CF548" s="26"/>
      <c r="CG548" s="26"/>
    </row>
    <row r="549" spans="1:85" ht="15.75" customHeight="1" x14ac:dyDescent="0.2">
      <c r="A549" s="26"/>
      <c r="B549" s="26"/>
      <c r="C549" s="26"/>
      <c r="D549" s="51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  <c r="AG549" s="26"/>
      <c r="AH549" s="26"/>
      <c r="AI549" s="26"/>
      <c r="AJ549" s="26"/>
      <c r="AK549" s="26"/>
      <c r="AL549" s="26"/>
      <c r="AM549" s="26"/>
      <c r="AN549" s="26"/>
      <c r="AO549" s="26"/>
      <c r="AP549" s="26"/>
      <c r="AQ549" s="26"/>
      <c r="AR549" s="26"/>
      <c r="AS549" s="26"/>
      <c r="AT549" s="26"/>
      <c r="AU549" s="26"/>
      <c r="AV549" s="26"/>
      <c r="AW549" s="26"/>
      <c r="AX549" s="26"/>
      <c r="AY549" s="26"/>
      <c r="AZ549" s="26"/>
      <c r="BA549" s="26"/>
      <c r="BB549" s="26"/>
      <c r="BC549" s="26"/>
      <c r="BD549" s="26"/>
      <c r="BE549" s="26"/>
      <c r="BF549" s="26"/>
      <c r="BG549" s="26"/>
      <c r="BH549" s="26"/>
      <c r="BI549" s="26"/>
      <c r="BJ549" s="26"/>
      <c r="BK549" s="26"/>
      <c r="BL549" s="26"/>
      <c r="BM549" s="26"/>
      <c r="BN549" s="26"/>
      <c r="BO549" s="26"/>
      <c r="BP549" s="26"/>
      <c r="BQ549" s="26"/>
      <c r="BR549" s="26"/>
      <c r="BS549" s="26"/>
      <c r="BT549" s="26"/>
      <c r="BU549" s="26"/>
      <c r="BV549" s="26"/>
      <c r="BW549" s="26"/>
      <c r="BX549" s="26"/>
      <c r="BY549" s="26"/>
      <c r="BZ549" s="26"/>
      <c r="CA549" s="26"/>
      <c r="CB549" s="26"/>
      <c r="CC549" s="26"/>
      <c r="CD549" s="26"/>
      <c r="CE549" s="26"/>
      <c r="CF549" s="26"/>
      <c r="CG549" s="26"/>
    </row>
    <row r="550" spans="1:85" ht="15.75" customHeight="1" x14ac:dyDescent="0.2">
      <c r="A550" s="26"/>
      <c r="B550" s="26"/>
      <c r="C550" s="26"/>
      <c r="D550" s="51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6"/>
      <c r="AI550" s="26"/>
      <c r="AJ550" s="26"/>
      <c r="AK550" s="26"/>
      <c r="AL550" s="26"/>
      <c r="AM550" s="26"/>
      <c r="AN550" s="26"/>
      <c r="AO550" s="26"/>
      <c r="AP550" s="26"/>
      <c r="AQ550" s="26"/>
      <c r="AR550" s="26"/>
      <c r="AS550" s="26"/>
      <c r="AT550" s="26"/>
      <c r="AU550" s="26"/>
      <c r="AV550" s="26"/>
      <c r="AW550" s="26"/>
      <c r="AX550" s="26"/>
      <c r="AY550" s="26"/>
      <c r="AZ550" s="26"/>
      <c r="BA550" s="26"/>
      <c r="BB550" s="26"/>
      <c r="BC550" s="26"/>
      <c r="BD550" s="26"/>
      <c r="BE550" s="26"/>
      <c r="BF550" s="26"/>
      <c r="BG550" s="26"/>
      <c r="BH550" s="26"/>
      <c r="BI550" s="26"/>
      <c r="BJ550" s="26"/>
      <c r="BK550" s="26"/>
      <c r="BL550" s="26"/>
      <c r="BM550" s="26"/>
      <c r="BN550" s="26"/>
      <c r="BO550" s="26"/>
      <c r="BP550" s="26"/>
      <c r="BQ550" s="26"/>
      <c r="BR550" s="26"/>
      <c r="BS550" s="26"/>
      <c r="BT550" s="26"/>
      <c r="BU550" s="26"/>
      <c r="BV550" s="26"/>
      <c r="BW550" s="26"/>
      <c r="BX550" s="26"/>
      <c r="BY550" s="26"/>
      <c r="BZ550" s="26"/>
      <c r="CA550" s="26"/>
      <c r="CB550" s="26"/>
      <c r="CC550" s="26"/>
      <c r="CD550" s="26"/>
      <c r="CE550" s="26"/>
      <c r="CF550" s="26"/>
      <c r="CG550" s="26"/>
    </row>
    <row r="551" spans="1:85" ht="15.75" customHeight="1" x14ac:dyDescent="0.2">
      <c r="A551" s="26"/>
      <c r="B551" s="26"/>
      <c r="C551" s="26"/>
      <c r="D551" s="51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  <c r="AI551" s="26"/>
      <c r="AJ551" s="26"/>
      <c r="AK551" s="26"/>
      <c r="AL551" s="26"/>
      <c r="AM551" s="26"/>
      <c r="AN551" s="26"/>
      <c r="AO551" s="26"/>
      <c r="AP551" s="26"/>
      <c r="AQ551" s="26"/>
      <c r="AR551" s="26"/>
      <c r="AS551" s="26"/>
      <c r="AT551" s="26"/>
      <c r="AU551" s="26"/>
      <c r="AV551" s="26"/>
      <c r="AW551" s="26"/>
      <c r="AX551" s="26"/>
      <c r="AY551" s="26"/>
      <c r="AZ551" s="26"/>
      <c r="BA551" s="26"/>
      <c r="BB551" s="26"/>
      <c r="BC551" s="26"/>
      <c r="BD551" s="26"/>
      <c r="BE551" s="26"/>
      <c r="BF551" s="26"/>
      <c r="BG551" s="26"/>
      <c r="BH551" s="26"/>
      <c r="BI551" s="26"/>
      <c r="BJ551" s="26"/>
      <c r="BK551" s="26"/>
      <c r="BL551" s="26"/>
      <c r="BM551" s="26"/>
      <c r="BN551" s="26"/>
      <c r="BO551" s="26"/>
      <c r="BP551" s="26"/>
      <c r="BQ551" s="26"/>
      <c r="BR551" s="26"/>
      <c r="BS551" s="26"/>
      <c r="BT551" s="26"/>
      <c r="BU551" s="26"/>
      <c r="BV551" s="26"/>
      <c r="BW551" s="26"/>
      <c r="BX551" s="26"/>
      <c r="BY551" s="26"/>
      <c r="BZ551" s="26"/>
      <c r="CA551" s="26"/>
      <c r="CB551" s="26"/>
      <c r="CC551" s="26"/>
      <c r="CD551" s="26"/>
      <c r="CE551" s="26"/>
      <c r="CF551" s="26"/>
      <c r="CG551" s="26"/>
    </row>
    <row r="552" spans="1:85" ht="15.75" customHeight="1" x14ac:dyDescent="0.2">
      <c r="A552" s="26"/>
      <c r="B552" s="26"/>
      <c r="C552" s="26"/>
      <c r="D552" s="51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26"/>
      <c r="AH552" s="26"/>
      <c r="AI552" s="26"/>
      <c r="AJ552" s="26"/>
      <c r="AK552" s="26"/>
      <c r="AL552" s="26"/>
      <c r="AM552" s="26"/>
      <c r="AN552" s="26"/>
      <c r="AO552" s="26"/>
      <c r="AP552" s="26"/>
      <c r="AQ552" s="26"/>
      <c r="AR552" s="26"/>
      <c r="AS552" s="26"/>
      <c r="AT552" s="26"/>
      <c r="AU552" s="26"/>
      <c r="AV552" s="26"/>
      <c r="AW552" s="26"/>
      <c r="AX552" s="26"/>
      <c r="AY552" s="26"/>
      <c r="AZ552" s="26"/>
      <c r="BA552" s="26"/>
      <c r="BB552" s="26"/>
      <c r="BC552" s="26"/>
      <c r="BD552" s="26"/>
      <c r="BE552" s="26"/>
      <c r="BF552" s="26"/>
      <c r="BG552" s="26"/>
      <c r="BH552" s="26"/>
      <c r="BI552" s="26"/>
      <c r="BJ552" s="26"/>
      <c r="BK552" s="26"/>
      <c r="BL552" s="26"/>
      <c r="BM552" s="26"/>
      <c r="BN552" s="26"/>
      <c r="BO552" s="26"/>
      <c r="BP552" s="26"/>
      <c r="BQ552" s="26"/>
      <c r="BR552" s="26"/>
      <c r="BS552" s="26"/>
      <c r="BT552" s="26"/>
      <c r="BU552" s="26"/>
      <c r="BV552" s="26"/>
      <c r="BW552" s="26"/>
      <c r="BX552" s="26"/>
      <c r="BY552" s="26"/>
      <c r="BZ552" s="26"/>
      <c r="CA552" s="26"/>
      <c r="CB552" s="26"/>
      <c r="CC552" s="26"/>
      <c r="CD552" s="26"/>
      <c r="CE552" s="26"/>
      <c r="CF552" s="26"/>
      <c r="CG552" s="26"/>
    </row>
    <row r="553" spans="1:85" ht="15.75" customHeight="1" x14ac:dyDescent="0.2">
      <c r="A553" s="26"/>
      <c r="B553" s="26"/>
      <c r="C553" s="26"/>
      <c r="D553" s="51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  <c r="AI553" s="26"/>
      <c r="AJ553" s="26"/>
      <c r="AK553" s="26"/>
      <c r="AL553" s="26"/>
      <c r="AM553" s="26"/>
      <c r="AN553" s="26"/>
      <c r="AO553" s="26"/>
      <c r="AP553" s="26"/>
      <c r="AQ553" s="26"/>
      <c r="AR553" s="26"/>
      <c r="AS553" s="26"/>
      <c r="AT553" s="26"/>
      <c r="AU553" s="26"/>
      <c r="AV553" s="26"/>
      <c r="AW553" s="26"/>
      <c r="AX553" s="26"/>
      <c r="AY553" s="26"/>
      <c r="AZ553" s="26"/>
      <c r="BA553" s="26"/>
      <c r="BB553" s="26"/>
      <c r="BC553" s="26"/>
      <c r="BD553" s="26"/>
      <c r="BE553" s="26"/>
      <c r="BF553" s="26"/>
      <c r="BG553" s="26"/>
      <c r="BH553" s="26"/>
      <c r="BI553" s="26"/>
      <c r="BJ553" s="26"/>
      <c r="BK553" s="26"/>
      <c r="BL553" s="26"/>
      <c r="BM553" s="26"/>
      <c r="BN553" s="26"/>
      <c r="BO553" s="26"/>
      <c r="BP553" s="26"/>
      <c r="BQ553" s="26"/>
      <c r="BR553" s="26"/>
      <c r="BS553" s="26"/>
      <c r="BT553" s="26"/>
      <c r="BU553" s="26"/>
      <c r="BV553" s="26"/>
      <c r="BW553" s="26"/>
      <c r="BX553" s="26"/>
      <c r="BY553" s="26"/>
      <c r="BZ553" s="26"/>
      <c r="CA553" s="26"/>
      <c r="CB553" s="26"/>
      <c r="CC553" s="26"/>
      <c r="CD553" s="26"/>
      <c r="CE553" s="26"/>
      <c r="CF553" s="26"/>
      <c r="CG553" s="26"/>
    </row>
    <row r="554" spans="1:85" ht="15.75" customHeight="1" x14ac:dyDescent="0.2">
      <c r="A554" s="26"/>
      <c r="B554" s="26"/>
      <c r="C554" s="26"/>
      <c r="D554" s="51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  <c r="AI554" s="26"/>
      <c r="AJ554" s="26"/>
      <c r="AK554" s="26"/>
      <c r="AL554" s="26"/>
      <c r="AM554" s="26"/>
      <c r="AN554" s="26"/>
      <c r="AO554" s="26"/>
      <c r="AP554" s="26"/>
      <c r="AQ554" s="26"/>
      <c r="AR554" s="26"/>
      <c r="AS554" s="26"/>
      <c r="AT554" s="26"/>
      <c r="AU554" s="26"/>
      <c r="AV554" s="26"/>
      <c r="AW554" s="26"/>
      <c r="AX554" s="26"/>
      <c r="AY554" s="26"/>
      <c r="AZ554" s="26"/>
      <c r="BA554" s="26"/>
      <c r="BB554" s="26"/>
      <c r="BC554" s="26"/>
      <c r="BD554" s="26"/>
      <c r="BE554" s="26"/>
      <c r="BF554" s="26"/>
      <c r="BG554" s="26"/>
      <c r="BH554" s="26"/>
      <c r="BI554" s="26"/>
      <c r="BJ554" s="26"/>
      <c r="BK554" s="26"/>
      <c r="BL554" s="26"/>
      <c r="BM554" s="26"/>
      <c r="BN554" s="26"/>
      <c r="BO554" s="26"/>
      <c r="BP554" s="26"/>
      <c r="BQ554" s="26"/>
      <c r="BR554" s="26"/>
      <c r="BS554" s="26"/>
      <c r="BT554" s="26"/>
      <c r="BU554" s="26"/>
      <c r="BV554" s="26"/>
      <c r="BW554" s="26"/>
      <c r="BX554" s="26"/>
      <c r="BY554" s="26"/>
      <c r="BZ554" s="26"/>
      <c r="CA554" s="26"/>
      <c r="CB554" s="26"/>
      <c r="CC554" s="26"/>
      <c r="CD554" s="26"/>
      <c r="CE554" s="26"/>
      <c r="CF554" s="26"/>
      <c r="CG554" s="26"/>
    </row>
    <row r="555" spans="1:85" ht="15.75" customHeight="1" x14ac:dyDescent="0.2">
      <c r="A555" s="26"/>
      <c r="B555" s="26"/>
      <c r="C555" s="26"/>
      <c r="D555" s="51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26"/>
      <c r="AH555" s="26"/>
      <c r="AI555" s="26"/>
      <c r="AJ555" s="26"/>
      <c r="AK555" s="26"/>
      <c r="AL555" s="26"/>
      <c r="AM555" s="26"/>
      <c r="AN555" s="26"/>
      <c r="AO555" s="26"/>
      <c r="AP555" s="26"/>
      <c r="AQ555" s="26"/>
      <c r="AR555" s="26"/>
      <c r="AS555" s="26"/>
      <c r="AT555" s="26"/>
      <c r="AU555" s="26"/>
      <c r="AV555" s="26"/>
      <c r="AW555" s="26"/>
      <c r="AX555" s="26"/>
      <c r="AY555" s="26"/>
      <c r="AZ555" s="26"/>
      <c r="BA555" s="26"/>
      <c r="BB555" s="26"/>
      <c r="BC555" s="26"/>
      <c r="BD555" s="26"/>
      <c r="BE555" s="26"/>
      <c r="BF555" s="26"/>
      <c r="BG555" s="26"/>
      <c r="BH555" s="26"/>
      <c r="BI555" s="26"/>
      <c r="BJ555" s="26"/>
      <c r="BK555" s="26"/>
      <c r="BL555" s="26"/>
      <c r="BM555" s="26"/>
      <c r="BN555" s="26"/>
      <c r="BO555" s="26"/>
      <c r="BP555" s="26"/>
      <c r="BQ555" s="26"/>
      <c r="BR555" s="26"/>
      <c r="BS555" s="26"/>
      <c r="BT555" s="26"/>
      <c r="BU555" s="26"/>
      <c r="BV555" s="26"/>
      <c r="BW555" s="26"/>
      <c r="BX555" s="26"/>
      <c r="BY555" s="26"/>
      <c r="BZ555" s="26"/>
      <c r="CA555" s="26"/>
      <c r="CB555" s="26"/>
      <c r="CC555" s="26"/>
      <c r="CD555" s="26"/>
      <c r="CE555" s="26"/>
      <c r="CF555" s="26"/>
      <c r="CG555" s="26"/>
    </row>
    <row r="556" spans="1:85" ht="15.75" customHeight="1" x14ac:dyDescent="0.2">
      <c r="A556" s="26"/>
      <c r="B556" s="26"/>
      <c r="C556" s="26"/>
      <c r="D556" s="51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  <c r="AG556" s="26"/>
      <c r="AH556" s="26"/>
      <c r="AI556" s="26"/>
      <c r="AJ556" s="26"/>
      <c r="AK556" s="26"/>
      <c r="AL556" s="26"/>
      <c r="AM556" s="26"/>
      <c r="AN556" s="26"/>
      <c r="AO556" s="26"/>
      <c r="AP556" s="26"/>
      <c r="AQ556" s="26"/>
      <c r="AR556" s="26"/>
      <c r="AS556" s="26"/>
      <c r="AT556" s="26"/>
      <c r="AU556" s="26"/>
      <c r="AV556" s="26"/>
      <c r="AW556" s="26"/>
      <c r="AX556" s="26"/>
      <c r="AY556" s="26"/>
      <c r="AZ556" s="26"/>
      <c r="BA556" s="26"/>
      <c r="BB556" s="26"/>
      <c r="BC556" s="26"/>
      <c r="BD556" s="26"/>
      <c r="BE556" s="26"/>
      <c r="BF556" s="26"/>
      <c r="BG556" s="26"/>
      <c r="BH556" s="26"/>
      <c r="BI556" s="26"/>
      <c r="BJ556" s="26"/>
      <c r="BK556" s="26"/>
      <c r="BL556" s="26"/>
      <c r="BM556" s="26"/>
      <c r="BN556" s="26"/>
      <c r="BO556" s="26"/>
      <c r="BP556" s="26"/>
      <c r="BQ556" s="26"/>
      <c r="BR556" s="26"/>
      <c r="BS556" s="26"/>
      <c r="BT556" s="26"/>
      <c r="BU556" s="26"/>
      <c r="BV556" s="26"/>
      <c r="BW556" s="26"/>
      <c r="BX556" s="26"/>
      <c r="BY556" s="26"/>
      <c r="BZ556" s="26"/>
      <c r="CA556" s="26"/>
      <c r="CB556" s="26"/>
      <c r="CC556" s="26"/>
      <c r="CD556" s="26"/>
      <c r="CE556" s="26"/>
      <c r="CF556" s="26"/>
      <c r="CG556" s="26"/>
    </row>
    <row r="557" spans="1:85" ht="15.75" customHeight="1" x14ac:dyDescent="0.2">
      <c r="A557" s="26"/>
      <c r="B557" s="26"/>
      <c r="C557" s="26"/>
      <c r="D557" s="51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  <c r="AG557" s="26"/>
      <c r="AH557" s="26"/>
      <c r="AI557" s="26"/>
      <c r="AJ557" s="26"/>
      <c r="AK557" s="26"/>
      <c r="AL557" s="26"/>
      <c r="AM557" s="26"/>
      <c r="AN557" s="26"/>
      <c r="AO557" s="26"/>
      <c r="AP557" s="26"/>
      <c r="AQ557" s="26"/>
      <c r="AR557" s="26"/>
      <c r="AS557" s="26"/>
      <c r="AT557" s="26"/>
      <c r="AU557" s="26"/>
      <c r="AV557" s="26"/>
      <c r="AW557" s="26"/>
      <c r="AX557" s="26"/>
      <c r="AY557" s="26"/>
      <c r="AZ557" s="26"/>
      <c r="BA557" s="26"/>
      <c r="BB557" s="26"/>
      <c r="BC557" s="26"/>
      <c r="BD557" s="26"/>
      <c r="BE557" s="26"/>
      <c r="BF557" s="26"/>
      <c r="BG557" s="26"/>
      <c r="BH557" s="26"/>
      <c r="BI557" s="26"/>
      <c r="BJ557" s="26"/>
      <c r="BK557" s="26"/>
      <c r="BL557" s="26"/>
      <c r="BM557" s="26"/>
      <c r="BN557" s="26"/>
      <c r="BO557" s="26"/>
      <c r="BP557" s="26"/>
      <c r="BQ557" s="26"/>
      <c r="BR557" s="26"/>
      <c r="BS557" s="26"/>
      <c r="BT557" s="26"/>
      <c r="BU557" s="26"/>
      <c r="BV557" s="26"/>
      <c r="BW557" s="26"/>
      <c r="BX557" s="26"/>
      <c r="BY557" s="26"/>
      <c r="BZ557" s="26"/>
      <c r="CA557" s="26"/>
      <c r="CB557" s="26"/>
      <c r="CC557" s="26"/>
      <c r="CD557" s="26"/>
      <c r="CE557" s="26"/>
      <c r="CF557" s="26"/>
      <c r="CG557" s="26"/>
    </row>
    <row r="558" spans="1:85" ht="15.75" customHeight="1" x14ac:dyDescent="0.2">
      <c r="A558" s="26"/>
      <c r="B558" s="26"/>
      <c r="C558" s="26"/>
      <c r="D558" s="51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  <c r="AI558" s="26"/>
      <c r="AJ558" s="26"/>
      <c r="AK558" s="26"/>
      <c r="AL558" s="26"/>
      <c r="AM558" s="26"/>
      <c r="AN558" s="26"/>
      <c r="AO558" s="26"/>
      <c r="AP558" s="26"/>
      <c r="AQ558" s="26"/>
      <c r="AR558" s="26"/>
      <c r="AS558" s="26"/>
      <c r="AT558" s="26"/>
      <c r="AU558" s="26"/>
      <c r="AV558" s="26"/>
      <c r="AW558" s="26"/>
      <c r="AX558" s="26"/>
      <c r="AY558" s="26"/>
      <c r="AZ558" s="26"/>
      <c r="BA558" s="26"/>
      <c r="BB558" s="26"/>
      <c r="BC558" s="26"/>
      <c r="BD558" s="26"/>
      <c r="BE558" s="26"/>
      <c r="BF558" s="26"/>
      <c r="BG558" s="26"/>
      <c r="BH558" s="26"/>
      <c r="BI558" s="26"/>
      <c r="BJ558" s="26"/>
      <c r="BK558" s="26"/>
      <c r="BL558" s="26"/>
      <c r="BM558" s="26"/>
      <c r="BN558" s="26"/>
      <c r="BO558" s="26"/>
      <c r="BP558" s="26"/>
      <c r="BQ558" s="26"/>
      <c r="BR558" s="26"/>
      <c r="BS558" s="26"/>
      <c r="BT558" s="26"/>
      <c r="BU558" s="26"/>
      <c r="BV558" s="26"/>
      <c r="BW558" s="26"/>
      <c r="BX558" s="26"/>
      <c r="BY558" s="26"/>
      <c r="BZ558" s="26"/>
      <c r="CA558" s="26"/>
      <c r="CB558" s="26"/>
      <c r="CC558" s="26"/>
      <c r="CD558" s="26"/>
      <c r="CE558" s="26"/>
      <c r="CF558" s="26"/>
      <c r="CG558" s="26"/>
    </row>
    <row r="559" spans="1:85" ht="15.75" customHeight="1" x14ac:dyDescent="0.2">
      <c r="A559" s="26"/>
      <c r="B559" s="26"/>
      <c r="C559" s="26"/>
      <c r="D559" s="51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26"/>
      <c r="AH559" s="26"/>
      <c r="AI559" s="26"/>
      <c r="AJ559" s="26"/>
      <c r="AK559" s="26"/>
      <c r="AL559" s="26"/>
      <c r="AM559" s="26"/>
      <c r="AN559" s="26"/>
      <c r="AO559" s="26"/>
      <c r="AP559" s="26"/>
      <c r="AQ559" s="26"/>
      <c r="AR559" s="26"/>
      <c r="AS559" s="26"/>
      <c r="AT559" s="26"/>
      <c r="AU559" s="26"/>
      <c r="AV559" s="26"/>
      <c r="AW559" s="26"/>
      <c r="AX559" s="26"/>
      <c r="AY559" s="26"/>
      <c r="AZ559" s="26"/>
      <c r="BA559" s="26"/>
      <c r="BB559" s="26"/>
      <c r="BC559" s="26"/>
      <c r="BD559" s="26"/>
      <c r="BE559" s="26"/>
      <c r="BF559" s="26"/>
      <c r="BG559" s="26"/>
      <c r="BH559" s="26"/>
      <c r="BI559" s="26"/>
      <c r="BJ559" s="26"/>
      <c r="BK559" s="26"/>
      <c r="BL559" s="26"/>
      <c r="BM559" s="26"/>
      <c r="BN559" s="26"/>
      <c r="BO559" s="26"/>
      <c r="BP559" s="26"/>
      <c r="BQ559" s="26"/>
      <c r="BR559" s="26"/>
      <c r="BS559" s="26"/>
      <c r="BT559" s="26"/>
      <c r="BU559" s="26"/>
      <c r="BV559" s="26"/>
      <c r="BW559" s="26"/>
      <c r="BX559" s="26"/>
      <c r="BY559" s="26"/>
      <c r="BZ559" s="26"/>
      <c r="CA559" s="26"/>
      <c r="CB559" s="26"/>
      <c r="CC559" s="26"/>
      <c r="CD559" s="26"/>
      <c r="CE559" s="26"/>
      <c r="CF559" s="26"/>
      <c r="CG559" s="26"/>
    </row>
    <row r="560" spans="1:85" ht="15.75" customHeight="1" x14ac:dyDescent="0.2">
      <c r="A560" s="26"/>
      <c r="B560" s="26"/>
      <c r="C560" s="26"/>
      <c r="D560" s="51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  <c r="AG560" s="26"/>
      <c r="AH560" s="26"/>
      <c r="AI560" s="26"/>
      <c r="AJ560" s="26"/>
      <c r="AK560" s="26"/>
      <c r="AL560" s="26"/>
      <c r="AM560" s="26"/>
      <c r="AN560" s="26"/>
      <c r="AO560" s="26"/>
      <c r="AP560" s="26"/>
      <c r="AQ560" s="26"/>
      <c r="AR560" s="26"/>
      <c r="AS560" s="26"/>
      <c r="AT560" s="26"/>
      <c r="AU560" s="26"/>
      <c r="AV560" s="26"/>
      <c r="AW560" s="26"/>
      <c r="AX560" s="26"/>
      <c r="AY560" s="26"/>
      <c r="AZ560" s="26"/>
      <c r="BA560" s="26"/>
      <c r="BB560" s="26"/>
      <c r="BC560" s="26"/>
      <c r="BD560" s="26"/>
      <c r="BE560" s="26"/>
      <c r="BF560" s="26"/>
      <c r="BG560" s="26"/>
      <c r="BH560" s="26"/>
      <c r="BI560" s="26"/>
      <c r="BJ560" s="26"/>
      <c r="BK560" s="26"/>
      <c r="BL560" s="26"/>
      <c r="BM560" s="26"/>
      <c r="BN560" s="26"/>
      <c r="BO560" s="26"/>
      <c r="BP560" s="26"/>
      <c r="BQ560" s="26"/>
      <c r="BR560" s="26"/>
      <c r="BS560" s="26"/>
      <c r="BT560" s="26"/>
      <c r="BU560" s="26"/>
      <c r="BV560" s="26"/>
      <c r="BW560" s="26"/>
      <c r="BX560" s="26"/>
      <c r="BY560" s="26"/>
      <c r="BZ560" s="26"/>
      <c r="CA560" s="26"/>
      <c r="CB560" s="26"/>
      <c r="CC560" s="26"/>
      <c r="CD560" s="26"/>
      <c r="CE560" s="26"/>
      <c r="CF560" s="26"/>
      <c r="CG560" s="26"/>
    </row>
    <row r="561" spans="1:85" ht="15.75" customHeight="1" x14ac:dyDescent="0.2">
      <c r="A561" s="26"/>
      <c r="B561" s="26"/>
      <c r="C561" s="26"/>
      <c r="D561" s="51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  <c r="AI561" s="26"/>
      <c r="AJ561" s="26"/>
      <c r="AK561" s="26"/>
      <c r="AL561" s="26"/>
      <c r="AM561" s="26"/>
      <c r="AN561" s="26"/>
      <c r="AO561" s="26"/>
      <c r="AP561" s="26"/>
      <c r="AQ561" s="26"/>
      <c r="AR561" s="26"/>
      <c r="AS561" s="26"/>
      <c r="AT561" s="26"/>
      <c r="AU561" s="26"/>
      <c r="AV561" s="26"/>
      <c r="AW561" s="26"/>
      <c r="AX561" s="26"/>
      <c r="AY561" s="26"/>
      <c r="AZ561" s="26"/>
      <c r="BA561" s="26"/>
      <c r="BB561" s="26"/>
      <c r="BC561" s="26"/>
      <c r="BD561" s="26"/>
      <c r="BE561" s="26"/>
      <c r="BF561" s="26"/>
      <c r="BG561" s="26"/>
      <c r="BH561" s="26"/>
      <c r="BI561" s="26"/>
      <c r="BJ561" s="26"/>
      <c r="BK561" s="26"/>
      <c r="BL561" s="26"/>
      <c r="BM561" s="26"/>
      <c r="BN561" s="26"/>
      <c r="BO561" s="26"/>
      <c r="BP561" s="26"/>
      <c r="BQ561" s="26"/>
      <c r="BR561" s="26"/>
      <c r="BS561" s="26"/>
      <c r="BT561" s="26"/>
      <c r="BU561" s="26"/>
      <c r="BV561" s="26"/>
      <c r="BW561" s="26"/>
      <c r="BX561" s="26"/>
      <c r="BY561" s="26"/>
      <c r="BZ561" s="26"/>
      <c r="CA561" s="26"/>
      <c r="CB561" s="26"/>
      <c r="CC561" s="26"/>
      <c r="CD561" s="26"/>
      <c r="CE561" s="26"/>
      <c r="CF561" s="26"/>
      <c r="CG561" s="26"/>
    </row>
    <row r="562" spans="1:85" ht="15.75" customHeight="1" x14ac:dyDescent="0.2">
      <c r="A562" s="26"/>
      <c r="B562" s="26"/>
      <c r="C562" s="26"/>
      <c r="D562" s="51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26"/>
      <c r="AH562" s="26"/>
      <c r="AI562" s="26"/>
      <c r="AJ562" s="26"/>
      <c r="AK562" s="26"/>
      <c r="AL562" s="26"/>
      <c r="AM562" s="26"/>
      <c r="AN562" s="26"/>
      <c r="AO562" s="26"/>
      <c r="AP562" s="26"/>
      <c r="AQ562" s="26"/>
      <c r="AR562" s="26"/>
      <c r="AS562" s="26"/>
      <c r="AT562" s="26"/>
      <c r="AU562" s="26"/>
      <c r="AV562" s="26"/>
      <c r="AW562" s="26"/>
      <c r="AX562" s="26"/>
      <c r="AY562" s="26"/>
      <c r="AZ562" s="26"/>
      <c r="BA562" s="26"/>
      <c r="BB562" s="26"/>
      <c r="BC562" s="26"/>
      <c r="BD562" s="26"/>
      <c r="BE562" s="26"/>
      <c r="BF562" s="26"/>
      <c r="BG562" s="26"/>
      <c r="BH562" s="26"/>
      <c r="BI562" s="26"/>
      <c r="BJ562" s="26"/>
      <c r="BK562" s="26"/>
      <c r="BL562" s="26"/>
      <c r="BM562" s="26"/>
      <c r="BN562" s="26"/>
      <c r="BO562" s="26"/>
      <c r="BP562" s="26"/>
      <c r="BQ562" s="26"/>
      <c r="BR562" s="26"/>
      <c r="BS562" s="26"/>
      <c r="BT562" s="26"/>
      <c r="BU562" s="26"/>
      <c r="BV562" s="26"/>
      <c r="BW562" s="26"/>
      <c r="BX562" s="26"/>
      <c r="BY562" s="26"/>
      <c r="BZ562" s="26"/>
      <c r="CA562" s="26"/>
      <c r="CB562" s="26"/>
      <c r="CC562" s="26"/>
      <c r="CD562" s="26"/>
      <c r="CE562" s="26"/>
      <c r="CF562" s="26"/>
      <c r="CG562" s="26"/>
    </row>
    <row r="563" spans="1:85" ht="15.75" customHeight="1" x14ac:dyDescent="0.2">
      <c r="A563" s="26"/>
      <c r="B563" s="26"/>
      <c r="C563" s="26"/>
      <c r="D563" s="51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  <c r="AI563" s="26"/>
      <c r="AJ563" s="26"/>
      <c r="AK563" s="26"/>
      <c r="AL563" s="26"/>
      <c r="AM563" s="26"/>
      <c r="AN563" s="26"/>
      <c r="AO563" s="26"/>
      <c r="AP563" s="26"/>
      <c r="AQ563" s="26"/>
      <c r="AR563" s="26"/>
      <c r="AS563" s="26"/>
      <c r="AT563" s="26"/>
      <c r="AU563" s="26"/>
      <c r="AV563" s="26"/>
      <c r="AW563" s="26"/>
      <c r="AX563" s="26"/>
      <c r="AY563" s="26"/>
      <c r="AZ563" s="26"/>
      <c r="BA563" s="26"/>
      <c r="BB563" s="26"/>
      <c r="BC563" s="26"/>
      <c r="BD563" s="26"/>
      <c r="BE563" s="26"/>
      <c r="BF563" s="26"/>
      <c r="BG563" s="26"/>
      <c r="BH563" s="26"/>
      <c r="BI563" s="26"/>
      <c r="BJ563" s="26"/>
      <c r="BK563" s="26"/>
      <c r="BL563" s="26"/>
      <c r="BM563" s="26"/>
      <c r="BN563" s="26"/>
      <c r="BO563" s="26"/>
      <c r="BP563" s="26"/>
      <c r="BQ563" s="26"/>
      <c r="BR563" s="26"/>
      <c r="BS563" s="26"/>
      <c r="BT563" s="26"/>
      <c r="BU563" s="26"/>
      <c r="BV563" s="26"/>
      <c r="BW563" s="26"/>
      <c r="BX563" s="26"/>
      <c r="BY563" s="26"/>
      <c r="BZ563" s="26"/>
      <c r="CA563" s="26"/>
      <c r="CB563" s="26"/>
      <c r="CC563" s="26"/>
      <c r="CD563" s="26"/>
      <c r="CE563" s="26"/>
      <c r="CF563" s="26"/>
      <c r="CG563" s="26"/>
    </row>
    <row r="564" spans="1:85" ht="15.75" customHeight="1" x14ac:dyDescent="0.2">
      <c r="A564" s="26"/>
      <c r="B564" s="26"/>
      <c r="C564" s="26"/>
      <c r="D564" s="51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26"/>
      <c r="AH564" s="26"/>
      <c r="AI564" s="26"/>
      <c r="AJ564" s="26"/>
      <c r="AK564" s="26"/>
      <c r="AL564" s="26"/>
      <c r="AM564" s="26"/>
      <c r="AN564" s="26"/>
      <c r="AO564" s="26"/>
      <c r="AP564" s="26"/>
      <c r="AQ564" s="26"/>
      <c r="AR564" s="26"/>
      <c r="AS564" s="26"/>
      <c r="AT564" s="26"/>
      <c r="AU564" s="26"/>
      <c r="AV564" s="26"/>
      <c r="AW564" s="26"/>
      <c r="AX564" s="26"/>
      <c r="AY564" s="26"/>
      <c r="AZ564" s="26"/>
      <c r="BA564" s="26"/>
      <c r="BB564" s="26"/>
      <c r="BC564" s="26"/>
      <c r="BD564" s="26"/>
      <c r="BE564" s="26"/>
      <c r="BF564" s="26"/>
      <c r="BG564" s="26"/>
      <c r="BH564" s="26"/>
      <c r="BI564" s="26"/>
      <c r="BJ564" s="26"/>
      <c r="BK564" s="26"/>
      <c r="BL564" s="26"/>
      <c r="BM564" s="26"/>
      <c r="BN564" s="26"/>
      <c r="BO564" s="26"/>
      <c r="BP564" s="26"/>
      <c r="BQ564" s="26"/>
      <c r="BR564" s="26"/>
      <c r="BS564" s="26"/>
      <c r="BT564" s="26"/>
      <c r="BU564" s="26"/>
      <c r="BV564" s="26"/>
      <c r="BW564" s="26"/>
      <c r="BX564" s="26"/>
      <c r="BY564" s="26"/>
      <c r="BZ564" s="26"/>
      <c r="CA564" s="26"/>
      <c r="CB564" s="26"/>
      <c r="CC564" s="26"/>
      <c r="CD564" s="26"/>
      <c r="CE564" s="26"/>
      <c r="CF564" s="26"/>
      <c r="CG564" s="26"/>
    </row>
    <row r="565" spans="1:85" ht="15.75" customHeight="1" x14ac:dyDescent="0.2">
      <c r="A565" s="26"/>
      <c r="B565" s="26"/>
      <c r="C565" s="26"/>
      <c r="D565" s="51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  <c r="AI565" s="26"/>
      <c r="AJ565" s="26"/>
      <c r="AK565" s="26"/>
      <c r="AL565" s="26"/>
      <c r="AM565" s="26"/>
      <c r="AN565" s="26"/>
      <c r="AO565" s="26"/>
      <c r="AP565" s="26"/>
      <c r="AQ565" s="26"/>
      <c r="AR565" s="26"/>
      <c r="AS565" s="26"/>
      <c r="AT565" s="26"/>
      <c r="AU565" s="26"/>
      <c r="AV565" s="26"/>
      <c r="AW565" s="26"/>
      <c r="AX565" s="26"/>
      <c r="AY565" s="26"/>
      <c r="AZ565" s="26"/>
      <c r="BA565" s="26"/>
      <c r="BB565" s="26"/>
      <c r="BC565" s="26"/>
      <c r="BD565" s="26"/>
      <c r="BE565" s="26"/>
      <c r="BF565" s="26"/>
      <c r="BG565" s="26"/>
      <c r="BH565" s="26"/>
      <c r="BI565" s="26"/>
      <c r="BJ565" s="26"/>
      <c r="BK565" s="26"/>
      <c r="BL565" s="26"/>
      <c r="BM565" s="26"/>
      <c r="BN565" s="26"/>
      <c r="BO565" s="26"/>
      <c r="BP565" s="26"/>
      <c r="BQ565" s="26"/>
      <c r="BR565" s="26"/>
      <c r="BS565" s="26"/>
      <c r="BT565" s="26"/>
      <c r="BU565" s="26"/>
      <c r="BV565" s="26"/>
      <c r="BW565" s="26"/>
      <c r="BX565" s="26"/>
      <c r="BY565" s="26"/>
      <c r="BZ565" s="26"/>
      <c r="CA565" s="26"/>
      <c r="CB565" s="26"/>
      <c r="CC565" s="26"/>
      <c r="CD565" s="26"/>
      <c r="CE565" s="26"/>
      <c r="CF565" s="26"/>
      <c r="CG565" s="26"/>
    </row>
    <row r="566" spans="1:85" ht="15.75" customHeight="1" x14ac:dyDescent="0.2">
      <c r="A566" s="26"/>
      <c r="B566" s="26"/>
      <c r="C566" s="26"/>
      <c r="D566" s="51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  <c r="AI566" s="26"/>
      <c r="AJ566" s="26"/>
      <c r="AK566" s="26"/>
      <c r="AL566" s="26"/>
      <c r="AM566" s="26"/>
      <c r="AN566" s="26"/>
      <c r="AO566" s="26"/>
      <c r="AP566" s="26"/>
      <c r="AQ566" s="26"/>
      <c r="AR566" s="26"/>
      <c r="AS566" s="26"/>
      <c r="AT566" s="26"/>
      <c r="AU566" s="26"/>
      <c r="AV566" s="26"/>
      <c r="AW566" s="26"/>
      <c r="AX566" s="26"/>
      <c r="AY566" s="26"/>
      <c r="AZ566" s="26"/>
      <c r="BA566" s="26"/>
      <c r="BB566" s="26"/>
      <c r="BC566" s="26"/>
      <c r="BD566" s="26"/>
      <c r="BE566" s="26"/>
      <c r="BF566" s="26"/>
      <c r="BG566" s="26"/>
      <c r="BH566" s="26"/>
      <c r="BI566" s="26"/>
      <c r="BJ566" s="26"/>
      <c r="BK566" s="26"/>
      <c r="BL566" s="26"/>
      <c r="BM566" s="26"/>
      <c r="BN566" s="26"/>
      <c r="BO566" s="26"/>
      <c r="BP566" s="26"/>
      <c r="BQ566" s="26"/>
      <c r="BR566" s="26"/>
      <c r="BS566" s="26"/>
      <c r="BT566" s="26"/>
      <c r="BU566" s="26"/>
      <c r="BV566" s="26"/>
      <c r="BW566" s="26"/>
      <c r="BX566" s="26"/>
      <c r="BY566" s="26"/>
      <c r="BZ566" s="26"/>
      <c r="CA566" s="26"/>
      <c r="CB566" s="26"/>
      <c r="CC566" s="26"/>
      <c r="CD566" s="26"/>
      <c r="CE566" s="26"/>
      <c r="CF566" s="26"/>
      <c r="CG566" s="26"/>
    </row>
    <row r="567" spans="1:85" ht="15.75" customHeight="1" x14ac:dyDescent="0.2">
      <c r="A567" s="26"/>
      <c r="B567" s="26"/>
      <c r="C567" s="26"/>
      <c r="D567" s="51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  <c r="AI567" s="26"/>
      <c r="AJ567" s="26"/>
      <c r="AK567" s="26"/>
      <c r="AL567" s="26"/>
      <c r="AM567" s="26"/>
      <c r="AN567" s="26"/>
      <c r="AO567" s="26"/>
      <c r="AP567" s="26"/>
      <c r="AQ567" s="26"/>
      <c r="AR567" s="26"/>
      <c r="AS567" s="26"/>
      <c r="AT567" s="26"/>
      <c r="AU567" s="26"/>
      <c r="AV567" s="26"/>
      <c r="AW567" s="26"/>
      <c r="AX567" s="26"/>
      <c r="AY567" s="26"/>
      <c r="AZ567" s="26"/>
      <c r="BA567" s="26"/>
      <c r="BB567" s="26"/>
      <c r="BC567" s="26"/>
      <c r="BD567" s="26"/>
      <c r="BE567" s="26"/>
      <c r="BF567" s="26"/>
      <c r="BG567" s="26"/>
      <c r="BH567" s="26"/>
      <c r="BI567" s="26"/>
      <c r="BJ567" s="26"/>
      <c r="BK567" s="26"/>
      <c r="BL567" s="26"/>
      <c r="BM567" s="26"/>
      <c r="BN567" s="26"/>
      <c r="BO567" s="26"/>
      <c r="BP567" s="26"/>
      <c r="BQ567" s="26"/>
      <c r="BR567" s="26"/>
      <c r="BS567" s="26"/>
      <c r="BT567" s="26"/>
      <c r="BU567" s="26"/>
      <c r="BV567" s="26"/>
      <c r="BW567" s="26"/>
      <c r="BX567" s="26"/>
      <c r="BY567" s="26"/>
      <c r="BZ567" s="26"/>
      <c r="CA567" s="26"/>
      <c r="CB567" s="26"/>
      <c r="CC567" s="26"/>
      <c r="CD567" s="26"/>
      <c r="CE567" s="26"/>
      <c r="CF567" s="26"/>
      <c r="CG567" s="26"/>
    </row>
    <row r="568" spans="1:85" ht="15.75" customHeight="1" x14ac:dyDescent="0.2">
      <c r="A568" s="26"/>
      <c r="B568" s="26"/>
      <c r="C568" s="26"/>
      <c r="D568" s="51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  <c r="AI568" s="26"/>
      <c r="AJ568" s="26"/>
      <c r="AK568" s="26"/>
      <c r="AL568" s="26"/>
      <c r="AM568" s="26"/>
      <c r="AN568" s="26"/>
      <c r="AO568" s="26"/>
      <c r="AP568" s="26"/>
      <c r="AQ568" s="26"/>
      <c r="AR568" s="26"/>
      <c r="AS568" s="26"/>
      <c r="AT568" s="26"/>
      <c r="AU568" s="26"/>
      <c r="AV568" s="26"/>
      <c r="AW568" s="26"/>
      <c r="AX568" s="26"/>
      <c r="AY568" s="26"/>
      <c r="AZ568" s="26"/>
      <c r="BA568" s="26"/>
      <c r="BB568" s="26"/>
      <c r="BC568" s="26"/>
      <c r="BD568" s="26"/>
      <c r="BE568" s="26"/>
      <c r="BF568" s="26"/>
      <c r="BG568" s="26"/>
      <c r="BH568" s="26"/>
      <c r="BI568" s="26"/>
      <c r="BJ568" s="26"/>
      <c r="BK568" s="26"/>
      <c r="BL568" s="26"/>
      <c r="BM568" s="26"/>
      <c r="BN568" s="26"/>
      <c r="BO568" s="26"/>
      <c r="BP568" s="26"/>
      <c r="BQ568" s="26"/>
      <c r="BR568" s="26"/>
      <c r="BS568" s="26"/>
      <c r="BT568" s="26"/>
      <c r="BU568" s="26"/>
      <c r="BV568" s="26"/>
      <c r="BW568" s="26"/>
      <c r="BX568" s="26"/>
      <c r="BY568" s="26"/>
      <c r="BZ568" s="26"/>
      <c r="CA568" s="26"/>
      <c r="CB568" s="26"/>
      <c r="CC568" s="26"/>
      <c r="CD568" s="26"/>
      <c r="CE568" s="26"/>
      <c r="CF568" s="26"/>
      <c r="CG568" s="26"/>
    </row>
    <row r="569" spans="1:85" ht="15.75" customHeight="1" x14ac:dyDescent="0.2">
      <c r="A569" s="26"/>
      <c r="B569" s="26"/>
      <c r="C569" s="26"/>
      <c r="D569" s="51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  <c r="AI569" s="26"/>
      <c r="AJ569" s="26"/>
      <c r="AK569" s="26"/>
      <c r="AL569" s="26"/>
      <c r="AM569" s="26"/>
      <c r="AN569" s="26"/>
      <c r="AO569" s="26"/>
      <c r="AP569" s="26"/>
      <c r="AQ569" s="26"/>
      <c r="AR569" s="26"/>
      <c r="AS569" s="26"/>
      <c r="AT569" s="26"/>
      <c r="AU569" s="26"/>
      <c r="AV569" s="26"/>
      <c r="AW569" s="26"/>
      <c r="AX569" s="26"/>
      <c r="AY569" s="26"/>
      <c r="AZ569" s="26"/>
      <c r="BA569" s="26"/>
      <c r="BB569" s="26"/>
      <c r="BC569" s="26"/>
      <c r="BD569" s="26"/>
      <c r="BE569" s="26"/>
      <c r="BF569" s="26"/>
      <c r="BG569" s="26"/>
      <c r="BH569" s="26"/>
      <c r="BI569" s="26"/>
      <c r="BJ569" s="26"/>
      <c r="BK569" s="26"/>
      <c r="BL569" s="26"/>
      <c r="BM569" s="26"/>
      <c r="BN569" s="26"/>
      <c r="BO569" s="26"/>
      <c r="BP569" s="26"/>
      <c r="BQ569" s="26"/>
      <c r="BR569" s="26"/>
      <c r="BS569" s="26"/>
      <c r="BT569" s="26"/>
      <c r="BU569" s="26"/>
      <c r="BV569" s="26"/>
      <c r="BW569" s="26"/>
      <c r="BX569" s="26"/>
      <c r="BY569" s="26"/>
      <c r="BZ569" s="26"/>
      <c r="CA569" s="26"/>
      <c r="CB569" s="26"/>
      <c r="CC569" s="26"/>
      <c r="CD569" s="26"/>
      <c r="CE569" s="26"/>
      <c r="CF569" s="26"/>
      <c r="CG569" s="26"/>
    </row>
    <row r="570" spans="1:85" ht="15.75" customHeight="1" x14ac:dyDescent="0.2">
      <c r="A570" s="26"/>
      <c r="B570" s="26"/>
      <c r="C570" s="26"/>
      <c r="D570" s="51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  <c r="AI570" s="26"/>
      <c r="AJ570" s="26"/>
      <c r="AK570" s="26"/>
      <c r="AL570" s="26"/>
      <c r="AM570" s="26"/>
      <c r="AN570" s="26"/>
      <c r="AO570" s="26"/>
      <c r="AP570" s="26"/>
      <c r="AQ570" s="26"/>
      <c r="AR570" s="26"/>
      <c r="AS570" s="26"/>
      <c r="AT570" s="26"/>
      <c r="AU570" s="26"/>
      <c r="AV570" s="26"/>
      <c r="AW570" s="26"/>
      <c r="AX570" s="26"/>
      <c r="AY570" s="26"/>
      <c r="AZ570" s="26"/>
      <c r="BA570" s="26"/>
      <c r="BB570" s="26"/>
      <c r="BC570" s="26"/>
      <c r="BD570" s="26"/>
      <c r="BE570" s="26"/>
      <c r="BF570" s="26"/>
      <c r="BG570" s="26"/>
      <c r="BH570" s="26"/>
      <c r="BI570" s="26"/>
      <c r="BJ570" s="26"/>
      <c r="BK570" s="26"/>
      <c r="BL570" s="26"/>
      <c r="BM570" s="26"/>
      <c r="BN570" s="26"/>
      <c r="BO570" s="26"/>
      <c r="BP570" s="26"/>
      <c r="BQ570" s="26"/>
      <c r="BR570" s="26"/>
      <c r="BS570" s="26"/>
      <c r="BT570" s="26"/>
      <c r="BU570" s="26"/>
      <c r="BV570" s="26"/>
      <c r="BW570" s="26"/>
      <c r="BX570" s="26"/>
      <c r="BY570" s="26"/>
      <c r="BZ570" s="26"/>
      <c r="CA570" s="26"/>
      <c r="CB570" s="26"/>
      <c r="CC570" s="26"/>
      <c r="CD570" s="26"/>
      <c r="CE570" s="26"/>
      <c r="CF570" s="26"/>
      <c r="CG570" s="26"/>
    </row>
    <row r="571" spans="1:85" ht="15.75" customHeight="1" x14ac:dyDescent="0.2">
      <c r="A571" s="26"/>
      <c r="B571" s="26"/>
      <c r="C571" s="26"/>
      <c r="D571" s="51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  <c r="AI571" s="26"/>
      <c r="AJ571" s="26"/>
      <c r="AK571" s="26"/>
      <c r="AL571" s="26"/>
      <c r="AM571" s="26"/>
      <c r="AN571" s="26"/>
      <c r="AO571" s="26"/>
      <c r="AP571" s="26"/>
      <c r="AQ571" s="26"/>
      <c r="AR571" s="26"/>
      <c r="AS571" s="26"/>
      <c r="AT571" s="26"/>
      <c r="AU571" s="26"/>
      <c r="AV571" s="26"/>
      <c r="AW571" s="26"/>
      <c r="AX571" s="26"/>
      <c r="AY571" s="26"/>
      <c r="AZ571" s="26"/>
      <c r="BA571" s="26"/>
      <c r="BB571" s="26"/>
      <c r="BC571" s="26"/>
      <c r="BD571" s="26"/>
      <c r="BE571" s="26"/>
      <c r="BF571" s="26"/>
      <c r="BG571" s="26"/>
      <c r="BH571" s="26"/>
      <c r="BI571" s="26"/>
      <c r="BJ571" s="26"/>
      <c r="BK571" s="26"/>
      <c r="BL571" s="26"/>
      <c r="BM571" s="26"/>
      <c r="BN571" s="26"/>
      <c r="BO571" s="26"/>
      <c r="BP571" s="26"/>
      <c r="BQ571" s="26"/>
      <c r="BR571" s="26"/>
      <c r="BS571" s="26"/>
      <c r="BT571" s="26"/>
      <c r="BU571" s="26"/>
      <c r="BV571" s="26"/>
      <c r="BW571" s="26"/>
      <c r="BX571" s="26"/>
      <c r="BY571" s="26"/>
      <c r="BZ571" s="26"/>
      <c r="CA571" s="26"/>
      <c r="CB571" s="26"/>
      <c r="CC571" s="26"/>
      <c r="CD571" s="26"/>
      <c r="CE571" s="26"/>
      <c r="CF571" s="26"/>
      <c r="CG571" s="26"/>
    </row>
    <row r="572" spans="1:85" ht="15.75" customHeight="1" x14ac:dyDescent="0.2">
      <c r="A572" s="26"/>
      <c r="B572" s="26"/>
      <c r="C572" s="26"/>
      <c r="D572" s="51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  <c r="AI572" s="26"/>
      <c r="AJ572" s="26"/>
      <c r="AK572" s="26"/>
      <c r="AL572" s="26"/>
      <c r="AM572" s="26"/>
      <c r="AN572" s="26"/>
      <c r="AO572" s="26"/>
      <c r="AP572" s="26"/>
      <c r="AQ572" s="26"/>
      <c r="AR572" s="26"/>
      <c r="AS572" s="26"/>
      <c r="AT572" s="26"/>
      <c r="AU572" s="26"/>
      <c r="AV572" s="26"/>
      <c r="AW572" s="26"/>
      <c r="AX572" s="26"/>
      <c r="AY572" s="26"/>
      <c r="AZ572" s="26"/>
      <c r="BA572" s="26"/>
      <c r="BB572" s="26"/>
      <c r="BC572" s="26"/>
      <c r="BD572" s="26"/>
      <c r="BE572" s="26"/>
      <c r="BF572" s="26"/>
      <c r="BG572" s="26"/>
      <c r="BH572" s="26"/>
      <c r="BI572" s="26"/>
      <c r="BJ572" s="26"/>
      <c r="BK572" s="26"/>
      <c r="BL572" s="26"/>
      <c r="BM572" s="26"/>
      <c r="BN572" s="26"/>
      <c r="BO572" s="26"/>
      <c r="BP572" s="26"/>
      <c r="BQ572" s="26"/>
      <c r="BR572" s="26"/>
      <c r="BS572" s="26"/>
      <c r="BT572" s="26"/>
      <c r="BU572" s="26"/>
      <c r="BV572" s="26"/>
      <c r="BW572" s="26"/>
      <c r="BX572" s="26"/>
      <c r="BY572" s="26"/>
      <c r="BZ572" s="26"/>
      <c r="CA572" s="26"/>
      <c r="CB572" s="26"/>
      <c r="CC572" s="26"/>
      <c r="CD572" s="26"/>
      <c r="CE572" s="26"/>
      <c r="CF572" s="26"/>
      <c r="CG572" s="26"/>
    </row>
    <row r="573" spans="1:85" ht="15.75" customHeight="1" x14ac:dyDescent="0.2">
      <c r="A573" s="26"/>
      <c r="B573" s="26"/>
      <c r="C573" s="26"/>
      <c r="D573" s="51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  <c r="AI573" s="26"/>
      <c r="AJ573" s="26"/>
      <c r="AK573" s="26"/>
      <c r="AL573" s="26"/>
      <c r="AM573" s="26"/>
      <c r="AN573" s="26"/>
      <c r="AO573" s="26"/>
      <c r="AP573" s="26"/>
      <c r="AQ573" s="26"/>
      <c r="AR573" s="26"/>
      <c r="AS573" s="26"/>
      <c r="AT573" s="26"/>
      <c r="AU573" s="26"/>
      <c r="AV573" s="26"/>
      <c r="AW573" s="26"/>
      <c r="AX573" s="26"/>
      <c r="AY573" s="26"/>
      <c r="AZ573" s="26"/>
      <c r="BA573" s="26"/>
      <c r="BB573" s="26"/>
      <c r="BC573" s="26"/>
      <c r="BD573" s="26"/>
      <c r="BE573" s="26"/>
      <c r="BF573" s="26"/>
      <c r="BG573" s="26"/>
      <c r="BH573" s="26"/>
      <c r="BI573" s="26"/>
      <c r="BJ573" s="26"/>
      <c r="BK573" s="26"/>
      <c r="BL573" s="26"/>
      <c r="BM573" s="26"/>
      <c r="BN573" s="26"/>
      <c r="BO573" s="26"/>
      <c r="BP573" s="26"/>
      <c r="BQ573" s="26"/>
      <c r="BR573" s="26"/>
      <c r="BS573" s="26"/>
      <c r="BT573" s="26"/>
      <c r="BU573" s="26"/>
      <c r="BV573" s="26"/>
      <c r="BW573" s="26"/>
      <c r="BX573" s="26"/>
      <c r="BY573" s="26"/>
      <c r="BZ573" s="26"/>
      <c r="CA573" s="26"/>
      <c r="CB573" s="26"/>
      <c r="CC573" s="26"/>
      <c r="CD573" s="26"/>
      <c r="CE573" s="26"/>
      <c r="CF573" s="26"/>
      <c r="CG573" s="26"/>
    </row>
    <row r="574" spans="1:85" ht="15.75" customHeight="1" x14ac:dyDescent="0.2">
      <c r="A574" s="26"/>
      <c r="B574" s="26"/>
      <c r="C574" s="26"/>
      <c r="D574" s="51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  <c r="AI574" s="26"/>
      <c r="AJ574" s="26"/>
      <c r="AK574" s="26"/>
      <c r="AL574" s="26"/>
      <c r="AM574" s="26"/>
      <c r="AN574" s="26"/>
      <c r="AO574" s="26"/>
      <c r="AP574" s="26"/>
      <c r="AQ574" s="26"/>
      <c r="AR574" s="26"/>
      <c r="AS574" s="26"/>
      <c r="AT574" s="26"/>
      <c r="AU574" s="26"/>
      <c r="AV574" s="26"/>
      <c r="AW574" s="26"/>
      <c r="AX574" s="26"/>
      <c r="AY574" s="26"/>
      <c r="AZ574" s="26"/>
      <c r="BA574" s="26"/>
      <c r="BB574" s="26"/>
      <c r="BC574" s="26"/>
      <c r="BD574" s="26"/>
      <c r="BE574" s="26"/>
      <c r="BF574" s="26"/>
      <c r="BG574" s="26"/>
      <c r="BH574" s="26"/>
      <c r="BI574" s="26"/>
      <c r="BJ574" s="26"/>
      <c r="BK574" s="26"/>
      <c r="BL574" s="26"/>
      <c r="BM574" s="26"/>
      <c r="BN574" s="26"/>
      <c r="BO574" s="26"/>
      <c r="BP574" s="26"/>
      <c r="BQ574" s="26"/>
      <c r="BR574" s="26"/>
      <c r="BS574" s="26"/>
      <c r="BT574" s="26"/>
      <c r="BU574" s="26"/>
      <c r="BV574" s="26"/>
      <c r="BW574" s="26"/>
      <c r="BX574" s="26"/>
      <c r="BY574" s="26"/>
      <c r="BZ574" s="26"/>
      <c r="CA574" s="26"/>
      <c r="CB574" s="26"/>
      <c r="CC574" s="26"/>
      <c r="CD574" s="26"/>
      <c r="CE574" s="26"/>
      <c r="CF574" s="26"/>
      <c r="CG574" s="26"/>
    </row>
    <row r="575" spans="1:85" ht="15.75" customHeight="1" x14ac:dyDescent="0.2">
      <c r="A575" s="26"/>
      <c r="B575" s="26"/>
      <c r="C575" s="26"/>
      <c r="D575" s="51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  <c r="AI575" s="26"/>
      <c r="AJ575" s="26"/>
      <c r="AK575" s="26"/>
      <c r="AL575" s="26"/>
      <c r="AM575" s="26"/>
      <c r="AN575" s="26"/>
      <c r="AO575" s="26"/>
      <c r="AP575" s="26"/>
      <c r="AQ575" s="26"/>
      <c r="AR575" s="26"/>
      <c r="AS575" s="26"/>
      <c r="AT575" s="26"/>
      <c r="AU575" s="26"/>
      <c r="AV575" s="26"/>
      <c r="AW575" s="26"/>
      <c r="AX575" s="26"/>
      <c r="AY575" s="26"/>
      <c r="AZ575" s="26"/>
      <c r="BA575" s="26"/>
      <c r="BB575" s="26"/>
      <c r="BC575" s="26"/>
      <c r="BD575" s="26"/>
      <c r="BE575" s="26"/>
      <c r="BF575" s="26"/>
      <c r="BG575" s="26"/>
      <c r="BH575" s="26"/>
      <c r="BI575" s="26"/>
      <c r="BJ575" s="26"/>
      <c r="BK575" s="26"/>
      <c r="BL575" s="26"/>
      <c r="BM575" s="26"/>
      <c r="BN575" s="26"/>
      <c r="BO575" s="26"/>
      <c r="BP575" s="26"/>
      <c r="BQ575" s="26"/>
      <c r="BR575" s="26"/>
      <c r="BS575" s="26"/>
      <c r="BT575" s="26"/>
      <c r="BU575" s="26"/>
      <c r="BV575" s="26"/>
      <c r="BW575" s="26"/>
      <c r="BX575" s="26"/>
      <c r="BY575" s="26"/>
      <c r="BZ575" s="26"/>
      <c r="CA575" s="26"/>
      <c r="CB575" s="26"/>
      <c r="CC575" s="26"/>
      <c r="CD575" s="26"/>
      <c r="CE575" s="26"/>
      <c r="CF575" s="26"/>
      <c r="CG575" s="26"/>
    </row>
    <row r="576" spans="1:85" ht="15.75" customHeight="1" x14ac:dyDescent="0.2">
      <c r="A576" s="26"/>
      <c r="B576" s="26"/>
      <c r="C576" s="26"/>
      <c r="D576" s="51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  <c r="AI576" s="26"/>
      <c r="AJ576" s="26"/>
      <c r="AK576" s="26"/>
      <c r="AL576" s="26"/>
      <c r="AM576" s="26"/>
      <c r="AN576" s="26"/>
      <c r="AO576" s="26"/>
      <c r="AP576" s="26"/>
      <c r="AQ576" s="26"/>
      <c r="AR576" s="26"/>
      <c r="AS576" s="26"/>
      <c r="AT576" s="26"/>
      <c r="AU576" s="26"/>
      <c r="AV576" s="26"/>
      <c r="AW576" s="26"/>
      <c r="AX576" s="26"/>
      <c r="AY576" s="26"/>
      <c r="AZ576" s="26"/>
      <c r="BA576" s="26"/>
      <c r="BB576" s="26"/>
      <c r="BC576" s="26"/>
      <c r="BD576" s="26"/>
      <c r="BE576" s="26"/>
      <c r="BF576" s="26"/>
      <c r="BG576" s="26"/>
      <c r="BH576" s="26"/>
      <c r="BI576" s="26"/>
      <c r="BJ576" s="26"/>
      <c r="BK576" s="26"/>
      <c r="BL576" s="26"/>
      <c r="BM576" s="26"/>
      <c r="BN576" s="26"/>
      <c r="BO576" s="26"/>
      <c r="BP576" s="26"/>
      <c r="BQ576" s="26"/>
      <c r="BR576" s="26"/>
      <c r="BS576" s="26"/>
      <c r="BT576" s="26"/>
      <c r="BU576" s="26"/>
      <c r="BV576" s="26"/>
      <c r="BW576" s="26"/>
      <c r="BX576" s="26"/>
      <c r="BY576" s="26"/>
      <c r="BZ576" s="26"/>
      <c r="CA576" s="26"/>
      <c r="CB576" s="26"/>
      <c r="CC576" s="26"/>
      <c r="CD576" s="26"/>
      <c r="CE576" s="26"/>
      <c r="CF576" s="26"/>
      <c r="CG576" s="26"/>
    </row>
    <row r="577" spans="1:85" ht="15.75" customHeight="1" x14ac:dyDescent="0.2">
      <c r="A577" s="26"/>
      <c r="B577" s="26"/>
      <c r="C577" s="26"/>
      <c r="D577" s="51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  <c r="AI577" s="26"/>
      <c r="AJ577" s="26"/>
      <c r="AK577" s="26"/>
      <c r="AL577" s="26"/>
      <c r="AM577" s="26"/>
      <c r="AN577" s="26"/>
      <c r="AO577" s="26"/>
      <c r="AP577" s="26"/>
      <c r="AQ577" s="26"/>
      <c r="AR577" s="26"/>
      <c r="AS577" s="26"/>
      <c r="AT577" s="26"/>
      <c r="AU577" s="26"/>
      <c r="AV577" s="26"/>
      <c r="AW577" s="26"/>
      <c r="AX577" s="26"/>
      <c r="AY577" s="26"/>
      <c r="AZ577" s="26"/>
      <c r="BA577" s="26"/>
      <c r="BB577" s="26"/>
      <c r="BC577" s="26"/>
      <c r="BD577" s="26"/>
      <c r="BE577" s="26"/>
      <c r="BF577" s="26"/>
      <c r="BG577" s="26"/>
      <c r="BH577" s="26"/>
      <c r="BI577" s="26"/>
      <c r="BJ577" s="26"/>
      <c r="BK577" s="26"/>
      <c r="BL577" s="26"/>
      <c r="BM577" s="26"/>
      <c r="BN577" s="26"/>
      <c r="BO577" s="26"/>
      <c r="BP577" s="26"/>
      <c r="BQ577" s="26"/>
      <c r="BR577" s="26"/>
      <c r="BS577" s="26"/>
      <c r="BT577" s="26"/>
      <c r="BU577" s="26"/>
      <c r="BV577" s="26"/>
      <c r="BW577" s="26"/>
      <c r="BX577" s="26"/>
      <c r="BY577" s="26"/>
      <c r="BZ577" s="26"/>
      <c r="CA577" s="26"/>
      <c r="CB577" s="26"/>
      <c r="CC577" s="26"/>
      <c r="CD577" s="26"/>
      <c r="CE577" s="26"/>
      <c r="CF577" s="26"/>
      <c r="CG577" s="26"/>
    </row>
    <row r="578" spans="1:85" ht="15.75" customHeight="1" x14ac:dyDescent="0.2">
      <c r="A578" s="26"/>
      <c r="B578" s="26"/>
      <c r="C578" s="26"/>
      <c r="D578" s="51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  <c r="AG578" s="26"/>
      <c r="AH578" s="26"/>
      <c r="AI578" s="26"/>
      <c r="AJ578" s="26"/>
      <c r="AK578" s="26"/>
      <c r="AL578" s="26"/>
      <c r="AM578" s="26"/>
      <c r="AN578" s="26"/>
      <c r="AO578" s="26"/>
      <c r="AP578" s="26"/>
      <c r="AQ578" s="26"/>
      <c r="AR578" s="26"/>
      <c r="AS578" s="26"/>
      <c r="AT578" s="26"/>
      <c r="AU578" s="26"/>
      <c r="AV578" s="26"/>
      <c r="AW578" s="26"/>
      <c r="AX578" s="26"/>
      <c r="AY578" s="26"/>
      <c r="AZ578" s="26"/>
      <c r="BA578" s="26"/>
      <c r="BB578" s="26"/>
      <c r="BC578" s="26"/>
      <c r="BD578" s="26"/>
      <c r="BE578" s="26"/>
      <c r="BF578" s="26"/>
      <c r="BG578" s="26"/>
      <c r="BH578" s="26"/>
      <c r="BI578" s="26"/>
      <c r="BJ578" s="26"/>
      <c r="BK578" s="26"/>
      <c r="BL578" s="26"/>
      <c r="BM578" s="26"/>
      <c r="BN578" s="26"/>
      <c r="BO578" s="26"/>
      <c r="BP578" s="26"/>
      <c r="BQ578" s="26"/>
      <c r="BR578" s="26"/>
      <c r="BS578" s="26"/>
      <c r="BT578" s="26"/>
      <c r="BU578" s="26"/>
      <c r="BV578" s="26"/>
      <c r="BW578" s="26"/>
      <c r="BX578" s="26"/>
      <c r="BY578" s="26"/>
      <c r="BZ578" s="26"/>
      <c r="CA578" s="26"/>
      <c r="CB578" s="26"/>
      <c r="CC578" s="26"/>
      <c r="CD578" s="26"/>
      <c r="CE578" s="26"/>
      <c r="CF578" s="26"/>
      <c r="CG578" s="26"/>
    </row>
    <row r="579" spans="1:85" ht="15.75" customHeight="1" x14ac:dyDescent="0.2">
      <c r="A579" s="26"/>
      <c r="B579" s="26"/>
      <c r="C579" s="26"/>
      <c r="D579" s="51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  <c r="AI579" s="26"/>
      <c r="AJ579" s="26"/>
      <c r="AK579" s="26"/>
      <c r="AL579" s="26"/>
      <c r="AM579" s="26"/>
      <c r="AN579" s="26"/>
      <c r="AO579" s="26"/>
      <c r="AP579" s="26"/>
      <c r="AQ579" s="26"/>
      <c r="AR579" s="26"/>
      <c r="AS579" s="26"/>
      <c r="AT579" s="26"/>
      <c r="AU579" s="26"/>
      <c r="AV579" s="26"/>
      <c r="AW579" s="26"/>
      <c r="AX579" s="26"/>
      <c r="AY579" s="26"/>
      <c r="AZ579" s="26"/>
      <c r="BA579" s="26"/>
      <c r="BB579" s="26"/>
      <c r="BC579" s="26"/>
      <c r="BD579" s="26"/>
      <c r="BE579" s="26"/>
      <c r="BF579" s="26"/>
      <c r="BG579" s="26"/>
      <c r="BH579" s="26"/>
      <c r="BI579" s="26"/>
      <c r="BJ579" s="26"/>
      <c r="BK579" s="26"/>
      <c r="BL579" s="26"/>
      <c r="BM579" s="26"/>
      <c r="BN579" s="26"/>
      <c r="BO579" s="26"/>
      <c r="BP579" s="26"/>
      <c r="BQ579" s="26"/>
      <c r="BR579" s="26"/>
      <c r="BS579" s="26"/>
      <c r="BT579" s="26"/>
      <c r="BU579" s="26"/>
      <c r="BV579" s="26"/>
      <c r="BW579" s="26"/>
      <c r="BX579" s="26"/>
      <c r="BY579" s="26"/>
      <c r="BZ579" s="26"/>
      <c r="CA579" s="26"/>
      <c r="CB579" s="26"/>
      <c r="CC579" s="26"/>
      <c r="CD579" s="26"/>
      <c r="CE579" s="26"/>
      <c r="CF579" s="26"/>
      <c r="CG579" s="26"/>
    </row>
    <row r="580" spans="1:85" ht="15.75" customHeight="1" x14ac:dyDescent="0.2">
      <c r="A580" s="26"/>
      <c r="B580" s="26"/>
      <c r="C580" s="26"/>
      <c r="D580" s="51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  <c r="AI580" s="26"/>
      <c r="AJ580" s="26"/>
      <c r="AK580" s="26"/>
      <c r="AL580" s="26"/>
      <c r="AM580" s="26"/>
      <c r="AN580" s="26"/>
      <c r="AO580" s="26"/>
      <c r="AP580" s="26"/>
      <c r="AQ580" s="26"/>
      <c r="AR580" s="26"/>
      <c r="AS580" s="26"/>
      <c r="AT580" s="26"/>
      <c r="AU580" s="26"/>
      <c r="AV580" s="26"/>
      <c r="AW580" s="26"/>
      <c r="AX580" s="26"/>
      <c r="AY580" s="26"/>
      <c r="AZ580" s="26"/>
      <c r="BA580" s="26"/>
      <c r="BB580" s="26"/>
      <c r="BC580" s="26"/>
      <c r="BD580" s="26"/>
      <c r="BE580" s="26"/>
      <c r="BF580" s="26"/>
      <c r="BG580" s="26"/>
      <c r="BH580" s="26"/>
      <c r="BI580" s="26"/>
      <c r="BJ580" s="26"/>
      <c r="BK580" s="26"/>
      <c r="BL580" s="26"/>
      <c r="BM580" s="26"/>
      <c r="BN580" s="26"/>
      <c r="BO580" s="26"/>
      <c r="BP580" s="26"/>
      <c r="BQ580" s="26"/>
      <c r="BR580" s="26"/>
      <c r="BS580" s="26"/>
      <c r="BT580" s="26"/>
      <c r="BU580" s="26"/>
      <c r="BV580" s="26"/>
      <c r="BW580" s="26"/>
      <c r="BX580" s="26"/>
      <c r="BY580" s="26"/>
      <c r="BZ580" s="26"/>
      <c r="CA580" s="26"/>
      <c r="CB580" s="26"/>
      <c r="CC580" s="26"/>
      <c r="CD580" s="26"/>
      <c r="CE580" s="26"/>
      <c r="CF580" s="26"/>
      <c r="CG580" s="26"/>
    </row>
    <row r="581" spans="1:85" ht="15.75" customHeight="1" x14ac:dyDescent="0.2">
      <c r="A581" s="26"/>
      <c r="B581" s="26"/>
      <c r="C581" s="26"/>
      <c r="D581" s="51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  <c r="AI581" s="26"/>
      <c r="AJ581" s="26"/>
      <c r="AK581" s="26"/>
      <c r="AL581" s="26"/>
      <c r="AM581" s="26"/>
      <c r="AN581" s="26"/>
      <c r="AO581" s="26"/>
      <c r="AP581" s="26"/>
      <c r="AQ581" s="26"/>
      <c r="AR581" s="26"/>
      <c r="AS581" s="26"/>
      <c r="AT581" s="26"/>
      <c r="AU581" s="26"/>
      <c r="AV581" s="26"/>
      <c r="AW581" s="26"/>
      <c r="AX581" s="26"/>
      <c r="AY581" s="26"/>
      <c r="AZ581" s="26"/>
      <c r="BA581" s="26"/>
      <c r="BB581" s="26"/>
      <c r="BC581" s="26"/>
      <c r="BD581" s="26"/>
      <c r="BE581" s="26"/>
      <c r="BF581" s="26"/>
      <c r="BG581" s="26"/>
      <c r="BH581" s="26"/>
      <c r="BI581" s="26"/>
      <c r="BJ581" s="26"/>
      <c r="BK581" s="26"/>
      <c r="BL581" s="26"/>
      <c r="BM581" s="26"/>
      <c r="BN581" s="26"/>
      <c r="BO581" s="26"/>
      <c r="BP581" s="26"/>
      <c r="BQ581" s="26"/>
      <c r="BR581" s="26"/>
      <c r="BS581" s="26"/>
      <c r="BT581" s="26"/>
      <c r="BU581" s="26"/>
      <c r="BV581" s="26"/>
      <c r="BW581" s="26"/>
      <c r="BX581" s="26"/>
      <c r="BY581" s="26"/>
      <c r="BZ581" s="26"/>
      <c r="CA581" s="26"/>
      <c r="CB581" s="26"/>
      <c r="CC581" s="26"/>
      <c r="CD581" s="26"/>
      <c r="CE581" s="26"/>
      <c r="CF581" s="26"/>
      <c r="CG581" s="26"/>
    </row>
    <row r="582" spans="1:85" ht="15.75" customHeight="1" x14ac:dyDescent="0.2">
      <c r="A582" s="26"/>
      <c r="B582" s="26"/>
      <c r="C582" s="26"/>
      <c r="D582" s="51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  <c r="AI582" s="26"/>
      <c r="AJ582" s="26"/>
      <c r="AK582" s="26"/>
      <c r="AL582" s="26"/>
      <c r="AM582" s="26"/>
      <c r="AN582" s="26"/>
      <c r="AO582" s="26"/>
      <c r="AP582" s="26"/>
      <c r="AQ582" s="26"/>
      <c r="AR582" s="26"/>
      <c r="AS582" s="26"/>
      <c r="AT582" s="26"/>
      <c r="AU582" s="26"/>
      <c r="AV582" s="26"/>
      <c r="AW582" s="26"/>
      <c r="AX582" s="26"/>
      <c r="AY582" s="26"/>
      <c r="AZ582" s="26"/>
      <c r="BA582" s="26"/>
      <c r="BB582" s="26"/>
      <c r="BC582" s="26"/>
      <c r="BD582" s="26"/>
      <c r="BE582" s="26"/>
      <c r="BF582" s="26"/>
      <c r="BG582" s="26"/>
      <c r="BH582" s="26"/>
      <c r="BI582" s="26"/>
      <c r="BJ582" s="26"/>
      <c r="BK582" s="26"/>
      <c r="BL582" s="26"/>
      <c r="BM582" s="26"/>
      <c r="BN582" s="26"/>
      <c r="BO582" s="26"/>
      <c r="BP582" s="26"/>
      <c r="BQ582" s="26"/>
      <c r="BR582" s="26"/>
      <c r="BS582" s="26"/>
      <c r="BT582" s="26"/>
      <c r="BU582" s="26"/>
      <c r="BV582" s="26"/>
      <c r="BW582" s="26"/>
      <c r="BX582" s="26"/>
      <c r="BY582" s="26"/>
      <c r="BZ582" s="26"/>
      <c r="CA582" s="26"/>
      <c r="CB582" s="26"/>
      <c r="CC582" s="26"/>
      <c r="CD582" s="26"/>
      <c r="CE582" s="26"/>
      <c r="CF582" s="26"/>
      <c r="CG582" s="26"/>
    </row>
    <row r="583" spans="1:85" ht="15.75" customHeight="1" x14ac:dyDescent="0.2">
      <c r="A583" s="26"/>
      <c r="B583" s="26"/>
      <c r="C583" s="26"/>
      <c r="D583" s="51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  <c r="AI583" s="26"/>
      <c r="AJ583" s="26"/>
      <c r="AK583" s="26"/>
      <c r="AL583" s="26"/>
      <c r="AM583" s="26"/>
      <c r="AN583" s="26"/>
      <c r="AO583" s="26"/>
      <c r="AP583" s="26"/>
      <c r="AQ583" s="26"/>
      <c r="AR583" s="26"/>
      <c r="AS583" s="26"/>
      <c r="AT583" s="26"/>
      <c r="AU583" s="26"/>
      <c r="AV583" s="26"/>
      <c r="AW583" s="26"/>
      <c r="AX583" s="26"/>
      <c r="AY583" s="26"/>
      <c r="AZ583" s="26"/>
      <c r="BA583" s="26"/>
      <c r="BB583" s="26"/>
      <c r="BC583" s="26"/>
      <c r="BD583" s="26"/>
      <c r="BE583" s="26"/>
      <c r="BF583" s="26"/>
      <c r="BG583" s="26"/>
      <c r="BH583" s="26"/>
      <c r="BI583" s="26"/>
      <c r="BJ583" s="26"/>
      <c r="BK583" s="26"/>
      <c r="BL583" s="26"/>
      <c r="BM583" s="26"/>
      <c r="BN583" s="26"/>
      <c r="BO583" s="26"/>
      <c r="BP583" s="26"/>
      <c r="BQ583" s="26"/>
      <c r="BR583" s="26"/>
      <c r="BS583" s="26"/>
      <c r="BT583" s="26"/>
      <c r="BU583" s="26"/>
      <c r="BV583" s="26"/>
      <c r="BW583" s="26"/>
      <c r="BX583" s="26"/>
      <c r="BY583" s="26"/>
      <c r="BZ583" s="26"/>
      <c r="CA583" s="26"/>
      <c r="CB583" s="26"/>
      <c r="CC583" s="26"/>
      <c r="CD583" s="26"/>
      <c r="CE583" s="26"/>
      <c r="CF583" s="26"/>
      <c r="CG583" s="26"/>
    </row>
    <row r="584" spans="1:85" ht="15.75" customHeight="1" x14ac:dyDescent="0.2">
      <c r="A584" s="26"/>
      <c r="B584" s="26"/>
      <c r="C584" s="26"/>
      <c r="D584" s="51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  <c r="AI584" s="26"/>
      <c r="AJ584" s="26"/>
      <c r="AK584" s="26"/>
      <c r="AL584" s="26"/>
      <c r="AM584" s="26"/>
      <c r="AN584" s="26"/>
      <c r="AO584" s="26"/>
      <c r="AP584" s="26"/>
      <c r="AQ584" s="26"/>
      <c r="AR584" s="26"/>
      <c r="AS584" s="26"/>
      <c r="AT584" s="26"/>
      <c r="AU584" s="26"/>
      <c r="AV584" s="26"/>
      <c r="AW584" s="26"/>
      <c r="AX584" s="26"/>
      <c r="AY584" s="26"/>
      <c r="AZ584" s="26"/>
      <c r="BA584" s="26"/>
      <c r="BB584" s="26"/>
      <c r="BC584" s="26"/>
      <c r="BD584" s="26"/>
      <c r="BE584" s="26"/>
      <c r="BF584" s="26"/>
      <c r="BG584" s="26"/>
      <c r="BH584" s="26"/>
      <c r="BI584" s="26"/>
      <c r="BJ584" s="26"/>
      <c r="BK584" s="26"/>
      <c r="BL584" s="26"/>
      <c r="BM584" s="26"/>
      <c r="BN584" s="26"/>
      <c r="BO584" s="26"/>
      <c r="BP584" s="26"/>
      <c r="BQ584" s="26"/>
      <c r="BR584" s="26"/>
      <c r="BS584" s="26"/>
      <c r="BT584" s="26"/>
      <c r="BU584" s="26"/>
      <c r="BV584" s="26"/>
      <c r="BW584" s="26"/>
      <c r="BX584" s="26"/>
      <c r="BY584" s="26"/>
      <c r="BZ584" s="26"/>
      <c r="CA584" s="26"/>
      <c r="CB584" s="26"/>
      <c r="CC584" s="26"/>
      <c r="CD584" s="26"/>
      <c r="CE584" s="26"/>
      <c r="CF584" s="26"/>
      <c r="CG584" s="26"/>
    </row>
    <row r="585" spans="1:85" ht="15.75" customHeight="1" x14ac:dyDescent="0.2">
      <c r="A585" s="26"/>
      <c r="B585" s="26"/>
      <c r="C585" s="26"/>
      <c r="D585" s="51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  <c r="AI585" s="26"/>
      <c r="AJ585" s="26"/>
      <c r="AK585" s="26"/>
      <c r="AL585" s="26"/>
      <c r="AM585" s="26"/>
      <c r="AN585" s="26"/>
      <c r="AO585" s="26"/>
      <c r="AP585" s="26"/>
      <c r="AQ585" s="26"/>
      <c r="AR585" s="26"/>
      <c r="AS585" s="26"/>
      <c r="AT585" s="26"/>
      <c r="AU585" s="26"/>
      <c r="AV585" s="26"/>
      <c r="AW585" s="26"/>
      <c r="AX585" s="26"/>
      <c r="AY585" s="26"/>
      <c r="AZ585" s="26"/>
      <c r="BA585" s="26"/>
      <c r="BB585" s="26"/>
      <c r="BC585" s="26"/>
      <c r="BD585" s="26"/>
      <c r="BE585" s="26"/>
      <c r="BF585" s="26"/>
      <c r="BG585" s="26"/>
      <c r="BH585" s="26"/>
      <c r="BI585" s="26"/>
      <c r="BJ585" s="26"/>
      <c r="BK585" s="26"/>
      <c r="BL585" s="26"/>
      <c r="BM585" s="26"/>
      <c r="BN585" s="26"/>
      <c r="BO585" s="26"/>
      <c r="BP585" s="26"/>
      <c r="BQ585" s="26"/>
      <c r="BR585" s="26"/>
      <c r="BS585" s="26"/>
      <c r="BT585" s="26"/>
      <c r="BU585" s="26"/>
      <c r="BV585" s="26"/>
      <c r="BW585" s="26"/>
      <c r="BX585" s="26"/>
      <c r="BY585" s="26"/>
      <c r="BZ585" s="26"/>
      <c r="CA585" s="26"/>
      <c r="CB585" s="26"/>
      <c r="CC585" s="26"/>
      <c r="CD585" s="26"/>
      <c r="CE585" s="26"/>
      <c r="CF585" s="26"/>
      <c r="CG585" s="26"/>
    </row>
    <row r="586" spans="1:85" ht="15.75" customHeight="1" x14ac:dyDescent="0.2">
      <c r="A586" s="26"/>
      <c r="B586" s="26"/>
      <c r="C586" s="26"/>
      <c r="D586" s="51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  <c r="AI586" s="26"/>
      <c r="AJ586" s="26"/>
      <c r="AK586" s="26"/>
      <c r="AL586" s="26"/>
      <c r="AM586" s="26"/>
      <c r="AN586" s="26"/>
      <c r="AO586" s="26"/>
      <c r="AP586" s="26"/>
      <c r="AQ586" s="26"/>
      <c r="AR586" s="26"/>
      <c r="AS586" s="26"/>
      <c r="AT586" s="26"/>
      <c r="AU586" s="26"/>
      <c r="AV586" s="26"/>
      <c r="AW586" s="26"/>
      <c r="AX586" s="26"/>
      <c r="AY586" s="26"/>
      <c r="AZ586" s="26"/>
      <c r="BA586" s="26"/>
      <c r="BB586" s="26"/>
      <c r="BC586" s="26"/>
      <c r="BD586" s="26"/>
      <c r="BE586" s="26"/>
      <c r="BF586" s="26"/>
      <c r="BG586" s="26"/>
      <c r="BH586" s="26"/>
      <c r="BI586" s="26"/>
      <c r="BJ586" s="26"/>
      <c r="BK586" s="26"/>
      <c r="BL586" s="26"/>
      <c r="BM586" s="26"/>
      <c r="BN586" s="26"/>
      <c r="BO586" s="26"/>
      <c r="BP586" s="26"/>
      <c r="BQ586" s="26"/>
      <c r="BR586" s="26"/>
      <c r="BS586" s="26"/>
      <c r="BT586" s="26"/>
      <c r="BU586" s="26"/>
      <c r="BV586" s="26"/>
      <c r="BW586" s="26"/>
      <c r="BX586" s="26"/>
      <c r="BY586" s="26"/>
      <c r="BZ586" s="26"/>
      <c r="CA586" s="26"/>
      <c r="CB586" s="26"/>
      <c r="CC586" s="26"/>
      <c r="CD586" s="26"/>
      <c r="CE586" s="26"/>
      <c r="CF586" s="26"/>
      <c r="CG586" s="26"/>
    </row>
    <row r="587" spans="1:85" ht="15.75" customHeight="1" x14ac:dyDescent="0.2">
      <c r="A587" s="26"/>
      <c r="B587" s="26"/>
      <c r="C587" s="26"/>
      <c r="D587" s="51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  <c r="AI587" s="26"/>
      <c r="AJ587" s="26"/>
      <c r="AK587" s="26"/>
      <c r="AL587" s="26"/>
      <c r="AM587" s="26"/>
      <c r="AN587" s="26"/>
      <c r="AO587" s="26"/>
      <c r="AP587" s="26"/>
      <c r="AQ587" s="26"/>
      <c r="AR587" s="26"/>
      <c r="AS587" s="26"/>
      <c r="AT587" s="26"/>
      <c r="AU587" s="26"/>
      <c r="AV587" s="26"/>
      <c r="AW587" s="26"/>
      <c r="AX587" s="26"/>
      <c r="AY587" s="26"/>
      <c r="AZ587" s="26"/>
      <c r="BA587" s="26"/>
      <c r="BB587" s="26"/>
      <c r="BC587" s="26"/>
      <c r="BD587" s="26"/>
      <c r="BE587" s="26"/>
      <c r="BF587" s="26"/>
      <c r="BG587" s="26"/>
      <c r="BH587" s="26"/>
      <c r="BI587" s="26"/>
      <c r="BJ587" s="26"/>
      <c r="BK587" s="26"/>
      <c r="BL587" s="26"/>
      <c r="BM587" s="26"/>
      <c r="BN587" s="26"/>
      <c r="BO587" s="26"/>
      <c r="BP587" s="26"/>
      <c r="BQ587" s="26"/>
      <c r="BR587" s="26"/>
      <c r="BS587" s="26"/>
      <c r="BT587" s="26"/>
      <c r="BU587" s="26"/>
      <c r="BV587" s="26"/>
      <c r="BW587" s="26"/>
      <c r="BX587" s="26"/>
      <c r="BY587" s="26"/>
      <c r="BZ587" s="26"/>
      <c r="CA587" s="26"/>
      <c r="CB587" s="26"/>
      <c r="CC587" s="26"/>
      <c r="CD587" s="26"/>
      <c r="CE587" s="26"/>
      <c r="CF587" s="26"/>
      <c r="CG587" s="26"/>
    </row>
    <row r="588" spans="1:85" ht="15.75" customHeight="1" x14ac:dyDescent="0.2">
      <c r="A588" s="26"/>
      <c r="B588" s="26"/>
      <c r="C588" s="26"/>
      <c r="D588" s="51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  <c r="AI588" s="26"/>
      <c r="AJ588" s="26"/>
      <c r="AK588" s="26"/>
      <c r="AL588" s="26"/>
      <c r="AM588" s="26"/>
      <c r="AN588" s="26"/>
      <c r="AO588" s="26"/>
      <c r="AP588" s="26"/>
      <c r="AQ588" s="26"/>
      <c r="AR588" s="26"/>
      <c r="AS588" s="26"/>
      <c r="AT588" s="26"/>
      <c r="AU588" s="26"/>
      <c r="AV588" s="26"/>
      <c r="AW588" s="26"/>
      <c r="AX588" s="26"/>
      <c r="AY588" s="26"/>
      <c r="AZ588" s="26"/>
      <c r="BA588" s="26"/>
      <c r="BB588" s="26"/>
      <c r="BC588" s="26"/>
      <c r="BD588" s="26"/>
      <c r="BE588" s="26"/>
      <c r="BF588" s="26"/>
      <c r="BG588" s="26"/>
      <c r="BH588" s="26"/>
      <c r="BI588" s="26"/>
      <c r="BJ588" s="26"/>
      <c r="BK588" s="26"/>
      <c r="BL588" s="26"/>
      <c r="BM588" s="26"/>
      <c r="BN588" s="26"/>
      <c r="BO588" s="26"/>
      <c r="BP588" s="26"/>
      <c r="BQ588" s="26"/>
      <c r="BR588" s="26"/>
      <c r="BS588" s="26"/>
      <c r="BT588" s="26"/>
      <c r="BU588" s="26"/>
      <c r="BV588" s="26"/>
      <c r="BW588" s="26"/>
      <c r="BX588" s="26"/>
      <c r="BY588" s="26"/>
      <c r="BZ588" s="26"/>
      <c r="CA588" s="26"/>
      <c r="CB588" s="26"/>
      <c r="CC588" s="26"/>
      <c r="CD588" s="26"/>
      <c r="CE588" s="26"/>
      <c r="CF588" s="26"/>
      <c r="CG588" s="26"/>
    </row>
    <row r="589" spans="1:85" ht="15.75" customHeight="1" x14ac:dyDescent="0.2">
      <c r="A589" s="26"/>
      <c r="B589" s="26"/>
      <c r="C589" s="26"/>
      <c r="D589" s="51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  <c r="AI589" s="26"/>
      <c r="AJ589" s="26"/>
      <c r="AK589" s="26"/>
      <c r="AL589" s="26"/>
      <c r="AM589" s="26"/>
      <c r="AN589" s="26"/>
      <c r="AO589" s="26"/>
      <c r="AP589" s="26"/>
      <c r="AQ589" s="26"/>
      <c r="AR589" s="26"/>
      <c r="AS589" s="26"/>
      <c r="AT589" s="26"/>
      <c r="AU589" s="26"/>
      <c r="AV589" s="26"/>
      <c r="AW589" s="26"/>
      <c r="AX589" s="26"/>
      <c r="AY589" s="26"/>
      <c r="AZ589" s="26"/>
      <c r="BA589" s="26"/>
      <c r="BB589" s="26"/>
      <c r="BC589" s="26"/>
      <c r="BD589" s="26"/>
      <c r="BE589" s="26"/>
      <c r="BF589" s="26"/>
      <c r="BG589" s="26"/>
      <c r="BH589" s="26"/>
      <c r="BI589" s="26"/>
      <c r="BJ589" s="26"/>
      <c r="BK589" s="26"/>
      <c r="BL589" s="26"/>
      <c r="BM589" s="26"/>
      <c r="BN589" s="26"/>
      <c r="BO589" s="26"/>
      <c r="BP589" s="26"/>
      <c r="BQ589" s="26"/>
      <c r="BR589" s="26"/>
      <c r="BS589" s="26"/>
      <c r="BT589" s="26"/>
      <c r="BU589" s="26"/>
      <c r="BV589" s="26"/>
      <c r="BW589" s="26"/>
      <c r="BX589" s="26"/>
      <c r="BY589" s="26"/>
      <c r="BZ589" s="26"/>
      <c r="CA589" s="26"/>
      <c r="CB589" s="26"/>
      <c r="CC589" s="26"/>
      <c r="CD589" s="26"/>
      <c r="CE589" s="26"/>
      <c r="CF589" s="26"/>
      <c r="CG589" s="26"/>
    </row>
    <row r="590" spans="1:85" ht="15.75" customHeight="1" x14ac:dyDescent="0.2">
      <c r="A590" s="26"/>
      <c r="B590" s="26"/>
      <c r="C590" s="26"/>
      <c r="D590" s="51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  <c r="AI590" s="26"/>
      <c r="AJ590" s="26"/>
      <c r="AK590" s="26"/>
      <c r="AL590" s="26"/>
      <c r="AM590" s="26"/>
      <c r="AN590" s="26"/>
      <c r="AO590" s="26"/>
      <c r="AP590" s="26"/>
      <c r="AQ590" s="26"/>
      <c r="AR590" s="26"/>
      <c r="AS590" s="26"/>
      <c r="AT590" s="26"/>
      <c r="AU590" s="26"/>
      <c r="AV590" s="26"/>
      <c r="AW590" s="26"/>
      <c r="AX590" s="26"/>
      <c r="AY590" s="26"/>
      <c r="AZ590" s="26"/>
      <c r="BA590" s="26"/>
      <c r="BB590" s="26"/>
      <c r="BC590" s="26"/>
      <c r="BD590" s="26"/>
      <c r="BE590" s="26"/>
      <c r="BF590" s="26"/>
      <c r="BG590" s="26"/>
      <c r="BH590" s="26"/>
      <c r="BI590" s="26"/>
      <c r="BJ590" s="26"/>
      <c r="BK590" s="26"/>
      <c r="BL590" s="26"/>
      <c r="BM590" s="26"/>
      <c r="BN590" s="26"/>
      <c r="BO590" s="26"/>
      <c r="BP590" s="26"/>
      <c r="BQ590" s="26"/>
      <c r="BR590" s="26"/>
      <c r="BS590" s="26"/>
      <c r="BT590" s="26"/>
      <c r="BU590" s="26"/>
      <c r="BV590" s="26"/>
      <c r="BW590" s="26"/>
      <c r="BX590" s="26"/>
      <c r="BY590" s="26"/>
      <c r="BZ590" s="26"/>
      <c r="CA590" s="26"/>
      <c r="CB590" s="26"/>
      <c r="CC590" s="26"/>
      <c r="CD590" s="26"/>
      <c r="CE590" s="26"/>
      <c r="CF590" s="26"/>
      <c r="CG590" s="26"/>
    </row>
    <row r="591" spans="1:85" ht="15.75" customHeight="1" x14ac:dyDescent="0.2">
      <c r="A591" s="26"/>
      <c r="B591" s="26"/>
      <c r="C591" s="26"/>
      <c r="D591" s="51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  <c r="AI591" s="26"/>
      <c r="AJ591" s="26"/>
      <c r="AK591" s="26"/>
      <c r="AL591" s="26"/>
      <c r="AM591" s="26"/>
      <c r="AN591" s="26"/>
      <c r="AO591" s="26"/>
      <c r="AP591" s="26"/>
      <c r="AQ591" s="26"/>
      <c r="AR591" s="26"/>
      <c r="AS591" s="26"/>
      <c r="AT591" s="26"/>
      <c r="AU591" s="26"/>
      <c r="AV591" s="26"/>
      <c r="AW591" s="26"/>
      <c r="AX591" s="26"/>
      <c r="AY591" s="26"/>
      <c r="AZ591" s="26"/>
      <c r="BA591" s="26"/>
      <c r="BB591" s="26"/>
      <c r="BC591" s="26"/>
      <c r="BD591" s="26"/>
      <c r="BE591" s="26"/>
      <c r="BF591" s="26"/>
      <c r="BG591" s="26"/>
      <c r="BH591" s="26"/>
      <c r="BI591" s="26"/>
      <c r="BJ591" s="26"/>
      <c r="BK591" s="26"/>
      <c r="BL591" s="26"/>
      <c r="BM591" s="26"/>
      <c r="BN591" s="26"/>
      <c r="BO591" s="26"/>
      <c r="BP591" s="26"/>
      <c r="BQ591" s="26"/>
      <c r="BR591" s="26"/>
      <c r="BS591" s="26"/>
      <c r="BT591" s="26"/>
      <c r="BU591" s="26"/>
      <c r="BV591" s="26"/>
      <c r="BW591" s="26"/>
      <c r="BX591" s="26"/>
      <c r="BY591" s="26"/>
      <c r="BZ591" s="26"/>
      <c r="CA591" s="26"/>
      <c r="CB591" s="26"/>
      <c r="CC591" s="26"/>
      <c r="CD591" s="26"/>
      <c r="CE591" s="26"/>
      <c r="CF591" s="26"/>
      <c r="CG591" s="26"/>
    </row>
    <row r="592" spans="1:85" ht="15.75" customHeight="1" x14ac:dyDescent="0.2">
      <c r="A592" s="26"/>
      <c r="B592" s="26"/>
      <c r="C592" s="26"/>
      <c r="D592" s="51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  <c r="AI592" s="26"/>
      <c r="AJ592" s="26"/>
      <c r="AK592" s="26"/>
      <c r="AL592" s="26"/>
      <c r="AM592" s="26"/>
      <c r="AN592" s="26"/>
      <c r="AO592" s="26"/>
      <c r="AP592" s="26"/>
      <c r="AQ592" s="26"/>
      <c r="AR592" s="26"/>
      <c r="AS592" s="26"/>
      <c r="AT592" s="26"/>
      <c r="AU592" s="26"/>
      <c r="AV592" s="26"/>
      <c r="AW592" s="26"/>
      <c r="AX592" s="26"/>
      <c r="AY592" s="26"/>
      <c r="AZ592" s="26"/>
      <c r="BA592" s="26"/>
      <c r="BB592" s="26"/>
      <c r="BC592" s="26"/>
      <c r="BD592" s="26"/>
      <c r="BE592" s="26"/>
      <c r="BF592" s="26"/>
      <c r="BG592" s="26"/>
      <c r="BH592" s="26"/>
      <c r="BI592" s="26"/>
      <c r="BJ592" s="26"/>
      <c r="BK592" s="26"/>
      <c r="BL592" s="26"/>
      <c r="BM592" s="26"/>
      <c r="BN592" s="26"/>
      <c r="BO592" s="26"/>
      <c r="BP592" s="26"/>
      <c r="BQ592" s="26"/>
      <c r="BR592" s="26"/>
      <c r="BS592" s="26"/>
      <c r="BT592" s="26"/>
      <c r="BU592" s="26"/>
      <c r="BV592" s="26"/>
      <c r="BW592" s="26"/>
      <c r="BX592" s="26"/>
      <c r="BY592" s="26"/>
      <c r="BZ592" s="26"/>
      <c r="CA592" s="26"/>
      <c r="CB592" s="26"/>
      <c r="CC592" s="26"/>
      <c r="CD592" s="26"/>
      <c r="CE592" s="26"/>
      <c r="CF592" s="26"/>
      <c r="CG592" s="26"/>
    </row>
    <row r="593" spans="1:85" ht="15.75" customHeight="1" x14ac:dyDescent="0.2">
      <c r="A593" s="26"/>
      <c r="B593" s="26"/>
      <c r="C593" s="26"/>
      <c r="D593" s="51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  <c r="AI593" s="26"/>
      <c r="AJ593" s="26"/>
      <c r="AK593" s="26"/>
      <c r="AL593" s="26"/>
      <c r="AM593" s="26"/>
      <c r="AN593" s="26"/>
      <c r="AO593" s="26"/>
      <c r="AP593" s="26"/>
      <c r="AQ593" s="26"/>
      <c r="AR593" s="26"/>
      <c r="AS593" s="26"/>
      <c r="AT593" s="26"/>
      <c r="AU593" s="26"/>
      <c r="AV593" s="26"/>
      <c r="AW593" s="26"/>
      <c r="AX593" s="26"/>
      <c r="AY593" s="26"/>
      <c r="AZ593" s="26"/>
      <c r="BA593" s="26"/>
      <c r="BB593" s="26"/>
      <c r="BC593" s="26"/>
      <c r="BD593" s="26"/>
      <c r="BE593" s="26"/>
      <c r="BF593" s="26"/>
      <c r="BG593" s="26"/>
      <c r="BH593" s="26"/>
      <c r="BI593" s="26"/>
      <c r="BJ593" s="26"/>
      <c r="BK593" s="26"/>
      <c r="BL593" s="26"/>
      <c r="BM593" s="26"/>
      <c r="BN593" s="26"/>
      <c r="BO593" s="26"/>
      <c r="BP593" s="26"/>
      <c r="BQ593" s="26"/>
      <c r="BR593" s="26"/>
      <c r="BS593" s="26"/>
      <c r="BT593" s="26"/>
      <c r="BU593" s="26"/>
      <c r="BV593" s="26"/>
      <c r="BW593" s="26"/>
      <c r="BX593" s="26"/>
      <c r="BY593" s="26"/>
      <c r="BZ593" s="26"/>
      <c r="CA593" s="26"/>
      <c r="CB593" s="26"/>
      <c r="CC593" s="26"/>
      <c r="CD593" s="26"/>
      <c r="CE593" s="26"/>
      <c r="CF593" s="26"/>
      <c r="CG593" s="26"/>
    </row>
    <row r="594" spans="1:85" ht="15.75" customHeight="1" x14ac:dyDescent="0.2">
      <c r="A594" s="26"/>
      <c r="B594" s="26"/>
      <c r="C594" s="26"/>
      <c r="D594" s="51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  <c r="AI594" s="26"/>
      <c r="AJ594" s="26"/>
      <c r="AK594" s="26"/>
      <c r="AL594" s="26"/>
      <c r="AM594" s="26"/>
      <c r="AN594" s="26"/>
      <c r="AO594" s="26"/>
      <c r="AP594" s="26"/>
      <c r="AQ594" s="26"/>
      <c r="AR594" s="26"/>
      <c r="AS594" s="26"/>
      <c r="AT594" s="26"/>
      <c r="AU594" s="26"/>
      <c r="AV594" s="26"/>
      <c r="AW594" s="26"/>
      <c r="AX594" s="26"/>
      <c r="AY594" s="26"/>
      <c r="AZ594" s="26"/>
      <c r="BA594" s="26"/>
      <c r="BB594" s="26"/>
      <c r="BC594" s="26"/>
      <c r="BD594" s="26"/>
      <c r="BE594" s="26"/>
      <c r="BF594" s="26"/>
      <c r="BG594" s="26"/>
      <c r="BH594" s="26"/>
      <c r="BI594" s="26"/>
      <c r="BJ594" s="26"/>
      <c r="BK594" s="26"/>
      <c r="BL594" s="26"/>
      <c r="BM594" s="26"/>
      <c r="BN594" s="26"/>
      <c r="BO594" s="26"/>
      <c r="BP594" s="26"/>
      <c r="BQ594" s="26"/>
      <c r="BR594" s="26"/>
      <c r="BS594" s="26"/>
      <c r="BT594" s="26"/>
      <c r="BU594" s="26"/>
      <c r="BV594" s="26"/>
      <c r="BW594" s="26"/>
      <c r="BX594" s="26"/>
      <c r="BY594" s="26"/>
      <c r="BZ594" s="26"/>
      <c r="CA594" s="26"/>
      <c r="CB594" s="26"/>
      <c r="CC594" s="26"/>
      <c r="CD594" s="26"/>
      <c r="CE594" s="26"/>
      <c r="CF594" s="26"/>
      <c r="CG594" s="26"/>
    </row>
    <row r="595" spans="1:85" ht="15.75" customHeight="1" x14ac:dyDescent="0.2">
      <c r="A595" s="26"/>
      <c r="B595" s="26"/>
      <c r="C595" s="26"/>
      <c r="D595" s="51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  <c r="AI595" s="26"/>
      <c r="AJ595" s="26"/>
      <c r="AK595" s="26"/>
      <c r="AL595" s="26"/>
      <c r="AM595" s="26"/>
      <c r="AN595" s="26"/>
      <c r="AO595" s="26"/>
      <c r="AP595" s="26"/>
      <c r="AQ595" s="26"/>
      <c r="AR595" s="26"/>
      <c r="AS595" s="26"/>
      <c r="AT595" s="26"/>
      <c r="AU595" s="26"/>
      <c r="AV595" s="26"/>
      <c r="AW595" s="26"/>
      <c r="AX595" s="26"/>
      <c r="AY595" s="26"/>
      <c r="AZ595" s="26"/>
      <c r="BA595" s="26"/>
      <c r="BB595" s="26"/>
      <c r="BC595" s="26"/>
      <c r="BD595" s="26"/>
      <c r="BE595" s="26"/>
      <c r="BF595" s="26"/>
      <c r="BG595" s="26"/>
      <c r="BH595" s="26"/>
      <c r="BI595" s="26"/>
      <c r="BJ595" s="26"/>
      <c r="BK595" s="26"/>
      <c r="BL595" s="26"/>
      <c r="BM595" s="26"/>
      <c r="BN595" s="26"/>
      <c r="BO595" s="26"/>
      <c r="BP595" s="26"/>
      <c r="BQ595" s="26"/>
      <c r="BR595" s="26"/>
      <c r="BS595" s="26"/>
      <c r="BT595" s="26"/>
      <c r="BU595" s="26"/>
      <c r="BV595" s="26"/>
      <c r="BW595" s="26"/>
      <c r="BX595" s="26"/>
      <c r="BY595" s="26"/>
      <c r="BZ595" s="26"/>
      <c r="CA595" s="26"/>
      <c r="CB595" s="26"/>
      <c r="CC595" s="26"/>
      <c r="CD595" s="26"/>
      <c r="CE595" s="26"/>
      <c r="CF595" s="26"/>
      <c r="CG595" s="26"/>
    </row>
    <row r="596" spans="1:85" ht="15.75" customHeight="1" x14ac:dyDescent="0.2">
      <c r="A596" s="26"/>
      <c r="B596" s="26"/>
      <c r="C596" s="26"/>
      <c r="D596" s="51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  <c r="AI596" s="26"/>
      <c r="AJ596" s="26"/>
      <c r="AK596" s="26"/>
      <c r="AL596" s="26"/>
      <c r="AM596" s="26"/>
      <c r="AN596" s="26"/>
      <c r="AO596" s="26"/>
      <c r="AP596" s="26"/>
      <c r="AQ596" s="26"/>
      <c r="AR596" s="26"/>
      <c r="AS596" s="26"/>
      <c r="AT596" s="26"/>
      <c r="AU596" s="26"/>
      <c r="AV596" s="26"/>
      <c r="AW596" s="26"/>
      <c r="AX596" s="26"/>
      <c r="AY596" s="26"/>
      <c r="AZ596" s="26"/>
      <c r="BA596" s="26"/>
      <c r="BB596" s="26"/>
      <c r="BC596" s="26"/>
      <c r="BD596" s="26"/>
      <c r="BE596" s="26"/>
      <c r="BF596" s="26"/>
      <c r="BG596" s="26"/>
      <c r="BH596" s="26"/>
      <c r="BI596" s="26"/>
      <c r="BJ596" s="26"/>
      <c r="BK596" s="26"/>
      <c r="BL596" s="26"/>
      <c r="BM596" s="26"/>
      <c r="BN596" s="26"/>
      <c r="BO596" s="26"/>
      <c r="BP596" s="26"/>
      <c r="BQ596" s="26"/>
      <c r="BR596" s="26"/>
      <c r="BS596" s="26"/>
      <c r="BT596" s="26"/>
      <c r="BU596" s="26"/>
      <c r="BV596" s="26"/>
      <c r="BW596" s="26"/>
      <c r="BX596" s="26"/>
      <c r="BY596" s="26"/>
      <c r="BZ596" s="26"/>
      <c r="CA596" s="26"/>
      <c r="CB596" s="26"/>
      <c r="CC596" s="26"/>
      <c r="CD596" s="26"/>
      <c r="CE596" s="26"/>
      <c r="CF596" s="26"/>
      <c r="CG596" s="26"/>
    </row>
    <row r="597" spans="1:85" ht="15.75" customHeight="1" x14ac:dyDescent="0.2">
      <c r="A597" s="26"/>
      <c r="B597" s="26"/>
      <c r="C597" s="26"/>
      <c r="D597" s="51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  <c r="AI597" s="26"/>
      <c r="AJ597" s="26"/>
      <c r="AK597" s="26"/>
      <c r="AL597" s="26"/>
      <c r="AM597" s="26"/>
      <c r="AN597" s="26"/>
      <c r="AO597" s="26"/>
      <c r="AP597" s="26"/>
      <c r="AQ597" s="26"/>
      <c r="AR597" s="26"/>
      <c r="AS597" s="26"/>
      <c r="AT597" s="26"/>
      <c r="AU597" s="26"/>
      <c r="AV597" s="26"/>
      <c r="AW597" s="26"/>
      <c r="AX597" s="26"/>
      <c r="AY597" s="26"/>
      <c r="AZ597" s="26"/>
      <c r="BA597" s="26"/>
      <c r="BB597" s="26"/>
      <c r="BC597" s="26"/>
      <c r="BD597" s="26"/>
      <c r="BE597" s="26"/>
      <c r="BF597" s="26"/>
      <c r="BG597" s="26"/>
      <c r="BH597" s="26"/>
      <c r="BI597" s="26"/>
      <c r="BJ597" s="26"/>
      <c r="BK597" s="26"/>
      <c r="BL597" s="26"/>
      <c r="BM597" s="26"/>
      <c r="BN597" s="26"/>
      <c r="BO597" s="26"/>
      <c r="BP597" s="26"/>
      <c r="BQ597" s="26"/>
      <c r="BR597" s="26"/>
      <c r="BS597" s="26"/>
      <c r="BT597" s="26"/>
      <c r="BU597" s="26"/>
      <c r="BV597" s="26"/>
      <c r="BW597" s="26"/>
      <c r="BX597" s="26"/>
      <c r="BY597" s="26"/>
      <c r="BZ597" s="26"/>
      <c r="CA597" s="26"/>
      <c r="CB597" s="26"/>
      <c r="CC597" s="26"/>
      <c r="CD597" s="26"/>
      <c r="CE597" s="26"/>
      <c r="CF597" s="26"/>
      <c r="CG597" s="26"/>
    </row>
    <row r="598" spans="1:85" ht="15.75" customHeight="1" x14ac:dyDescent="0.2">
      <c r="A598" s="26"/>
      <c r="B598" s="26"/>
      <c r="C598" s="26"/>
      <c r="D598" s="51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  <c r="AI598" s="26"/>
      <c r="AJ598" s="26"/>
      <c r="AK598" s="26"/>
      <c r="AL598" s="26"/>
      <c r="AM598" s="26"/>
      <c r="AN598" s="26"/>
      <c r="AO598" s="26"/>
      <c r="AP598" s="26"/>
      <c r="AQ598" s="26"/>
      <c r="AR598" s="26"/>
      <c r="AS598" s="26"/>
      <c r="AT598" s="26"/>
      <c r="AU598" s="26"/>
      <c r="AV598" s="26"/>
      <c r="AW598" s="26"/>
      <c r="AX598" s="26"/>
      <c r="AY598" s="26"/>
      <c r="AZ598" s="26"/>
      <c r="BA598" s="26"/>
      <c r="BB598" s="26"/>
      <c r="BC598" s="26"/>
      <c r="BD598" s="26"/>
      <c r="BE598" s="26"/>
      <c r="BF598" s="26"/>
      <c r="BG598" s="26"/>
      <c r="BH598" s="26"/>
      <c r="BI598" s="26"/>
      <c r="BJ598" s="26"/>
      <c r="BK598" s="26"/>
      <c r="BL598" s="26"/>
      <c r="BM598" s="26"/>
      <c r="BN598" s="26"/>
      <c r="BO598" s="26"/>
      <c r="BP598" s="26"/>
      <c r="BQ598" s="26"/>
      <c r="BR598" s="26"/>
      <c r="BS598" s="26"/>
      <c r="BT598" s="26"/>
      <c r="BU598" s="26"/>
      <c r="BV598" s="26"/>
      <c r="BW598" s="26"/>
      <c r="BX598" s="26"/>
      <c r="BY598" s="26"/>
      <c r="BZ598" s="26"/>
      <c r="CA598" s="26"/>
      <c r="CB598" s="26"/>
      <c r="CC598" s="26"/>
      <c r="CD598" s="26"/>
      <c r="CE598" s="26"/>
      <c r="CF598" s="26"/>
      <c r="CG598" s="26"/>
    </row>
    <row r="599" spans="1:85" ht="15.75" customHeight="1" x14ac:dyDescent="0.2">
      <c r="A599" s="26"/>
      <c r="B599" s="26"/>
      <c r="C599" s="26"/>
      <c r="D599" s="51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  <c r="AI599" s="26"/>
      <c r="AJ599" s="26"/>
      <c r="AK599" s="26"/>
      <c r="AL599" s="26"/>
      <c r="AM599" s="26"/>
      <c r="AN599" s="26"/>
      <c r="AO599" s="26"/>
      <c r="AP599" s="26"/>
      <c r="AQ599" s="26"/>
      <c r="AR599" s="26"/>
      <c r="AS599" s="26"/>
      <c r="AT599" s="26"/>
      <c r="AU599" s="26"/>
      <c r="AV599" s="26"/>
      <c r="AW599" s="26"/>
      <c r="AX599" s="26"/>
      <c r="AY599" s="26"/>
      <c r="AZ599" s="26"/>
      <c r="BA599" s="26"/>
      <c r="BB599" s="26"/>
      <c r="BC599" s="26"/>
      <c r="BD599" s="26"/>
      <c r="BE599" s="26"/>
      <c r="BF599" s="26"/>
      <c r="BG599" s="26"/>
      <c r="BH599" s="26"/>
      <c r="BI599" s="26"/>
      <c r="BJ599" s="26"/>
      <c r="BK599" s="26"/>
      <c r="BL599" s="26"/>
      <c r="BM599" s="26"/>
      <c r="BN599" s="26"/>
      <c r="BO599" s="26"/>
      <c r="BP599" s="26"/>
      <c r="BQ599" s="26"/>
      <c r="BR599" s="26"/>
      <c r="BS599" s="26"/>
      <c r="BT599" s="26"/>
      <c r="BU599" s="26"/>
      <c r="BV599" s="26"/>
      <c r="BW599" s="26"/>
      <c r="BX599" s="26"/>
      <c r="BY599" s="26"/>
      <c r="BZ599" s="26"/>
      <c r="CA599" s="26"/>
      <c r="CB599" s="26"/>
      <c r="CC599" s="26"/>
      <c r="CD599" s="26"/>
      <c r="CE599" s="26"/>
      <c r="CF599" s="26"/>
      <c r="CG599" s="26"/>
    </row>
    <row r="600" spans="1:85" ht="15.75" customHeight="1" x14ac:dyDescent="0.2">
      <c r="A600" s="26"/>
      <c r="B600" s="26"/>
      <c r="C600" s="26"/>
      <c r="D600" s="51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  <c r="AI600" s="26"/>
      <c r="AJ600" s="26"/>
      <c r="AK600" s="26"/>
      <c r="AL600" s="26"/>
      <c r="AM600" s="26"/>
      <c r="AN600" s="26"/>
      <c r="AO600" s="26"/>
      <c r="AP600" s="26"/>
      <c r="AQ600" s="26"/>
      <c r="AR600" s="26"/>
      <c r="AS600" s="26"/>
      <c r="AT600" s="26"/>
      <c r="AU600" s="26"/>
      <c r="AV600" s="26"/>
      <c r="AW600" s="26"/>
      <c r="AX600" s="26"/>
      <c r="AY600" s="26"/>
      <c r="AZ600" s="26"/>
      <c r="BA600" s="26"/>
      <c r="BB600" s="26"/>
      <c r="BC600" s="26"/>
      <c r="BD600" s="26"/>
      <c r="BE600" s="26"/>
      <c r="BF600" s="26"/>
      <c r="BG600" s="26"/>
      <c r="BH600" s="26"/>
      <c r="BI600" s="26"/>
      <c r="BJ600" s="26"/>
      <c r="BK600" s="26"/>
      <c r="BL600" s="26"/>
      <c r="BM600" s="26"/>
      <c r="BN600" s="26"/>
      <c r="BO600" s="26"/>
      <c r="BP600" s="26"/>
      <c r="BQ600" s="26"/>
      <c r="BR600" s="26"/>
      <c r="BS600" s="26"/>
      <c r="BT600" s="26"/>
      <c r="BU600" s="26"/>
      <c r="BV600" s="26"/>
      <c r="BW600" s="26"/>
      <c r="BX600" s="26"/>
      <c r="BY600" s="26"/>
      <c r="BZ600" s="26"/>
      <c r="CA600" s="26"/>
      <c r="CB600" s="26"/>
      <c r="CC600" s="26"/>
      <c r="CD600" s="26"/>
      <c r="CE600" s="26"/>
      <c r="CF600" s="26"/>
      <c r="CG600" s="26"/>
    </row>
    <row r="601" spans="1:85" ht="15.75" customHeight="1" x14ac:dyDescent="0.2">
      <c r="A601" s="26"/>
      <c r="B601" s="26"/>
      <c r="C601" s="26"/>
      <c r="D601" s="51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  <c r="AI601" s="26"/>
      <c r="AJ601" s="26"/>
      <c r="AK601" s="26"/>
      <c r="AL601" s="26"/>
      <c r="AM601" s="26"/>
      <c r="AN601" s="26"/>
      <c r="AO601" s="26"/>
      <c r="AP601" s="26"/>
      <c r="AQ601" s="26"/>
      <c r="AR601" s="26"/>
      <c r="AS601" s="26"/>
      <c r="AT601" s="26"/>
      <c r="AU601" s="26"/>
      <c r="AV601" s="26"/>
      <c r="AW601" s="26"/>
      <c r="AX601" s="26"/>
      <c r="AY601" s="26"/>
      <c r="AZ601" s="26"/>
      <c r="BA601" s="26"/>
      <c r="BB601" s="26"/>
      <c r="BC601" s="26"/>
      <c r="BD601" s="26"/>
      <c r="BE601" s="26"/>
      <c r="BF601" s="26"/>
      <c r="BG601" s="26"/>
      <c r="BH601" s="26"/>
      <c r="BI601" s="26"/>
      <c r="BJ601" s="26"/>
      <c r="BK601" s="26"/>
      <c r="BL601" s="26"/>
      <c r="BM601" s="26"/>
      <c r="BN601" s="26"/>
      <c r="BO601" s="26"/>
      <c r="BP601" s="26"/>
      <c r="BQ601" s="26"/>
      <c r="BR601" s="26"/>
      <c r="BS601" s="26"/>
      <c r="BT601" s="26"/>
      <c r="BU601" s="26"/>
      <c r="BV601" s="26"/>
      <c r="BW601" s="26"/>
      <c r="BX601" s="26"/>
      <c r="BY601" s="26"/>
      <c r="BZ601" s="26"/>
      <c r="CA601" s="26"/>
      <c r="CB601" s="26"/>
      <c r="CC601" s="26"/>
      <c r="CD601" s="26"/>
      <c r="CE601" s="26"/>
      <c r="CF601" s="26"/>
      <c r="CG601" s="26"/>
    </row>
    <row r="602" spans="1:85" ht="15.75" customHeight="1" x14ac:dyDescent="0.2">
      <c r="A602" s="26"/>
      <c r="B602" s="26"/>
      <c r="C602" s="26"/>
      <c r="D602" s="51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  <c r="AI602" s="26"/>
      <c r="AJ602" s="26"/>
      <c r="AK602" s="26"/>
      <c r="AL602" s="26"/>
      <c r="AM602" s="26"/>
      <c r="AN602" s="26"/>
      <c r="AO602" s="26"/>
      <c r="AP602" s="26"/>
      <c r="AQ602" s="26"/>
      <c r="AR602" s="26"/>
      <c r="AS602" s="26"/>
      <c r="AT602" s="26"/>
      <c r="AU602" s="26"/>
      <c r="AV602" s="26"/>
      <c r="AW602" s="26"/>
      <c r="AX602" s="26"/>
      <c r="AY602" s="26"/>
      <c r="AZ602" s="26"/>
      <c r="BA602" s="26"/>
      <c r="BB602" s="26"/>
      <c r="BC602" s="26"/>
      <c r="BD602" s="26"/>
      <c r="BE602" s="26"/>
      <c r="BF602" s="26"/>
      <c r="BG602" s="26"/>
      <c r="BH602" s="26"/>
      <c r="BI602" s="26"/>
      <c r="BJ602" s="26"/>
      <c r="BK602" s="26"/>
      <c r="BL602" s="26"/>
      <c r="BM602" s="26"/>
      <c r="BN602" s="26"/>
      <c r="BO602" s="26"/>
      <c r="BP602" s="26"/>
      <c r="BQ602" s="26"/>
      <c r="BR602" s="26"/>
      <c r="BS602" s="26"/>
      <c r="BT602" s="26"/>
      <c r="BU602" s="26"/>
      <c r="BV602" s="26"/>
      <c r="BW602" s="26"/>
      <c r="BX602" s="26"/>
      <c r="BY602" s="26"/>
      <c r="BZ602" s="26"/>
      <c r="CA602" s="26"/>
      <c r="CB602" s="26"/>
      <c r="CC602" s="26"/>
      <c r="CD602" s="26"/>
      <c r="CE602" s="26"/>
      <c r="CF602" s="26"/>
      <c r="CG602" s="26"/>
    </row>
    <row r="603" spans="1:85" ht="15.75" customHeight="1" x14ac:dyDescent="0.2">
      <c r="A603" s="26"/>
      <c r="B603" s="26"/>
      <c r="C603" s="26"/>
      <c r="D603" s="51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  <c r="AI603" s="26"/>
      <c r="AJ603" s="26"/>
      <c r="AK603" s="26"/>
      <c r="AL603" s="26"/>
      <c r="AM603" s="26"/>
      <c r="AN603" s="26"/>
      <c r="AO603" s="26"/>
      <c r="AP603" s="26"/>
      <c r="AQ603" s="26"/>
      <c r="AR603" s="26"/>
      <c r="AS603" s="26"/>
      <c r="AT603" s="26"/>
      <c r="AU603" s="26"/>
      <c r="AV603" s="26"/>
      <c r="AW603" s="26"/>
      <c r="AX603" s="26"/>
      <c r="AY603" s="26"/>
      <c r="AZ603" s="26"/>
      <c r="BA603" s="26"/>
      <c r="BB603" s="26"/>
      <c r="BC603" s="26"/>
      <c r="BD603" s="26"/>
      <c r="BE603" s="26"/>
      <c r="BF603" s="26"/>
      <c r="BG603" s="26"/>
      <c r="BH603" s="26"/>
      <c r="BI603" s="26"/>
      <c r="BJ603" s="26"/>
      <c r="BK603" s="26"/>
      <c r="BL603" s="26"/>
      <c r="BM603" s="26"/>
      <c r="BN603" s="26"/>
      <c r="BO603" s="26"/>
      <c r="BP603" s="26"/>
      <c r="BQ603" s="26"/>
      <c r="BR603" s="26"/>
      <c r="BS603" s="26"/>
      <c r="BT603" s="26"/>
      <c r="BU603" s="26"/>
      <c r="BV603" s="26"/>
      <c r="BW603" s="26"/>
      <c r="BX603" s="26"/>
      <c r="BY603" s="26"/>
      <c r="BZ603" s="26"/>
      <c r="CA603" s="26"/>
      <c r="CB603" s="26"/>
      <c r="CC603" s="26"/>
      <c r="CD603" s="26"/>
      <c r="CE603" s="26"/>
      <c r="CF603" s="26"/>
      <c r="CG603" s="26"/>
    </row>
    <row r="604" spans="1:85" ht="15.75" customHeight="1" x14ac:dyDescent="0.2">
      <c r="A604" s="26"/>
      <c r="B604" s="26"/>
      <c r="C604" s="26"/>
      <c r="D604" s="51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  <c r="AI604" s="26"/>
      <c r="AJ604" s="26"/>
      <c r="AK604" s="26"/>
      <c r="AL604" s="26"/>
      <c r="AM604" s="26"/>
      <c r="AN604" s="26"/>
      <c r="AO604" s="26"/>
      <c r="AP604" s="26"/>
      <c r="AQ604" s="26"/>
      <c r="AR604" s="26"/>
      <c r="AS604" s="26"/>
      <c r="AT604" s="26"/>
      <c r="AU604" s="26"/>
      <c r="AV604" s="26"/>
      <c r="AW604" s="26"/>
      <c r="AX604" s="26"/>
      <c r="AY604" s="26"/>
      <c r="AZ604" s="26"/>
      <c r="BA604" s="26"/>
      <c r="BB604" s="26"/>
      <c r="BC604" s="26"/>
      <c r="BD604" s="26"/>
      <c r="BE604" s="26"/>
      <c r="BF604" s="26"/>
      <c r="BG604" s="26"/>
      <c r="BH604" s="26"/>
      <c r="BI604" s="26"/>
      <c r="BJ604" s="26"/>
      <c r="BK604" s="26"/>
      <c r="BL604" s="26"/>
      <c r="BM604" s="26"/>
      <c r="BN604" s="26"/>
      <c r="BO604" s="26"/>
      <c r="BP604" s="26"/>
      <c r="BQ604" s="26"/>
      <c r="BR604" s="26"/>
      <c r="BS604" s="26"/>
      <c r="BT604" s="26"/>
      <c r="BU604" s="26"/>
      <c r="BV604" s="26"/>
      <c r="BW604" s="26"/>
      <c r="BX604" s="26"/>
      <c r="BY604" s="26"/>
      <c r="BZ604" s="26"/>
      <c r="CA604" s="26"/>
      <c r="CB604" s="26"/>
      <c r="CC604" s="26"/>
      <c r="CD604" s="26"/>
      <c r="CE604" s="26"/>
      <c r="CF604" s="26"/>
      <c r="CG604" s="26"/>
    </row>
    <row r="605" spans="1:85" ht="15.75" customHeight="1" x14ac:dyDescent="0.2">
      <c r="A605" s="26"/>
      <c r="B605" s="26"/>
      <c r="C605" s="26"/>
      <c r="D605" s="51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  <c r="AI605" s="26"/>
      <c r="AJ605" s="26"/>
      <c r="AK605" s="26"/>
      <c r="AL605" s="26"/>
      <c r="AM605" s="26"/>
      <c r="AN605" s="26"/>
      <c r="AO605" s="26"/>
      <c r="AP605" s="26"/>
      <c r="AQ605" s="26"/>
      <c r="AR605" s="26"/>
      <c r="AS605" s="26"/>
      <c r="AT605" s="26"/>
      <c r="AU605" s="26"/>
      <c r="AV605" s="26"/>
      <c r="AW605" s="26"/>
      <c r="AX605" s="26"/>
      <c r="AY605" s="26"/>
      <c r="AZ605" s="26"/>
      <c r="BA605" s="26"/>
      <c r="BB605" s="26"/>
      <c r="BC605" s="26"/>
      <c r="BD605" s="26"/>
      <c r="BE605" s="26"/>
      <c r="BF605" s="26"/>
      <c r="BG605" s="26"/>
      <c r="BH605" s="26"/>
      <c r="BI605" s="26"/>
      <c r="BJ605" s="26"/>
      <c r="BK605" s="26"/>
      <c r="BL605" s="26"/>
      <c r="BM605" s="26"/>
      <c r="BN605" s="26"/>
      <c r="BO605" s="26"/>
      <c r="BP605" s="26"/>
      <c r="BQ605" s="26"/>
      <c r="BR605" s="26"/>
      <c r="BS605" s="26"/>
      <c r="BT605" s="26"/>
      <c r="BU605" s="26"/>
      <c r="BV605" s="26"/>
      <c r="BW605" s="26"/>
      <c r="BX605" s="26"/>
      <c r="BY605" s="26"/>
      <c r="BZ605" s="26"/>
      <c r="CA605" s="26"/>
      <c r="CB605" s="26"/>
      <c r="CC605" s="26"/>
      <c r="CD605" s="26"/>
      <c r="CE605" s="26"/>
      <c r="CF605" s="26"/>
      <c r="CG605" s="26"/>
    </row>
    <row r="606" spans="1:85" ht="15.75" customHeight="1" x14ac:dyDescent="0.2">
      <c r="A606" s="26"/>
      <c r="B606" s="26"/>
      <c r="C606" s="26"/>
      <c r="D606" s="51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  <c r="AI606" s="26"/>
      <c r="AJ606" s="26"/>
      <c r="AK606" s="26"/>
      <c r="AL606" s="26"/>
      <c r="AM606" s="26"/>
      <c r="AN606" s="26"/>
      <c r="AO606" s="26"/>
      <c r="AP606" s="26"/>
      <c r="AQ606" s="26"/>
      <c r="AR606" s="26"/>
      <c r="AS606" s="26"/>
      <c r="AT606" s="26"/>
      <c r="AU606" s="26"/>
      <c r="AV606" s="26"/>
      <c r="AW606" s="26"/>
      <c r="AX606" s="26"/>
      <c r="AY606" s="26"/>
      <c r="AZ606" s="26"/>
      <c r="BA606" s="26"/>
      <c r="BB606" s="26"/>
      <c r="BC606" s="26"/>
      <c r="BD606" s="26"/>
      <c r="BE606" s="26"/>
      <c r="BF606" s="26"/>
      <c r="BG606" s="26"/>
      <c r="BH606" s="26"/>
      <c r="BI606" s="26"/>
      <c r="BJ606" s="26"/>
      <c r="BK606" s="26"/>
      <c r="BL606" s="26"/>
      <c r="BM606" s="26"/>
      <c r="BN606" s="26"/>
      <c r="BO606" s="26"/>
      <c r="BP606" s="26"/>
      <c r="BQ606" s="26"/>
      <c r="BR606" s="26"/>
      <c r="BS606" s="26"/>
      <c r="BT606" s="26"/>
      <c r="BU606" s="26"/>
      <c r="BV606" s="26"/>
      <c r="BW606" s="26"/>
      <c r="BX606" s="26"/>
      <c r="BY606" s="26"/>
      <c r="BZ606" s="26"/>
      <c r="CA606" s="26"/>
      <c r="CB606" s="26"/>
      <c r="CC606" s="26"/>
      <c r="CD606" s="26"/>
      <c r="CE606" s="26"/>
      <c r="CF606" s="26"/>
      <c r="CG606" s="26"/>
    </row>
    <row r="607" spans="1:85" ht="15.75" customHeight="1" x14ac:dyDescent="0.2">
      <c r="A607" s="26"/>
      <c r="B607" s="26"/>
      <c r="C607" s="26"/>
      <c r="D607" s="51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  <c r="AI607" s="26"/>
      <c r="AJ607" s="26"/>
      <c r="AK607" s="26"/>
      <c r="AL607" s="26"/>
      <c r="AM607" s="26"/>
      <c r="AN607" s="26"/>
      <c r="AO607" s="26"/>
      <c r="AP607" s="26"/>
      <c r="AQ607" s="26"/>
      <c r="AR607" s="26"/>
      <c r="AS607" s="26"/>
      <c r="AT607" s="26"/>
      <c r="AU607" s="26"/>
      <c r="AV607" s="26"/>
      <c r="AW607" s="26"/>
      <c r="AX607" s="26"/>
      <c r="AY607" s="26"/>
      <c r="AZ607" s="26"/>
      <c r="BA607" s="26"/>
      <c r="BB607" s="26"/>
      <c r="BC607" s="26"/>
      <c r="BD607" s="26"/>
      <c r="BE607" s="26"/>
      <c r="BF607" s="26"/>
      <c r="BG607" s="26"/>
      <c r="BH607" s="26"/>
      <c r="BI607" s="26"/>
      <c r="BJ607" s="26"/>
      <c r="BK607" s="26"/>
      <c r="BL607" s="26"/>
      <c r="BM607" s="26"/>
      <c r="BN607" s="26"/>
      <c r="BO607" s="26"/>
      <c r="BP607" s="26"/>
      <c r="BQ607" s="26"/>
      <c r="BR607" s="26"/>
      <c r="BS607" s="26"/>
      <c r="BT607" s="26"/>
      <c r="BU607" s="26"/>
      <c r="BV607" s="26"/>
      <c r="BW607" s="26"/>
      <c r="BX607" s="26"/>
      <c r="BY607" s="26"/>
      <c r="BZ607" s="26"/>
      <c r="CA607" s="26"/>
      <c r="CB607" s="26"/>
      <c r="CC607" s="26"/>
      <c r="CD607" s="26"/>
      <c r="CE607" s="26"/>
      <c r="CF607" s="26"/>
      <c r="CG607" s="26"/>
    </row>
    <row r="608" spans="1:85" ht="15.75" customHeight="1" x14ac:dyDescent="0.2">
      <c r="A608" s="26"/>
      <c r="B608" s="26"/>
      <c r="C608" s="26"/>
      <c r="D608" s="51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  <c r="AI608" s="26"/>
      <c r="AJ608" s="26"/>
      <c r="AK608" s="26"/>
      <c r="AL608" s="26"/>
      <c r="AM608" s="26"/>
      <c r="AN608" s="26"/>
      <c r="AO608" s="26"/>
      <c r="AP608" s="26"/>
      <c r="AQ608" s="26"/>
      <c r="AR608" s="26"/>
      <c r="AS608" s="26"/>
      <c r="AT608" s="26"/>
      <c r="AU608" s="26"/>
      <c r="AV608" s="26"/>
      <c r="AW608" s="26"/>
      <c r="AX608" s="26"/>
      <c r="AY608" s="26"/>
      <c r="AZ608" s="26"/>
      <c r="BA608" s="26"/>
      <c r="BB608" s="26"/>
      <c r="BC608" s="26"/>
      <c r="BD608" s="26"/>
      <c r="BE608" s="26"/>
      <c r="BF608" s="26"/>
      <c r="BG608" s="26"/>
      <c r="BH608" s="26"/>
      <c r="BI608" s="26"/>
      <c r="BJ608" s="26"/>
      <c r="BK608" s="26"/>
      <c r="BL608" s="26"/>
      <c r="BM608" s="26"/>
      <c r="BN608" s="26"/>
      <c r="BO608" s="26"/>
      <c r="BP608" s="26"/>
      <c r="BQ608" s="26"/>
      <c r="BR608" s="26"/>
      <c r="BS608" s="26"/>
      <c r="BT608" s="26"/>
      <c r="BU608" s="26"/>
      <c r="BV608" s="26"/>
      <c r="BW608" s="26"/>
      <c r="BX608" s="26"/>
      <c r="BY608" s="26"/>
      <c r="BZ608" s="26"/>
      <c r="CA608" s="26"/>
      <c r="CB608" s="26"/>
      <c r="CC608" s="26"/>
      <c r="CD608" s="26"/>
      <c r="CE608" s="26"/>
      <c r="CF608" s="26"/>
      <c r="CG608" s="26"/>
    </row>
    <row r="609" spans="1:85" ht="15.75" customHeight="1" x14ac:dyDescent="0.2">
      <c r="A609" s="26"/>
      <c r="B609" s="26"/>
      <c r="C609" s="26"/>
      <c r="D609" s="51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  <c r="AI609" s="26"/>
      <c r="AJ609" s="26"/>
      <c r="AK609" s="26"/>
      <c r="AL609" s="26"/>
      <c r="AM609" s="26"/>
      <c r="AN609" s="26"/>
      <c r="AO609" s="26"/>
      <c r="AP609" s="26"/>
      <c r="AQ609" s="26"/>
      <c r="AR609" s="26"/>
      <c r="AS609" s="26"/>
      <c r="AT609" s="26"/>
      <c r="AU609" s="26"/>
      <c r="AV609" s="26"/>
      <c r="AW609" s="26"/>
      <c r="AX609" s="26"/>
      <c r="AY609" s="26"/>
      <c r="AZ609" s="26"/>
      <c r="BA609" s="26"/>
      <c r="BB609" s="26"/>
      <c r="BC609" s="26"/>
      <c r="BD609" s="26"/>
      <c r="BE609" s="26"/>
      <c r="BF609" s="26"/>
      <c r="BG609" s="26"/>
      <c r="BH609" s="26"/>
      <c r="BI609" s="26"/>
      <c r="BJ609" s="26"/>
      <c r="BK609" s="26"/>
      <c r="BL609" s="26"/>
      <c r="BM609" s="26"/>
      <c r="BN609" s="26"/>
      <c r="BO609" s="26"/>
      <c r="BP609" s="26"/>
      <c r="BQ609" s="26"/>
      <c r="BR609" s="26"/>
      <c r="BS609" s="26"/>
      <c r="BT609" s="26"/>
      <c r="BU609" s="26"/>
      <c r="BV609" s="26"/>
      <c r="BW609" s="26"/>
      <c r="BX609" s="26"/>
      <c r="BY609" s="26"/>
      <c r="BZ609" s="26"/>
      <c r="CA609" s="26"/>
      <c r="CB609" s="26"/>
      <c r="CC609" s="26"/>
      <c r="CD609" s="26"/>
      <c r="CE609" s="26"/>
      <c r="CF609" s="26"/>
      <c r="CG609" s="26"/>
    </row>
    <row r="610" spans="1:85" ht="15.75" customHeight="1" x14ac:dyDescent="0.2">
      <c r="A610" s="26"/>
      <c r="B610" s="26"/>
      <c r="C610" s="26"/>
      <c r="D610" s="51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  <c r="AI610" s="26"/>
      <c r="AJ610" s="26"/>
      <c r="AK610" s="26"/>
      <c r="AL610" s="26"/>
      <c r="AM610" s="26"/>
      <c r="AN610" s="26"/>
      <c r="AO610" s="26"/>
      <c r="AP610" s="26"/>
      <c r="AQ610" s="26"/>
      <c r="AR610" s="26"/>
      <c r="AS610" s="26"/>
      <c r="AT610" s="26"/>
      <c r="AU610" s="26"/>
      <c r="AV610" s="26"/>
      <c r="AW610" s="26"/>
      <c r="AX610" s="26"/>
      <c r="AY610" s="26"/>
      <c r="AZ610" s="26"/>
      <c r="BA610" s="26"/>
      <c r="BB610" s="26"/>
      <c r="BC610" s="26"/>
      <c r="BD610" s="26"/>
      <c r="BE610" s="26"/>
      <c r="BF610" s="26"/>
      <c r="BG610" s="26"/>
      <c r="BH610" s="26"/>
      <c r="BI610" s="26"/>
      <c r="BJ610" s="26"/>
      <c r="BK610" s="26"/>
      <c r="BL610" s="26"/>
      <c r="BM610" s="26"/>
      <c r="BN610" s="26"/>
      <c r="BO610" s="26"/>
      <c r="BP610" s="26"/>
      <c r="BQ610" s="26"/>
      <c r="BR610" s="26"/>
      <c r="BS610" s="26"/>
      <c r="BT610" s="26"/>
      <c r="BU610" s="26"/>
      <c r="BV610" s="26"/>
      <c r="BW610" s="26"/>
      <c r="BX610" s="26"/>
      <c r="BY610" s="26"/>
      <c r="BZ610" s="26"/>
      <c r="CA610" s="26"/>
      <c r="CB610" s="26"/>
      <c r="CC610" s="26"/>
      <c r="CD610" s="26"/>
      <c r="CE610" s="26"/>
      <c r="CF610" s="26"/>
      <c r="CG610" s="26"/>
    </row>
    <row r="611" spans="1:85" ht="15.75" customHeight="1" x14ac:dyDescent="0.2">
      <c r="A611" s="26"/>
      <c r="B611" s="26"/>
      <c r="C611" s="26"/>
      <c r="D611" s="51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  <c r="AI611" s="26"/>
      <c r="AJ611" s="26"/>
      <c r="AK611" s="26"/>
      <c r="AL611" s="26"/>
      <c r="AM611" s="26"/>
      <c r="AN611" s="26"/>
      <c r="AO611" s="26"/>
      <c r="AP611" s="26"/>
      <c r="AQ611" s="26"/>
      <c r="AR611" s="26"/>
      <c r="AS611" s="26"/>
      <c r="AT611" s="26"/>
      <c r="AU611" s="26"/>
      <c r="AV611" s="26"/>
      <c r="AW611" s="26"/>
      <c r="AX611" s="26"/>
      <c r="AY611" s="26"/>
      <c r="AZ611" s="26"/>
      <c r="BA611" s="26"/>
      <c r="BB611" s="26"/>
      <c r="BC611" s="26"/>
      <c r="BD611" s="26"/>
      <c r="BE611" s="26"/>
      <c r="BF611" s="26"/>
      <c r="BG611" s="26"/>
      <c r="BH611" s="26"/>
      <c r="BI611" s="26"/>
      <c r="BJ611" s="26"/>
      <c r="BK611" s="26"/>
      <c r="BL611" s="26"/>
      <c r="BM611" s="26"/>
      <c r="BN611" s="26"/>
      <c r="BO611" s="26"/>
      <c r="BP611" s="26"/>
      <c r="BQ611" s="26"/>
      <c r="BR611" s="26"/>
      <c r="BS611" s="26"/>
      <c r="BT611" s="26"/>
      <c r="BU611" s="26"/>
      <c r="BV611" s="26"/>
      <c r="BW611" s="26"/>
      <c r="BX611" s="26"/>
      <c r="BY611" s="26"/>
      <c r="BZ611" s="26"/>
      <c r="CA611" s="26"/>
      <c r="CB611" s="26"/>
      <c r="CC611" s="26"/>
      <c r="CD611" s="26"/>
      <c r="CE611" s="26"/>
      <c r="CF611" s="26"/>
      <c r="CG611" s="26"/>
    </row>
    <row r="612" spans="1:85" ht="15.75" customHeight="1" x14ac:dyDescent="0.2">
      <c r="A612" s="26"/>
      <c r="B612" s="26"/>
      <c r="C612" s="26"/>
      <c r="D612" s="51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  <c r="AI612" s="26"/>
      <c r="AJ612" s="26"/>
      <c r="AK612" s="26"/>
      <c r="AL612" s="26"/>
      <c r="AM612" s="26"/>
      <c r="AN612" s="26"/>
      <c r="AO612" s="26"/>
      <c r="AP612" s="26"/>
      <c r="AQ612" s="26"/>
      <c r="AR612" s="26"/>
      <c r="AS612" s="26"/>
      <c r="AT612" s="26"/>
      <c r="AU612" s="26"/>
      <c r="AV612" s="26"/>
      <c r="AW612" s="26"/>
      <c r="AX612" s="26"/>
      <c r="AY612" s="26"/>
      <c r="AZ612" s="26"/>
      <c r="BA612" s="26"/>
      <c r="BB612" s="26"/>
      <c r="BC612" s="26"/>
      <c r="BD612" s="26"/>
      <c r="BE612" s="26"/>
      <c r="BF612" s="26"/>
      <c r="BG612" s="26"/>
      <c r="BH612" s="26"/>
      <c r="BI612" s="26"/>
      <c r="BJ612" s="26"/>
      <c r="BK612" s="26"/>
      <c r="BL612" s="26"/>
      <c r="BM612" s="26"/>
      <c r="BN612" s="26"/>
      <c r="BO612" s="26"/>
      <c r="BP612" s="26"/>
      <c r="BQ612" s="26"/>
      <c r="BR612" s="26"/>
      <c r="BS612" s="26"/>
      <c r="BT612" s="26"/>
      <c r="BU612" s="26"/>
      <c r="BV612" s="26"/>
      <c r="BW612" s="26"/>
      <c r="BX612" s="26"/>
      <c r="BY612" s="26"/>
      <c r="BZ612" s="26"/>
      <c r="CA612" s="26"/>
      <c r="CB612" s="26"/>
      <c r="CC612" s="26"/>
      <c r="CD612" s="26"/>
      <c r="CE612" s="26"/>
      <c r="CF612" s="26"/>
      <c r="CG612" s="26"/>
    </row>
    <row r="613" spans="1:85" ht="15.75" customHeight="1" x14ac:dyDescent="0.2">
      <c r="A613" s="26"/>
      <c r="B613" s="26"/>
      <c r="C613" s="26"/>
      <c r="D613" s="51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  <c r="AI613" s="26"/>
      <c r="AJ613" s="26"/>
      <c r="AK613" s="26"/>
      <c r="AL613" s="26"/>
      <c r="AM613" s="26"/>
      <c r="AN613" s="26"/>
      <c r="AO613" s="26"/>
      <c r="AP613" s="26"/>
      <c r="AQ613" s="26"/>
      <c r="AR613" s="26"/>
      <c r="AS613" s="26"/>
      <c r="AT613" s="26"/>
      <c r="AU613" s="26"/>
      <c r="AV613" s="26"/>
      <c r="AW613" s="26"/>
      <c r="AX613" s="26"/>
      <c r="AY613" s="26"/>
      <c r="AZ613" s="26"/>
      <c r="BA613" s="26"/>
      <c r="BB613" s="26"/>
      <c r="BC613" s="26"/>
      <c r="BD613" s="26"/>
      <c r="BE613" s="26"/>
      <c r="BF613" s="26"/>
      <c r="BG613" s="26"/>
      <c r="BH613" s="26"/>
      <c r="BI613" s="26"/>
      <c r="BJ613" s="26"/>
      <c r="BK613" s="26"/>
      <c r="BL613" s="26"/>
      <c r="BM613" s="26"/>
      <c r="BN613" s="26"/>
      <c r="BO613" s="26"/>
      <c r="BP613" s="26"/>
      <c r="BQ613" s="26"/>
      <c r="BR613" s="26"/>
      <c r="BS613" s="26"/>
      <c r="BT613" s="26"/>
      <c r="BU613" s="26"/>
      <c r="BV613" s="26"/>
      <c r="BW613" s="26"/>
      <c r="BX613" s="26"/>
      <c r="BY613" s="26"/>
      <c r="BZ613" s="26"/>
      <c r="CA613" s="26"/>
      <c r="CB613" s="26"/>
      <c r="CC613" s="26"/>
      <c r="CD613" s="26"/>
      <c r="CE613" s="26"/>
      <c r="CF613" s="26"/>
      <c r="CG613" s="26"/>
    </row>
    <row r="614" spans="1:85" ht="15.75" customHeight="1" x14ac:dyDescent="0.2">
      <c r="A614" s="26"/>
      <c r="B614" s="26"/>
      <c r="C614" s="26"/>
      <c r="D614" s="51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  <c r="AI614" s="26"/>
      <c r="AJ614" s="26"/>
      <c r="AK614" s="26"/>
      <c r="AL614" s="26"/>
      <c r="AM614" s="26"/>
      <c r="AN614" s="26"/>
      <c r="AO614" s="26"/>
      <c r="AP614" s="26"/>
      <c r="AQ614" s="26"/>
      <c r="AR614" s="26"/>
      <c r="AS614" s="26"/>
      <c r="AT614" s="26"/>
      <c r="AU614" s="26"/>
      <c r="AV614" s="26"/>
      <c r="AW614" s="26"/>
      <c r="AX614" s="26"/>
      <c r="AY614" s="26"/>
      <c r="AZ614" s="26"/>
      <c r="BA614" s="26"/>
      <c r="BB614" s="26"/>
      <c r="BC614" s="26"/>
      <c r="BD614" s="26"/>
      <c r="BE614" s="26"/>
      <c r="BF614" s="26"/>
      <c r="BG614" s="26"/>
      <c r="BH614" s="26"/>
      <c r="BI614" s="26"/>
      <c r="BJ614" s="26"/>
      <c r="BK614" s="26"/>
      <c r="BL614" s="26"/>
      <c r="BM614" s="26"/>
      <c r="BN614" s="26"/>
      <c r="BO614" s="26"/>
      <c r="BP614" s="26"/>
      <c r="BQ614" s="26"/>
      <c r="BR614" s="26"/>
      <c r="BS614" s="26"/>
      <c r="BT614" s="26"/>
      <c r="BU614" s="26"/>
      <c r="BV614" s="26"/>
      <c r="BW614" s="26"/>
      <c r="BX614" s="26"/>
      <c r="BY614" s="26"/>
      <c r="BZ614" s="26"/>
      <c r="CA614" s="26"/>
      <c r="CB614" s="26"/>
      <c r="CC614" s="26"/>
      <c r="CD614" s="26"/>
      <c r="CE614" s="26"/>
      <c r="CF614" s="26"/>
      <c r="CG614" s="26"/>
    </row>
    <row r="615" spans="1:85" ht="15.75" customHeight="1" x14ac:dyDescent="0.2">
      <c r="A615" s="26"/>
      <c r="B615" s="26"/>
      <c r="C615" s="26"/>
      <c r="D615" s="51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  <c r="AI615" s="26"/>
      <c r="AJ615" s="26"/>
      <c r="AK615" s="26"/>
      <c r="AL615" s="26"/>
      <c r="AM615" s="26"/>
      <c r="AN615" s="26"/>
      <c r="AO615" s="26"/>
      <c r="AP615" s="26"/>
      <c r="AQ615" s="26"/>
      <c r="AR615" s="26"/>
      <c r="AS615" s="26"/>
      <c r="AT615" s="26"/>
      <c r="AU615" s="26"/>
      <c r="AV615" s="26"/>
      <c r="AW615" s="26"/>
      <c r="AX615" s="26"/>
      <c r="AY615" s="26"/>
      <c r="AZ615" s="26"/>
      <c r="BA615" s="26"/>
      <c r="BB615" s="26"/>
      <c r="BC615" s="26"/>
      <c r="BD615" s="26"/>
      <c r="BE615" s="26"/>
      <c r="BF615" s="26"/>
      <c r="BG615" s="26"/>
      <c r="BH615" s="26"/>
      <c r="BI615" s="26"/>
      <c r="BJ615" s="26"/>
      <c r="BK615" s="26"/>
      <c r="BL615" s="26"/>
      <c r="BM615" s="26"/>
      <c r="BN615" s="26"/>
      <c r="BO615" s="26"/>
      <c r="BP615" s="26"/>
      <c r="BQ615" s="26"/>
      <c r="BR615" s="26"/>
      <c r="BS615" s="26"/>
      <c r="BT615" s="26"/>
      <c r="BU615" s="26"/>
      <c r="BV615" s="26"/>
      <c r="BW615" s="26"/>
      <c r="BX615" s="26"/>
      <c r="BY615" s="26"/>
      <c r="BZ615" s="26"/>
      <c r="CA615" s="26"/>
      <c r="CB615" s="26"/>
      <c r="CC615" s="26"/>
      <c r="CD615" s="26"/>
      <c r="CE615" s="26"/>
      <c r="CF615" s="26"/>
      <c r="CG615" s="26"/>
    </row>
    <row r="616" spans="1:85" ht="15.75" customHeight="1" x14ac:dyDescent="0.2">
      <c r="A616" s="26"/>
      <c r="B616" s="26"/>
      <c r="C616" s="26"/>
      <c r="D616" s="51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  <c r="AI616" s="26"/>
      <c r="AJ616" s="26"/>
      <c r="AK616" s="26"/>
      <c r="AL616" s="26"/>
      <c r="AM616" s="26"/>
      <c r="AN616" s="26"/>
      <c r="AO616" s="26"/>
      <c r="AP616" s="26"/>
      <c r="AQ616" s="26"/>
      <c r="AR616" s="26"/>
      <c r="AS616" s="26"/>
      <c r="AT616" s="26"/>
      <c r="AU616" s="26"/>
      <c r="AV616" s="26"/>
      <c r="AW616" s="26"/>
      <c r="AX616" s="26"/>
      <c r="AY616" s="26"/>
      <c r="AZ616" s="26"/>
      <c r="BA616" s="26"/>
      <c r="BB616" s="26"/>
      <c r="BC616" s="26"/>
      <c r="BD616" s="26"/>
      <c r="BE616" s="26"/>
      <c r="BF616" s="26"/>
      <c r="BG616" s="26"/>
      <c r="BH616" s="26"/>
      <c r="BI616" s="26"/>
      <c r="BJ616" s="26"/>
      <c r="BK616" s="26"/>
      <c r="BL616" s="26"/>
      <c r="BM616" s="26"/>
      <c r="BN616" s="26"/>
      <c r="BO616" s="26"/>
      <c r="BP616" s="26"/>
      <c r="BQ616" s="26"/>
      <c r="BR616" s="26"/>
      <c r="BS616" s="26"/>
      <c r="BT616" s="26"/>
      <c r="BU616" s="26"/>
      <c r="BV616" s="26"/>
      <c r="BW616" s="26"/>
      <c r="BX616" s="26"/>
      <c r="BY616" s="26"/>
      <c r="BZ616" s="26"/>
      <c r="CA616" s="26"/>
      <c r="CB616" s="26"/>
      <c r="CC616" s="26"/>
      <c r="CD616" s="26"/>
      <c r="CE616" s="26"/>
      <c r="CF616" s="26"/>
      <c r="CG616" s="26"/>
    </row>
    <row r="617" spans="1:85" ht="15.75" customHeight="1" x14ac:dyDescent="0.2">
      <c r="A617" s="26"/>
      <c r="B617" s="26"/>
      <c r="C617" s="26"/>
      <c r="D617" s="51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  <c r="AI617" s="26"/>
      <c r="AJ617" s="26"/>
      <c r="AK617" s="26"/>
      <c r="AL617" s="26"/>
      <c r="AM617" s="26"/>
      <c r="AN617" s="26"/>
      <c r="AO617" s="26"/>
      <c r="AP617" s="26"/>
      <c r="AQ617" s="26"/>
      <c r="AR617" s="26"/>
      <c r="AS617" s="26"/>
      <c r="AT617" s="26"/>
      <c r="AU617" s="26"/>
      <c r="AV617" s="26"/>
      <c r="AW617" s="26"/>
      <c r="AX617" s="26"/>
      <c r="AY617" s="26"/>
      <c r="AZ617" s="26"/>
      <c r="BA617" s="26"/>
      <c r="BB617" s="26"/>
      <c r="BC617" s="26"/>
      <c r="BD617" s="26"/>
      <c r="BE617" s="26"/>
      <c r="BF617" s="26"/>
      <c r="BG617" s="26"/>
      <c r="BH617" s="26"/>
      <c r="BI617" s="26"/>
      <c r="BJ617" s="26"/>
      <c r="BK617" s="26"/>
      <c r="BL617" s="26"/>
      <c r="BM617" s="26"/>
      <c r="BN617" s="26"/>
      <c r="BO617" s="26"/>
      <c r="BP617" s="26"/>
      <c r="BQ617" s="26"/>
      <c r="BR617" s="26"/>
      <c r="BS617" s="26"/>
      <c r="BT617" s="26"/>
      <c r="BU617" s="26"/>
      <c r="BV617" s="26"/>
      <c r="BW617" s="26"/>
      <c r="BX617" s="26"/>
      <c r="BY617" s="26"/>
      <c r="BZ617" s="26"/>
      <c r="CA617" s="26"/>
      <c r="CB617" s="26"/>
      <c r="CC617" s="26"/>
      <c r="CD617" s="26"/>
      <c r="CE617" s="26"/>
      <c r="CF617" s="26"/>
      <c r="CG617" s="26"/>
    </row>
    <row r="618" spans="1:85" ht="15.75" customHeight="1" x14ac:dyDescent="0.2">
      <c r="A618" s="26"/>
      <c r="B618" s="26"/>
      <c r="C618" s="26"/>
      <c r="D618" s="51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  <c r="AI618" s="26"/>
      <c r="AJ618" s="26"/>
      <c r="AK618" s="26"/>
      <c r="AL618" s="26"/>
      <c r="AM618" s="26"/>
      <c r="AN618" s="26"/>
      <c r="AO618" s="26"/>
      <c r="AP618" s="26"/>
      <c r="AQ618" s="26"/>
      <c r="AR618" s="26"/>
      <c r="AS618" s="26"/>
      <c r="AT618" s="26"/>
      <c r="AU618" s="26"/>
      <c r="AV618" s="26"/>
      <c r="AW618" s="26"/>
      <c r="AX618" s="26"/>
      <c r="AY618" s="26"/>
      <c r="AZ618" s="26"/>
      <c r="BA618" s="26"/>
      <c r="BB618" s="26"/>
      <c r="BC618" s="26"/>
      <c r="BD618" s="26"/>
      <c r="BE618" s="26"/>
      <c r="BF618" s="26"/>
      <c r="BG618" s="26"/>
      <c r="BH618" s="26"/>
      <c r="BI618" s="26"/>
      <c r="BJ618" s="26"/>
      <c r="BK618" s="26"/>
      <c r="BL618" s="26"/>
      <c r="BM618" s="26"/>
      <c r="BN618" s="26"/>
      <c r="BO618" s="26"/>
      <c r="BP618" s="26"/>
      <c r="BQ618" s="26"/>
      <c r="BR618" s="26"/>
      <c r="BS618" s="26"/>
      <c r="BT618" s="26"/>
      <c r="BU618" s="26"/>
      <c r="BV618" s="26"/>
      <c r="BW618" s="26"/>
      <c r="BX618" s="26"/>
      <c r="BY618" s="26"/>
      <c r="BZ618" s="26"/>
      <c r="CA618" s="26"/>
      <c r="CB618" s="26"/>
      <c r="CC618" s="26"/>
      <c r="CD618" s="26"/>
      <c r="CE618" s="26"/>
      <c r="CF618" s="26"/>
      <c r="CG618" s="26"/>
    </row>
    <row r="619" spans="1:85" ht="15.75" customHeight="1" x14ac:dyDescent="0.2">
      <c r="A619" s="26"/>
      <c r="B619" s="26"/>
      <c r="C619" s="26"/>
      <c r="D619" s="51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  <c r="AI619" s="26"/>
      <c r="AJ619" s="26"/>
      <c r="AK619" s="26"/>
      <c r="AL619" s="26"/>
      <c r="AM619" s="26"/>
      <c r="AN619" s="26"/>
      <c r="AO619" s="26"/>
      <c r="AP619" s="26"/>
      <c r="AQ619" s="26"/>
      <c r="AR619" s="26"/>
      <c r="AS619" s="26"/>
      <c r="AT619" s="26"/>
      <c r="AU619" s="26"/>
      <c r="AV619" s="26"/>
      <c r="AW619" s="26"/>
      <c r="AX619" s="26"/>
      <c r="AY619" s="26"/>
      <c r="AZ619" s="26"/>
      <c r="BA619" s="26"/>
      <c r="BB619" s="26"/>
      <c r="BC619" s="26"/>
      <c r="BD619" s="26"/>
      <c r="BE619" s="26"/>
      <c r="BF619" s="26"/>
      <c r="BG619" s="26"/>
      <c r="BH619" s="26"/>
      <c r="BI619" s="26"/>
      <c r="BJ619" s="26"/>
      <c r="BK619" s="26"/>
      <c r="BL619" s="26"/>
      <c r="BM619" s="26"/>
      <c r="BN619" s="26"/>
      <c r="BO619" s="26"/>
      <c r="BP619" s="26"/>
      <c r="BQ619" s="26"/>
      <c r="BR619" s="26"/>
      <c r="BS619" s="26"/>
      <c r="BT619" s="26"/>
      <c r="BU619" s="26"/>
      <c r="BV619" s="26"/>
      <c r="BW619" s="26"/>
      <c r="BX619" s="26"/>
      <c r="BY619" s="26"/>
      <c r="BZ619" s="26"/>
      <c r="CA619" s="26"/>
      <c r="CB619" s="26"/>
      <c r="CC619" s="26"/>
      <c r="CD619" s="26"/>
      <c r="CE619" s="26"/>
      <c r="CF619" s="26"/>
      <c r="CG619" s="26"/>
    </row>
    <row r="620" spans="1:85" ht="15.75" customHeight="1" x14ac:dyDescent="0.2">
      <c r="A620" s="26"/>
      <c r="B620" s="26"/>
      <c r="C620" s="26"/>
      <c r="D620" s="51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  <c r="AI620" s="26"/>
      <c r="AJ620" s="26"/>
      <c r="AK620" s="26"/>
      <c r="AL620" s="26"/>
      <c r="AM620" s="26"/>
      <c r="AN620" s="26"/>
      <c r="AO620" s="26"/>
      <c r="AP620" s="26"/>
      <c r="AQ620" s="26"/>
      <c r="AR620" s="26"/>
      <c r="AS620" s="26"/>
      <c r="AT620" s="26"/>
      <c r="AU620" s="26"/>
      <c r="AV620" s="26"/>
      <c r="AW620" s="26"/>
      <c r="AX620" s="26"/>
      <c r="AY620" s="26"/>
      <c r="AZ620" s="26"/>
      <c r="BA620" s="26"/>
      <c r="BB620" s="26"/>
      <c r="BC620" s="26"/>
      <c r="BD620" s="26"/>
      <c r="BE620" s="26"/>
      <c r="BF620" s="26"/>
      <c r="BG620" s="26"/>
      <c r="BH620" s="26"/>
      <c r="BI620" s="26"/>
      <c r="BJ620" s="26"/>
      <c r="BK620" s="26"/>
      <c r="BL620" s="26"/>
      <c r="BM620" s="26"/>
      <c r="BN620" s="26"/>
      <c r="BO620" s="26"/>
      <c r="BP620" s="26"/>
      <c r="BQ620" s="26"/>
      <c r="BR620" s="26"/>
      <c r="BS620" s="26"/>
      <c r="BT620" s="26"/>
      <c r="BU620" s="26"/>
      <c r="BV620" s="26"/>
      <c r="BW620" s="26"/>
      <c r="BX620" s="26"/>
      <c r="BY620" s="26"/>
      <c r="BZ620" s="26"/>
      <c r="CA620" s="26"/>
      <c r="CB620" s="26"/>
      <c r="CC620" s="26"/>
      <c r="CD620" s="26"/>
      <c r="CE620" s="26"/>
      <c r="CF620" s="26"/>
      <c r="CG620" s="26"/>
    </row>
    <row r="621" spans="1:85" ht="15.75" customHeight="1" x14ac:dyDescent="0.2">
      <c r="A621" s="26"/>
      <c r="B621" s="26"/>
      <c r="C621" s="26"/>
      <c r="D621" s="51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  <c r="AI621" s="26"/>
      <c r="AJ621" s="26"/>
      <c r="AK621" s="26"/>
      <c r="AL621" s="26"/>
      <c r="AM621" s="26"/>
      <c r="AN621" s="26"/>
      <c r="AO621" s="26"/>
      <c r="AP621" s="26"/>
      <c r="AQ621" s="26"/>
      <c r="AR621" s="26"/>
      <c r="AS621" s="26"/>
      <c r="AT621" s="26"/>
      <c r="AU621" s="26"/>
      <c r="AV621" s="26"/>
      <c r="AW621" s="26"/>
      <c r="AX621" s="26"/>
      <c r="AY621" s="26"/>
      <c r="AZ621" s="26"/>
      <c r="BA621" s="26"/>
      <c r="BB621" s="26"/>
      <c r="BC621" s="26"/>
      <c r="BD621" s="26"/>
      <c r="BE621" s="26"/>
      <c r="BF621" s="26"/>
      <c r="BG621" s="26"/>
      <c r="BH621" s="26"/>
      <c r="BI621" s="26"/>
      <c r="BJ621" s="26"/>
      <c r="BK621" s="26"/>
      <c r="BL621" s="26"/>
      <c r="BM621" s="26"/>
      <c r="BN621" s="26"/>
      <c r="BO621" s="26"/>
      <c r="BP621" s="26"/>
      <c r="BQ621" s="26"/>
      <c r="BR621" s="26"/>
      <c r="BS621" s="26"/>
      <c r="BT621" s="26"/>
      <c r="BU621" s="26"/>
      <c r="BV621" s="26"/>
      <c r="BW621" s="26"/>
      <c r="BX621" s="26"/>
      <c r="BY621" s="26"/>
      <c r="BZ621" s="26"/>
      <c r="CA621" s="26"/>
      <c r="CB621" s="26"/>
      <c r="CC621" s="26"/>
      <c r="CD621" s="26"/>
      <c r="CE621" s="26"/>
      <c r="CF621" s="26"/>
      <c r="CG621" s="26"/>
    </row>
    <row r="622" spans="1:85" ht="15.75" customHeight="1" x14ac:dyDescent="0.2">
      <c r="A622" s="26"/>
      <c r="B622" s="26"/>
      <c r="C622" s="26"/>
      <c r="D622" s="51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  <c r="AI622" s="26"/>
      <c r="AJ622" s="26"/>
      <c r="AK622" s="26"/>
      <c r="AL622" s="26"/>
      <c r="AM622" s="26"/>
      <c r="AN622" s="26"/>
      <c r="AO622" s="26"/>
      <c r="AP622" s="26"/>
      <c r="AQ622" s="26"/>
      <c r="AR622" s="26"/>
      <c r="AS622" s="26"/>
      <c r="AT622" s="26"/>
      <c r="AU622" s="26"/>
      <c r="AV622" s="26"/>
      <c r="AW622" s="26"/>
      <c r="AX622" s="26"/>
      <c r="AY622" s="26"/>
      <c r="AZ622" s="26"/>
      <c r="BA622" s="26"/>
      <c r="BB622" s="26"/>
      <c r="BC622" s="26"/>
      <c r="BD622" s="26"/>
      <c r="BE622" s="26"/>
      <c r="BF622" s="26"/>
      <c r="BG622" s="26"/>
      <c r="BH622" s="26"/>
      <c r="BI622" s="26"/>
      <c r="BJ622" s="26"/>
      <c r="BK622" s="26"/>
      <c r="BL622" s="26"/>
      <c r="BM622" s="26"/>
      <c r="BN622" s="26"/>
      <c r="BO622" s="26"/>
      <c r="BP622" s="26"/>
      <c r="BQ622" s="26"/>
      <c r="BR622" s="26"/>
      <c r="BS622" s="26"/>
      <c r="BT622" s="26"/>
      <c r="BU622" s="26"/>
      <c r="BV622" s="26"/>
      <c r="BW622" s="26"/>
      <c r="BX622" s="26"/>
      <c r="BY622" s="26"/>
      <c r="BZ622" s="26"/>
      <c r="CA622" s="26"/>
      <c r="CB622" s="26"/>
      <c r="CC622" s="26"/>
      <c r="CD622" s="26"/>
      <c r="CE622" s="26"/>
      <c r="CF622" s="26"/>
      <c r="CG622" s="26"/>
    </row>
    <row r="623" spans="1:85" ht="15.75" customHeight="1" x14ac:dyDescent="0.2">
      <c r="A623" s="26"/>
      <c r="B623" s="26"/>
      <c r="C623" s="26"/>
      <c r="D623" s="51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  <c r="AI623" s="26"/>
      <c r="AJ623" s="26"/>
      <c r="AK623" s="26"/>
      <c r="AL623" s="26"/>
      <c r="AM623" s="26"/>
      <c r="AN623" s="26"/>
      <c r="AO623" s="26"/>
      <c r="AP623" s="26"/>
      <c r="AQ623" s="26"/>
      <c r="AR623" s="26"/>
      <c r="AS623" s="26"/>
      <c r="AT623" s="26"/>
      <c r="AU623" s="26"/>
      <c r="AV623" s="26"/>
      <c r="AW623" s="26"/>
      <c r="AX623" s="26"/>
      <c r="AY623" s="26"/>
      <c r="AZ623" s="26"/>
      <c r="BA623" s="26"/>
      <c r="BB623" s="26"/>
      <c r="BC623" s="26"/>
      <c r="BD623" s="26"/>
      <c r="BE623" s="26"/>
      <c r="BF623" s="26"/>
      <c r="BG623" s="26"/>
      <c r="BH623" s="26"/>
      <c r="BI623" s="26"/>
      <c r="BJ623" s="26"/>
      <c r="BK623" s="26"/>
      <c r="BL623" s="26"/>
      <c r="BM623" s="26"/>
      <c r="BN623" s="26"/>
      <c r="BO623" s="26"/>
      <c r="BP623" s="26"/>
      <c r="BQ623" s="26"/>
      <c r="BR623" s="26"/>
      <c r="BS623" s="26"/>
      <c r="BT623" s="26"/>
      <c r="BU623" s="26"/>
      <c r="BV623" s="26"/>
      <c r="BW623" s="26"/>
      <c r="BX623" s="26"/>
      <c r="BY623" s="26"/>
      <c r="BZ623" s="26"/>
      <c r="CA623" s="26"/>
      <c r="CB623" s="26"/>
      <c r="CC623" s="26"/>
      <c r="CD623" s="26"/>
      <c r="CE623" s="26"/>
      <c r="CF623" s="26"/>
      <c r="CG623" s="26"/>
    </row>
    <row r="624" spans="1:85" ht="15.75" customHeight="1" x14ac:dyDescent="0.2">
      <c r="A624" s="26"/>
      <c r="B624" s="26"/>
      <c r="C624" s="26"/>
      <c r="D624" s="51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  <c r="AI624" s="26"/>
      <c r="AJ624" s="26"/>
      <c r="AK624" s="26"/>
      <c r="AL624" s="26"/>
      <c r="AM624" s="26"/>
      <c r="AN624" s="26"/>
      <c r="AO624" s="26"/>
      <c r="AP624" s="26"/>
      <c r="AQ624" s="26"/>
      <c r="AR624" s="26"/>
      <c r="AS624" s="26"/>
      <c r="AT624" s="26"/>
      <c r="AU624" s="26"/>
      <c r="AV624" s="26"/>
      <c r="AW624" s="26"/>
      <c r="AX624" s="26"/>
      <c r="AY624" s="26"/>
      <c r="AZ624" s="26"/>
      <c r="BA624" s="26"/>
      <c r="BB624" s="26"/>
      <c r="BC624" s="26"/>
      <c r="BD624" s="26"/>
      <c r="BE624" s="26"/>
      <c r="BF624" s="26"/>
      <c r="BG624" s="26"/>
      <c r="BH624" s="26"/>
      <c r="BI624" s="26"/>
      <c r="BJ624" s="26"/>
      <c r="BK624" s="26"/>
      <c r="BL624" s="26"/>
      <c r="BM624" s="26"/>
      <c r="BN624" s="26"/>
      <c r="BO624" s="26"/>
      <c r="BP624" s="26"/>
      <c r="BQ624" s="26"/>
      <c r="BR624" s="26"/>
      <c r="BS624" s="26"/>
      <c r="BT624" s="26"/>
      <c r="BU624" s="26"/>
      <c r="BV624" s="26"/>
      <c r="BW624" s="26"/>
      <c r="BX624" s="26"/>
      <c r="BY624" s="26"/>
      <c r="BZ624" s="26"/>
      <c r="CA624" s="26"/>
      <c r="CB624" s="26"/>
      <c r="CC624" s="26"/>
      <c r="CD624" s="26"/>
      <c r="CE624" s="26"/>
      <c r="CF624" s="26"/>
      <c r="CG624" s="26"/>
    </row>
    <row r="625" spans="1:85" ht="15.75" customHeight="1" x14ac:dyDescent="0.2">
      <c r="A625" s="26"/>
      <c r="B625" s="26"/>
      <c r="C625" s="26"/>
      <c r="D625" s="51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  <c r="AI625" s="26"/>
      <c r="AJ625" s="26"/>
      <c r="AK625" s="26"/>
      <c r="AL625" s="26"/>
      <c r="AM625" s="26"/>
      <c r="AN625" s="26"/>
      <c r="AO625" s="26"/>
      <c r="AP625" s="26"/>
      <c r="AQ625" s="26"/>
      <c r="AR625" s="26"/>
      <c r="AS625" s="26"/>
      <c r="AT625" s="26"/>
      <c r="AU625" s="26"/>
      <c r="AV625" s="26"/>
      <c r="AW625" s="26"/>
      <c r="AX625" s="26"/>
      <c r="AY625" s="26"/>
      <c r="AZ625" s="26"/>
      <c r="BA625" s="26"/>
      <c r="BB625" s="26"/>
      <c r="BC625" s="26"/>
      <c r="BD625" s="26"/>
      <c r="BE625" s="26"/>
      <c r="BF625" s="26"/>
      <c r="BG625" s="26"/>
      <c r="BH625" s="26"/>
      <c r="BI625" s="26"/>
      <c r="BJ625" s="26"/>
      <c r="BK625" s="26"/>
      <c r="BL625" s="26"/>
      <c r="BM625" s="26"/>
      <c r="BN625" s="26"/>
      <c r="BO625" s="26"/>
      <c r="BP625" s="26"/>
      <c r="BQ625" s="26"/>
      <c r="BR625" s="26"/>
      <c r="BS625" s="26"/>
      <c r="BT625" s="26"/>
      <c r="BU625" s="26"/>
      <c r="BV625" s="26"/>
      <c r="BW625" s="26"/>
      <c r="BX625" s="26"/>
      <c r="BY625" s="26"/>
      <c r="BZ625" s="26"/>
      <c r="CA625" s="26"/>
      <c r="CB625" s="26"/>
      <c r="CC625" s="26"/>
      <c r="CD625" s="26"/>
      <c r="CE625" s="26"/>
      <c r="CF625" s="26"/>
      <c r="CG625" s="26"/>
    </row>
    <row r="626" spans="1:85" ht="15.75" customHeight="1" x14ac:dyDescent="0.2">
      <c r="A626" s="26"/>
      <c r="B626" s="26"/>
      <c r="C626" s="26"/>
      <c r="D626" s="51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  <c r="AI626" s="26"/>
      <c r="AJ626" s="26"/>
      <c r="AK626" s="26"/>
      <c r="AL626" s="26"/>
      <c r="AM626" s="26"/>
      <c r="AN626" s="26"/>
      <c r="AO626" s="26"/>
      <c r="AP626" s="26"/>
      <c r="AQ626" s="26"/>
      <c r="AR626" s="26"/>
      <c r="AS626" s="26"/>
      <c r="AT626" s="26"/>
      <c r="AU626" s="26"/>
      <c r="AV626" s="26"/>
      <c r="AW626" s="26"/>
      <c r="AX626" s="26"/>
      <c r="AY626" s="26"/>
      <c r="AZ626" s="26"/>
      <c r="BA626" s="26"/>
      <c r="BB626" s="26"/>
      <c r="BC626" s="26"/>
      <c r="BD626" s="26"/>
      <c r="BE626" s="26"/>
      <c r="BF626" s="26"/>
      <c r="BG626" s="26"/>
      <c r="BH626" s="26"/>
      <c r="BI626" s="26"/>
      <c r="BJ626" s="26"/>
      <c r="BK626" s="26"/>
      <c r="BL626" s="26"/>
      <c r="BM626" s="26"/>
      <c r="BN626" s="26"/>
      <c r="BO626" s="26"/>
      <c r="BP626" s="26"/>
      <c r="BQ626" s="26"/>
      <c r="BR626" s="26"/>
      <c r="BS626" s="26"/>
      <c r="BT626" s="26"/>
      <c r="BU626" s="26"/>
      <c r="BV626" s="26"/>
      <c r="BW626" s="26"/>
      <c r="BX626" s="26"/>
      <c r="BY626" s="26"/>
      <c r="BZ626" s="26"/>
      <c r="CA626" s="26"/>
      <c r="CB626" s="26"/>
      <c r="CC626" s="26"/>
      <c r="CD626" s="26"/>
      <c r="CE626" s="26"/>
      <c r="CF626" s="26"/>
      <c r="CG626" s="26"/>
    </row>
    <row r="627" spans="1:85" ht="15.75" customHeight="1" x14ac:dyDescent="0.2">
      <c r="A627" s="26"/>
      <c r="B627" s="26"/>
      <c r="C627" s="26"/>
      <c r="D627" s="51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  <c r="AI627" s="26"/>
      <c r="AJ627" s="26"/>
      <c r="AK627" s="26"/>
      <c r="AL627" s="26"/>
      <c r="AM627" s="26"/>
      <c r="AN627" s="26"/>
      <c r="AO627" s="26"/>
      <c r="AP627" s="26"/>
      <c r="AQ627" s="26"/>
      <c r="AR627" s="26"/>
      <c r="AS627" s="26"/>
      <c r="AT627" s="26"/>
      <c r="AU627" s="26"/>
      <c r="AV627" s="26"/>
      <c r="AW627" s="26"/>
      <c r="AX627" s="26"/>
      <c r="AY627" s="26"/>
      <c r="AZ627" s="26"/>
      <c r="BA627" s="26"/>
      <c r="BB627" s="26"/>
      <c r="BC627" s="26"/>
      <c r="BD627" s="26"/>
      <c r="BE627" s="26"/>
      <c r="BF627" s="26"/>
      <c r="BG627" s="26"/>
      <c r="BH627" s="26"/>
      <c r="BI627" s="26"/>
      <c r="BJ627" s="26"/>
      <c r="BK627" s="26"/>
      <c r="BL627" s="26"/>
      <c r="BM627" s="26"/>
      <c r="BN627" s="26"/>
      <c r="BO627" s="26"/>
      <c r="BP627" s="26"/>
      <c r="BQ627" s="26"/>
      <c r="BR627" s="26"/>
      <c r="BS627" s="26"/>
      <c r="BT627" s="26"/>
      <c r="BU627" s="26"/>
      <c r="BV627" s="26"/>
      <c r="BW627" s="26"/>
      <c r="BX627" s="26"/>
      <c r="BY627" s="26"/>
      <c r="BZ627" s="26"/>
      <c r="CA627" s="26"/>
      <c r="CB627" s="26"/>
      <c r="CC627" s="26"/>
      <c r="CD627" s="26"/>
      <c r="CE627" s="26"/>
      <c r="CF627" s="26"/>
      <c r="CG627" s="26"/>
    </row>
    <row r="628" spans="1:85" ht="15.75" customHeight="1" x14ac:dyDescent="0.2">
      <c r="A628" s="26"/>
      <c r="B628" s="26"/>
      <c r="C628" s="26"/>
      <c r="D628" s="51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  <c r="AI628" s="26"/>
      <c r="AJ628" s="26"/>
      <c r="AK628" s="26"/>
      <c r="AL628" s="26"/>
      <c r="AM628" s="26"/>
      <c r="AN628" s="26"/>
      <c r="AO628" s="26"/>
      <c r="AP628" s="26"/>
      <c r="AQ628" s="26"/>
      <c r="AR628" s="26"/>
      <c r="AS628" s="26"/>
      <c r="AT628" s="26"/>
      <c r="AU628" s="26"/>
      <c r="AV628" s="26"/>
      <c r="AW628" s="26"/>
      <c r="AX628" s="26"/>
      <c r="AY628" s="26"/>
      <c r="AZ628" s="26"/>
      <c r="BA628" s="26"/>
      <c r="BB628" s="26"/>
      <c r="BC628" s="26"/>
      <c r="BD628" s="26"/>
      <c r="BE628" s="26"/>
      <c r="BF628" s="26"/>
      <c r="BG628" s="26"/>
      <c r="BH628" s="26"/>
      <c r="BI628" s="26"/>
      <c r="BJ628" s="26"/>
      <c r="BK628" s="26"/>
      <c r="BL628" s="26"/>
      <c r="BM628" s="26"/>
      <c r="BN628" s="26"/>
      <c r="BO628" s="26"/>
      <c r="BP628" s="26"/>
      <c r="BQ628" s="26"/>
      <c r="BR628" s="26"/>
      <c r="BS628" s="26"/>
      <c r="BT628" s="26"/>
      <c r="BU628" s="26"/>
      <c r="BV628" s="26"/>
      <c r="BW628" s="26"/>
      <c r="BX628" s="26"/>
      <c r="BY628" s="26"/>
      <c r="BZ628" s="26"/>
      <c r="CA628" s="26"/>
      <c r="CB628" s="26"/>
      <c r="CC628" s="26"/>
      <c r="CD628" s="26"/>
      <c r="CE628" s="26"/>
      <c r="CF628" s="26"/>
      <c r="CG628" s="26"/>
    </row>
    <row r="629" spans="1:85" ht="15.75" customHeight="1" x14ac:dyDescent="0.2">
      <c r="A629" s="26"/>
      <c r="B629" s="26"/>
      <c r="C629" s="26"/>
      <c r="D629" s="51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  <c r="AI629" s="26"/>
      <c r="AJ629" s="26"/>
      <c r="AK629" s="26"/>
      <c r="AL629" s="26"/>
      <c r="AM629" s="26"/>
      <c r="AN629" s="26"/>
      <c r="AO629" s="26"/>
      <c r="AP629" s="26"/>
      <c r="AQ629" s="26"/>
      <c r="AR629" s="26"/>
      <c r="AS629" s="26"/>
      <c r="AT629" s="26"/>
      <c r="AU629" s="26"/>
      <c r="AV629" s="26"/>
      <c r="AW629" s="26"/>
      <c r="AX629" s="26"/>
      <c r="AY629" s="26"/>
      <c r="AZ629" s="26"/>
      <c r="BA629" s="26"/>
      <c r="BB629" s="26"/>
      <c r="BC629" s="26"/>
      <c r="BD629" s="26"/>
      <c r="BE629" s="26"/>
      <c r="BF629" s="26"/>
      <c r="BG629" s="26"/>
      <c r="BH629" s="26"/>
      <c r="BI629" s="26"/>
      <c r="BJ629" s="26"/>
      <c r="BK629" s="26"/>
      <c r="BL629" s="26"/>
      <c r="BM629" s="26"/>
      <c r="BN629" s="26"/>
      <c r="BO629" s="26"/>
      <c r="BP629" s="26"/>
      <c r="BQ629" s="26"/>
      <c r="BR629" s="26"/>
      <c r="BS629" s="26"/>
      <c r="BT629" s="26"/>
      <c r="BU629" s="26"/>
      <c r="BV629" s="26"/>
      <c r="BW629" s="26"/>
      <c r="BX629" s="26"/>
      <c r="BY629" s="26"/>
      <c r="BZ629" s="26"/>
      <c r="CA629" s="26"/>
      <c r="CB629" s="26"/>
      <c r="CC629" s="26"/>
      <c r="CD629" s="26"/>
      <c r="CE629" s="26"/>
      <c r="CF629" s="26"/>
      <c r="CG629" s="26"/>
    </row>
    <row r="630" spans="1:85" ht="15.75" customHeight="1" x14ac:dyDescent="0.2">
      <c r="A630" s="26"/>
      <c r="B630" s="26"/>
      <c r="C630" s="26"/>
      <c r="D630" s="51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  <c r="AI630" s="26"/>
      <c r="AJ630" s="26"/>
      <c r="AK630" s="26"/>
      <c r="AL630" s="26"/>
      <c r="AM630" s="26"/>
      <c r="AN630" s="26"/>
      <c r="AO630" s="26"/>
      <c r="AP630" s="26"/>
      <c r="AQ630" s="26"/>
      <c r="AR630" s="26"/>
      <c r="AS630" s="26"/>
      <c r="AT630" s="26"/>
      <c r="AU630" s="26"/>
      <c r="AV630" s="26"/>
      <c r="AW630" s="26"/>
      <c r="AX630" s="26"/>
      <c r="AY630" s="26"/>
      <c r="AZ630" s="26"/>
      <c r="BA630" s="26"/>
      <c r="BB630" s="26"/>
      <c r="BC630" s="26"/>
      <c r="BD630" s="26"/>
      <c r="BE630" s="26"/>
      <c r="BF630" s="26"/>
      <c r="BG630" s="26"/>
      <c r="BH630" s="26"/>
      <c r="BI630" s="26"/>
      <c r="BJ630" s="26"/>
      <c r="BK630" s="26"/>
      <c r="BL630" s="26"/>
      <c r="BM630" s="26"/>
      <c r="BN630" s="26"/>
      <c r="BO630" s="26"/>
      <c r="BP630" s="26"/>
      <c r="BQ630" s="26"/>
      <c r="BR630" s="26"/>
      <c r="BS630" s="26"/>
      <c r="BT630" s="26"/>
      <c r="BU630" s="26"/>
      <c r="BV630" s="26"/>
      <c r="BW630" s="26"/>
      <c r="BX630" s="26"/>
      <c r="BY630" s="26"/>
      <c r="BZ630" s="26"/>
      <c r="CA630" s="26"/>
      <c r="CB630" s="26"/>
      <c r="CC630" s="26"/>
      <c r="CD630" s="26"/>
      <c r="CE630" s="26"/>
      <c r="CF630" s="26"/>
      <c r="CG630" s="26"/>
    </row>
    <row r="631" spans="1:85" ht="15.75" customHeight="1" x14ac:dyDescent="0.2">
      <c r="A631" s="26"/>
      <c r="B631" s="26"/>
      <c r="C631" s="26"/>
      <c r="D631" s="51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  <c r="AI631" s="26"/>
      <c r="AJ631" s="26"/>
      <c r="AK631" s="26"/>
      <c r="AL631" s="26"/>
      <c r="AM631" s="26"/>
      <c r="AN631" s="26"/>
      <c r="AO631" s="26"/>
      <c r="AP631" s="26"/>
      <c r="AQ631" s="26"/>
      <c r="AR631" s="26"/>
      <c r="AS631" s="26"/>
      <c r="AT631" s="26"/>
      <c r="AU631" s="26"/>
      <c r="AV631" s="26"/>
      <c r="AW631" s="26"/>
      <c r="AX631" s="26"/>
      <c r="AY631" s="26"/>
      <c r="AZ631" s="26"/>
      <c r="BA631" s="26"/>
      <c r="BB631" s="26"/>
      <c r="BC631" s="26"/>
      <c r="BD631" s="26"/>
      <c r="BE631" s="26"/>
      <c r="BF631" s="26"/>
      <c r="BG631" s="26"/>
      <c r="BH631" s="26"/>
      <c r="BI631" s="26"/>
      <c r="BJ631" s="26"/>
      <c r="BK631" s="26"/>
      <c r="BL631" s="26"/>
      <c r="BM631" s="26"/>
      <c r="BN631" s="26"/>
      <c r="BO631" s="26"/>
      <c r="BP631" s="26"/>
      <c r="BQ631" s="26"/>
      <c r="BR631" s="26"/>
      <c r="BS631" s="26"/>
      <c r="BT631" s="26"/>
      <c r="BU631" s="26"/>
      <c r="BV631" s="26"/>
      <c r="BW631" s="26"/>
      <c r="BX631" s="26"/>
      <c r="BY631" s="26"/>
      <c r="BZ631" s="26"/>
      <c r="CA631" s="26"/>
      <c r="CB631" s="26"/>
      <c r="CC631" s="26"/>
      <c r="CD631" s="26"/>
      <c r="CE631" s="26"/>
      <c r="CF631" s="26"/>
      <c r="CG631" s="26"/>
    </row>
    <row r="632" spans="1:85" ht="15.75" customHeight="1" x14ac:dyDescent="0.2">
      <c r="A632" s="26"/>
      <c r="B632" s="26"/>
      <c r="C632" s="26"/>
      <c r="D632" s="51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  <c r="AI632" s="26"/>
      <c r="AJ632" s="26"/>
      <c r="AK632" s="26"/>
      <c r="AL632" s="26"/>
      <c r="AM632" s="26"/>
      <c r="AN632" s="26"/>
      <c r="AO632" s="26"/>
      <c r="AP632" s="26"/>
      <c r="AQ632" s="26"/>
      <c r="AR632" s="26"/>
      <c r="AS632" s="26"/>
      <c r="AT632" s="26"/>
      <c r="AU632" s="26"/>
      <c r="AV632" s="26"/>
      <c r="AW632" s="26"/>
      <c r="AX632" s="26"/>
      <c r="AY632" s="26"/>
      <c r="AZ632" s="26"/>
      <c r="BA632" s="26"/>
      <c r="BB632" s="26"/>
      <c r="BC632" s="26"/>
      <c r="BD632" s="26"/>
      <c r="BE632" s="26"/>
      <c r="BF632" s="26"/>
      <c r="BG632" s="26"/>
      <c r="BH632" s="26"/>
      <c r="BI632" s="26"/>
      <c r="BJ632" s="26"/>
      <c r="BK632" s="26"/>
      <c r="BL632" s="26"/>
      <c r="BM632" s="26"/>
      <c r="BN632" s="26"/>
      <c r="BO632" s="26"/>
      <c r="BP632" s="26"/>
      <c r="BQ632" s="26"/>
      <c r="BR632" s="26"/>
      <c r="BS632" s="26"/>
      <c r="BT632" s="26"/>
      <c r="BU632" s="26"/>
      <c r="BV632" s="26"/>
      <c r="BW632" s="26"/>
      <c r="BX632" s="26"/>
      <c r="BY632" s="26"/>
      <c r="BZ632" s="26"/>
      <c r="CA632" s="26"/>
      <c r="CB632" s="26"/>
      <c r="CC632" s="26"/>
      <c r="CD632" s="26"/>
      <c r="CE632" s="26"/>
      <c r="CF632" s="26"/>
      <c r="CG632" s="26"/>
    </row>
    <row r="633" spans="1:85" ht="15.75" customHeight="1" x14ac:dyDescent="0.2">
      <c r="A633" s="26"/>
      <c r="B633" s="26"/>
      <c r="C633" s="26"/>
      <c r="D633" s="51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  <c r="AI633" s="26"/>
      <c r="AJ633" s="26"/>
      <c r="AK633" s="26"/>
      <c r="AL633" s="26"/>
      <c r="AM633" s="26"/>
      <c r="AN633" s="26"/>
      <c r="AO633" s="26"/>
      <c r="AP633" s="26"/>
      <c r="AQ633" s="26"/>
      <c r="AR633" s="26"/>
      <c r="AS633" s="26"/>
      <c r="AT633" s="26"/>
      <c r="AU633" s="26"/>
      <c r="AV633" s="26"/>
      <c r="AW633" s="26"/>
      <c r="AX633" s="26"/>
      <c r="AY633" s="26"/>
      <c r="AZ633" s="26"/>
      <c r="BA633" s="26"/>
      <c r="BB633" s="26"/>
      <c r="BC633" s="26"/>
      <c r="BD633" s="26"/>
      <c r="BE633" s="26"/>
      <c r="BF633" s="26"/>
      <c r="BG633" s="26"/>
      <c r="BH633" s="26"/>
      <c r="BI633" s="26"/>
      <c r="BJ633" s="26"/>
      <c r="BK633" s="26"/>
      <c r="BL633" s="26"/>
      <c r="BM633" s="26"/>
      <c r="BN633" s="26"/>
      <c r="BO633" s="26"/>
      <c r="BP633" s="26"/>
      <c r="BQ633" s="26"/>
      <c r="BR633" s="26"/>
      <c r="BS633" s="26"/>
      <c r="BT633" s="26"/>
      <c r="BU633" s="26"/>
      <c r="BV633" s="26"/>
      <c r="BW633" s="26"/>
      <c r="BX633" s="26"/>
      <c r="BY633" s="26"/>
      <c r="BZ633" s="26"/>
      <c r="CA633" s="26"/>
      <c r="CB633" s="26"/>
      <c r="CC633" s="26"/>
      <c r="CD633" s="26"/>
      <c r="CE633" s="26"/>
      <c r="CF633" s="26"/>
      <c r="CG633" s="26"/>
    </row>
    <row r="634" spans="1:85" ht="15.75" customHeight="1" x14ac:dyDescent="0.2">
      <c r="A634" s="26"/>
      <c r="B634" s="26"/>
      <c r="C634" s="26"/>
      <c r="D634" s="51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6"/>
      <c r="BA634" s="26"/>
      <c r="BB634" s="26"/>
      <c r="BC634" s="26"/>
      <c r="BD634" s="26"/>
      <c r="BE634" s="26"/>
      <c r="BF634" s="26"/>
      <c r="BG634" s="26"/>
      <c r="BH634" s="26"/>
      <c r="BI634" s="26"/>
      <c r="BJ634" s="26"/>
      <c r="BK634" s="26"/>
      <c r="BL634" s="26"/>
      <c r="BM634" s="26"/>
      <c r="BN634" s="26"/>
      <c r="BO634" s="26"/>
      <c r="BP634" s="26"/>
      <c r="BQ634" s="26"/>
      <c r="BR634" s="26"/>
      <c r="BS634" s="26"/>
      <c r="BT634" s="26"/>
      <c r="BU634" s="26"/>
      <c r="BV634" s="26"/>
      <c r="BW634" s="26"/>
      <c r="BX634" s="26"/>
      <c r="BY634" s="26"/>
      <c r="BZ634" s="26"/>
      <c r="CA634" s="26"/>
      <c r="CB634" s="26"/>
      <c r="CC634" s="26"/>
      <c r="CD634" s="26"/>
      <c r="CE634" s="26"/>
      <c r="CF634" s="26"/>
      <c r="CG634" s="26"/>
    </row>
    <row r="635" spans="1:85" ht="15.75" customHeight="1" x14ac:dyDescent="0.2">
      <c r="A635" s="26"/>
      <c r="B635" s="26"/>
      <c r="C635" s="26"/>
      <c r="D635" s="51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  <c r="AI635" s="26"/>
      <c r="AJ635" s="26"/>
      <c r="AK635" s="26"/>
      <c r="AL635" s="26"/>
      <c r="AM635" s="26"/>
      <c r="AN635" s="26"/>
      <c r="AO635" s="26"/>
      <c r="AP635" s="26"/>
      <c r="AQ635" s="26"/>
      <c r="AR635" s="26"/>
      <c r="AS635" s="26"/>
      <c r="AT635" s="26"/>
      <c r="AU635" s="26"/>
      <c r="AV635" s="26"/>
      <c r="AW635" s="26"/>
      <c r="AX635" s="26"/>
      <c r="AY635" s="26"/>
      <c r="AZ635" s="26"/>
      <c r="BA635" s="26"/>
      <c r="BB635" s="26"/>
      <c r="BC635" s="26"/>
      <c r="BD635" s="26"/>
      <c r="BE635" s="26"/>
      <c r="BF635" s="26"/>
      <c r="BG635" s="26"/>
      <c r="BH635" s="26"/>
      <c r="BI635" s="26"/>
      <c r="BJ635" s="26"/>
      <c r="BK635" s="26"/>
      <c r="BL635" s="26"/>
      <c r="BM635" s="26"/>
      <c r="BN635" s="26"/>
      <c r="BO635" s="26"/>
      <c r="BP635" s="26"/>
      <c r="BQ635" s="26"/>
      <c r="BR635" s="26"/>
      <c r="BS635" s="26"/>
      <c r="BT635" s="26"/>
      <c r="BU635" s="26"/>
      <c r="BV635" s="26"/>
      <c r="BW635" s="26"/>
      <c r="BX635" s="26"/>
      <c r="BY635" s="26"/>
      <c r="BZ635" s="26"/>
      <c r="CA635" s="26"/>
      <c r="CB635" s="26"/>
      <c r="CC635" s="26"/>
      <c r="CD635" s="26"/>
      <c r="CE635" s="26"/>
      <c r="CF635" s="26"/>
      <c r="CG635" s="26"/>
    </row>
    <row r="636" spans="1:85" ht="15.75" customHeight="1" x14ac:dyDescent="0.2">
      <c r="A636" s="26"/>
      <c r="B636" s="26"/>
      <c r="C636" s="26"/>
      <c r="D636" s="51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  <c r="AI636" s="26"/>
      <c r="AJ636" s="26"/>
      <c r="AK636" s="26"/>
      <c r="AL636" s="26"/>
      <c r="AM636" s="26"/>
      <c r="AN636" s="26"/>
      <c r="AO636" s="26"/>
      <c r="AP636" s="26"/>
      <c r="AQ636" s="26"/>
      <c r="AR636" s="26"/>
      <c r="AS636" s="26"/>
      <c r="AT636" s="26"/>
      <c r="AU636" s="26"/>
      <c r="AV636" s="26"/>
      <c r="AW636" s="26"/>
      <c r="AX636" s="26"/>
      <c r="AY636" s="26"/>
      <c r="AZ636" s="26"/>
      <c r="BA636" s="26"/>
      <c r="BB636" s="26"/>
      <c r="BC636" s="26"/>
      <c r="BD636" s="26"/>
      <c r="BE636" s="26"/>
      <c r="BF636" s="26"/>
      <c r="BG636" s="26"/>
      <c r="BH636" s="26"/>
      <c r="BI636" s="26"/>
      <c r="BJ636" s="26"/>
      <c r="BK636" s="26"/>
      <c r="BL636" s="26"/>
      <c r="BM636" s="26"/>
      <c r="BN636" s="26"/>
      <c r="BO636" s="26"/>
      <c r="BP636" s="26"/>
      <c r="BQ636" s="26"/>
      <c r="BR636" s="26"/>
      <c r="BS636" s="26"/>
      <c r="BT636" s="26"/>
      <c r="BU636" s="26"/>
      <c r="BV636" s="26"/>
      <c r="BW636" s="26"/>
      <c r="BX636" s="26"/>
      <c r="BY636" s="26"/>
      <c r="BZ636" s="26"/>
      <c r="CA636" s="26"/>
      <c r="CB636" s="26"/>
      <c r="CC636" s="26"/>
      <c r="CD636" s="26"/>
      <c r="CE636" s="26"/>
      <c r="CF636" s="26"/>
      <c r="CG636" s="26"/>
    </row>
    <row r="637" spans="1:85" ht="15.75" customHeight="1" x14ac:dyDescent="0.2">
      <c r="A637" s="26"/>
      <c r="B637" s="26"/>
      <c r="C637" s="26"/>
      <c r="D637" s="51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  <c r="AI637" s="26"/>
      <c r="AJ637" s="26"/>
      <c r="AK637" s="26"/>
      <c r="AL637" s="26"/>
      <c r="AM637" s="26"/>
      <c r="AN637" s="26"/>
      <c r="AO637" s="26"/>
      <c r="AP637" s="26"/>
      <c r="AQ637" s="26"/>
      <c r="AR637" s="26"/>
      <c r="AS637" s="26"/>
      <c r="AT637" s="26"/>
      <c r="AU637" s="26"/>
      <c r="AV637" s="26"/>
      <c r="AW637" s="26"/>
      <c r="AX637" s="26"/>
      <c r="AY637" s="26"/>
      <c r="AZ637" s="26"/>
      <c r="BA637" s="26"/>
      <c r="BB637" s="26"/>
      <c r="BC637" s="26"/>
      <c r="BD637" s="26"/>
      <c r="BE637" s="26"/>
      <c r="BF637" s="26"/>
      <c r="BG637" s="26"/>
      <c r="BH637" s="26"/>
      <c r="BI637" s="26"/>
      <c r="BJ637" s="26"/>
      <c r="BK637" s="26"/>
      <c r="BL637" s="26"/>
      <c r="BM637" s="26"/>
      <c r="BN637" s="26"/>
      <c r="BO637" s="26"/>
      <c r="BP637" s="26"/>
      <c r="BQ637" s="26"/>
      <c r="BR637" s="26"/>
      <c r="BS637" s="26"/>
      <c r="BT637" s="26"/>
      <c r="BU637" s="26"/>
      <c r="BV637" s="26"/>
      <c r="BW637" s="26"/>
      <c r="BX637" s="26"/>
      <c r="BY637" s="26"/>
      <c r="BZ637" s="26"/>
      <c r="CA637" s="26"/>
      <c r="CB637" s="26"/>
      <c r="CC637" s="26"/>
      <c r="CD637" s="26"/>
      <c r="CE637" s="26"/>
      <c r="CF637" s="26"/>
      <c r="CG637" s="26"/>
    </row>
    <row r="638" spans="1:85" ht="15.75" customHeight="1" x14ac:dyDescent="0.2">
      <c r="A638" s="26"/>
      <c r="B638" s="26"/>
      <c r="C638" s="26"/>
      <c r="D638" s="51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  <c r="AI638" s="26"/>
      <c r="AJ638" s="26"/>
      <c r="AK638" s="26"/>
      <c r="AL638" s="26"/>
      <c r="AM638" s="26"/>
      <c r="AN638" s="26"/>
      <c r="AO638" s="26"/>
      <c r="AP638" s="26"/>
      <c r="AQ638" s="26"/>
      <c r="AR638" s="26"/>
      <c r="AS638" s="26"/>
      <c r="AT638" s="26"/>
      <c r="AU638" s="26"/>
      <c r="AV638" s="26"/>
      <c r="AW638" s="26"/>
      <c r="AX638" s="26"/>
      <c r="AY638" s="26"/>
      <c r="AZ638" s="26"/>
      <c r="BA638" s="26"/>
      <c r="BB638" s="26"/>
      <c r="BC638" s="26"/>
      <c r="BD638" s="26"/>
      <c r="BE638" s="26"/>
      <c r="BF638" s="26"/>
      <c r="BG638" s="26"/>
      <c r="BH638" s="26"/>
      <c r="BI638" s="26"/>
      <c r="BJ638" s="26"/>
      <c r="BK638" s="26"/>
      <c r="BL638" s="26"/>
      <c r="BM638" s="26"/>
      <c r="BN638" s="26"/>
      <c r="BO638" s="26"/>
      <c r="BP638" s="26"/>
      <c r="BQ638" s="26"/>
      <c r="BR638" s="26"/>
      <c r="BS638" s="26"/>
      <c r="BT638" s="26"/>
      <c r="BU638" s="26"/>
      <c r="BV638" s="26"/>
      <c r="BW638" s="26"/>
      <c r="BX638" s="26"/>
      <c r="BY638" s="26"/>
      <c r="BZ638" s="26"/>
      <c r="CA638" s="26"/>
      <c r="CB638" s="26"/>
      <c r="CC638" s="26"/>
      <c r="CD638" s="26"/>
      <c r="CE638" s="26"/>
      <c r="CF638" s="26"/>
      <c r="CG638" s="26"/>
    </row>
    <row r="639" spans="1:85" ht="15.75" customHeight="1" x14ac:dyDescent="0.2">
      <c r="A639" s="26"/>
      <c r="B639" s="26"/>
      <c r="C639" s="26"/>
      <c r="D639" s="51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  <c r="AI639" s="26"/>
      <c r="AJ639" s="26"/>
      <c r="AK639" s="26"/>
      <c r="AL639" s="26"/>
      <c r="AM639" s="26"/>
      <c r="AN639" s="26"/>
      <c r="AO639" s="26"/>
      <c r="AP639" s="26"/>
      <c r="AQ639" s="26"/>
      <c r="AR639" s="26"/>
      <c r="AS639" s="26"/>
      <c r="AT639" s="26"/>
      <c r="AU639" s="26"/>
      <c r="AV639" s="26"/>
      <c r="AW639" s="26"/>
      <c r="AX639" s="26"/>
      <c r="AY639" s="26"/>
      <c r="AZ639" s="26"/>
      <c r="BA639" s="26"/>
      <c r="BB639" s="26"/>
      <c r="BC639" s="26"/>
      <c r="BD639" s="26"/>
      <c r="BE639" s="26"/>
      <c r="BF639" s="26"/>
      <c r="BG639" s="26"/>
      <c r="BH639" s="26"/>
      <c r="BI639" s="26"/>
      <c r="BJ639" s="26"/>
      <c r="BK639" s="26"/>
      <c r="BL639" s="26"/>
      <c r="BM639" s="26"/>
      <c r="BN639" s="26"/>
      <c r="BO639" s="26"/>
      <c r="BP639" s="26"/>
      <c r="BQ639" s="26"/>
      <c r="BR639" s="26"/>
      <c r="BS639" s="26"/>
      <c r="BT639" s="26"/>
      <c r="BU639" s="26"/>
      <c r="BV639" s="26"/>
      <c r="BW639" s="26"/>
      <c r="BX639" s="26"/>
      <c r="BY639" s="26"/>
      <c r="BZ639" s="26"/>
      <c r="CA639" s="26"/>
      <c r="CB639" s="26"/>
      <c r="CC639" s="26"/>
      <c r="CD639" s="26"/>
      <c r="CE639" s="26"/>
      <c r="CF639" s="26"/>
      <c r="CG639" s="26"/>
    </row>
    <row r="640" spans="1:85" ht="15.75" customHeight="1" x14ac:dyDescent="0.2">
      <c r="A640" s="26"/>
      <c r="B640" s="26"/>
      <c r="C640" s="26"/>
      <c r="D640" s="51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  <c r="AM640" s="26"/>
      <c r="AN640" s="26"/>
      <c r="AO640" s="26"/>
      <c r="AP640" s="26"/>
      <c r="AQ640" s="26"/>
      <c r="AR640" s="26"/>
      <c r="AS640" s="26"/>
      <c r="AT640" s="26"/>
      <c r="AU640" s="26"/>
      <c r="AV640" s="26"/>
      <c r="AW640" s="26"/>
      <c r="AX640" s="26"/>
      <c r="AY640" s="26"/>
      <c r="AZ640" s="26"/>
      <c r="BA640" s="26"/>
      <c r="BB640" s="26"/>
      <c r="BC640" s="26"/>
      <c r="BD640" s="26"/>
      <c r="BE640" s="26"/>
      <c r="BF640" s="26"/>
      <c r="BG640" s="26"/>
      <c r="BH640" s="26"/>
      <c r="BI640" s="26"/>
      <c r="BJ640" s="26"/>
      <c r="BK640" s="26"/>
      <c r="BL640" s="26"/>
      <c r="BM640" s="26"/>
      <c r="BN640" s="26"/>
      <c r="BO640" s="26"/>
      <c r="BP640" s="26"/>
      <c r="BQ640" s="26"/>
      <c r="BR640" s="26"/>
      <c r="BS640" s="26"/>
      <c r="BT640" s="26"/>
      <c r="BU640" s="26"/>
      <c r="BV640" s="26"/>
      <c r="BW640" s="26"/>
      <c r="BX640" s="26"/>
      <c r="BY640" s="26"/>
      <c r="BZ640" s="26"/>
      <c r="CA640" s="26"/>
      <c r="CB640" s="26"/>
      <c r="CC640" s="26"/>
      <c r="CD640" s="26"/>
      <c r="CE640" s="26"/>
      <c r="CF640" s="26"/>
      <c r="CG640" s="26"/>
    </row>
    <row r="641" spans="1:85" ht="15.75" customHeight="1" x14ac:dyDescent="0.2">
      <c r="A641" s="26"/>
      <c r="B641" s="26"/>
      <c r="C641" s="26"/>
      <c r="D641" s="51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  <c r="AI641" s="26"/>
      <c r="AJ641" s="26"/>
      <c r="AK641" s="26"/>
      <c r="AL641" s="26"/>
      <c r="AM641" s="26"/>
      <c r="AN641" s="26"/>
      <c r="AO641" s="26"/>
      <c r="AP641" s="26"/>
      <c r="AQ641" s="26"/>
      <c r="AR641" s="26"/>
      <c r="AS641" s="26"/>
      <c r="AT641" s="26"/>
      <c r="AU641" s="26"/>
      <c r="AV641" s="26"/>
      <c r="AW641" s="26"/>
      <c r="AX641" s="26"/>
      <c r="AY641" s="26"/>
      <c r="AZ641" s="26"/>
      <c r="BA641" s="26"/>
      <c r="BB641" s="26"/>
      <c r="BC641" s="26"/>
      <c r="BD641" s="26"/>
      <c r="BE641" s="26"/>
      <c r="BF641" s="26"/>
      <c r="BG641" s="26"/>
      <c r="BH641" s="26"/>
      <c r="BI641" s="26"/>
      <c r="BJ641" s="26"/>
      <c r="BK641" s="26"/>
      <c r="BL641" s="26"/>
      <c r="BM641" s="26"/>
      <c r="BN641" s="26"/>
      <c r="BO641" s="26"/>
      <c r="BP641" s="26"/>
      <c r="BQ641" s="26"/>
      <c r="BR641" s="26"/>
      <c r="BS641" s="26"/>
      <c r="BT641" s="26"/>
      <c r="BU641" s="26"/>
      <c r="BV641" s="26"/>
      <c r="BW641" s="26"/>
      <c r="BX641" s="26"/>
      <c r="BY641" s="26"/>
      <c r="BZ641" s="26"/>
      <c r="CA641" s="26"/>
      <c r="CB641" s="26"/>
      <c r="CC641" s="26"/>
      <c r="CD641" s="26"/>
      <c r="CE641" s="26"/>
      <c r="CF641" s="26"/>
      <c r="CG641" s="26"/>
    </row>
    <row r="642" spans="1:85" ht="15.75" customHeight="1" x14ac:dyDescent="0.2">
      <c r="A642" s="26"/>
      <c r="B642" s="26"/>
      <c r="C642" s="26"/>
      <c r="D642" s="51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  <c r="AW642" s="26"/>
      <c r="AX642" s="26"/>
      <c r="AY642" s="26"/>
      <c r="AZ642" s="26"/>
      <c r="BA642" s="26"/>
      <c r="BB642" s="26"/>
      <c r="BC642" s="26"/>
      <c r="BD642" s="26"/>
      <c r="BE642" s="26"/>
      <c r="BF642" s="26"/>
      <c r="BG642" s="26"/>
      <c r="BH642" s="26"/>
      <c r="BI642" s="26"/>
      <c r="BJ642" s="26"/>
      <c r="BK642" s="26"/>
      <c r="BL642" s="26"/>
      <c r="BM642" s="26"/>
      <c r="BN642" s="26"/>
      <c r="BO642" s="26"/>
      <c r="BP642" s="26"/>
      <c r="BQ642" s="26"/>
      <c r="BR642" s="26"/>
      <c r="BS642" s="26"/>
      <c r="BT642" s="26"/>
      <c r="BU642" s="26"/>
      <c r="BV642" s="26"/>
      <c r="BW642" s="26"/>
      <c r="BX642" s="26"/>
      <c r="BY642" s="26"/>
      <c r="BZ642" s="26"/>
      <c r="CA642" s="26"/>
      <c r="CB642" s="26"/>
      <c r="CC642" s="26"/>
      <c r="CD642" s="26"/>
      <c r="CE642" s="26"/>
      <c r="CF642" s="26"/>
      <c r="CG642" s="26"/>
    </row>
    <row r="643" spans="1:85" ht="15.75" customHeight="1" x14ac:dyDescent="0.2">
      <c r="A643" s="26"/>
      <c r="B643" s="26"/>
      <c r="C643" s="26"/>
      <c r="D643" s="51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/>
      <c r="AK643" s="26"/>
      <c r="AL643" s="26"/>
      <c r="AM643" s="26"/>
      <c r="AN643" s="26"/>
      <c r="AO643" s="26"/>
      <c r="AP643" s="26"/>
      <c r="AQ643" s="26"/>
      <c r="AR643" s="26"/>
      <c r="AS643" s="26"/>
      <c r="AT643" s="26"/>
      <c r="AU643" s="26"/>
      <c r="AV643" s="26"/>
      <c r="AW643" s="26"/>
      <c r="AX643" s="26"/>
      <c r="AY643" s="26"/>
      <c r="AZ643" s="26"/>
      <c r="BA643" s="26"/>
      <c r="BB643" s="26"/>
      <c r="BC643" s="26"/>
      <c r="BD643" s="26"/>
      <c r="BE643" s="26"/>
      <c r="BF643" s="26"/>
      <c r="BG643" s="26"/>
      <c r="BH643" s="26"/>
      <c r="BI643" s="26"/>
      <c r="BJ643" s="26"/>
      <c r="BK643" s="26"/>
      <c r="BL643" s="26"/>
      <c r="BM643" s="26"/>
      <c r="BN643" s="26"/>
      <c r="BO643" s="26"/>
      <c r="BP643" s="26"/>
      <c r="BQ643" s="26"/>
      <c r="BR643" s="26"/>
      <c r="BS643" s="26"/>
      <c r="BT643" s="26"/>
      <c r="BU643" s="26"/>
      <c r="BV643" s="26"/>
      <c r="BW643" s="26"/>
      <c r="BX643" s="26"/>
      <c r="BY643" s="26"/>
      <c r="BZ643" s="26"/>
      <c r="CA643" s="26"/>
      <c r="CB643" s="26"/>
      <c r="CC643" s="26"/>
      <c r="CD643" s="26"/>
      <c r="CE643" s="26"/>
      <c r="CF643" s="26"/>
      <c r="CG643" s="26"/>
    </row>
    <row r="644" spans="1:85" ht="15.75" customHeight="1" x14ac:dyDescent="0.2">
      <c r="A644" s="26"/>
      <c r="B644" s="26"/>
      <c r="C644" s="26"/>
      <c r="D644" s="51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  <c r="AI644" s="26"/>
      <c r="AJ644" s="26"/>
      <c r="AK644" s="26"/>
      <c r="AL644" s="26"/>
      <c r="AM644" s="26"/>
      <c r="AN644" s="26"/>
      <c r="AO644" s="26"/>
      <c r="AP644" s="26"/>
      <c r="AQ644" s="26"/>
      <c r="AR644" s="26"/>
      <c r="AS644" s="26"/>
      <c r="AT644" s="26"/>
      <c r="AU644" s="26"/>
      <c r="AV644" s="26"/>
      <c r="AW644" s="26"/>
      <c r="AX644" s="26"/>
      <c r="AY644" s="26"/>
      <c r="AZ644" s="26"/>
      <c r="BA644" s="26"/>
      <c r="BB644" s="26"/>
      <c r="BC644" s="26"/>
      <c r="BD644" s="26"/>
      <c r="BE644" s="26"/>
      <c r="BF644" s="26"/>
      <c r="BG644" s="26"/>
      <c r="BH644" s="26"/>
      <c r="BI644" s="26"/>
      <c r="BJ644" s="26"/>
      <c r="BK644" s="26"/>
      <c r="BL644" s="26"/>
      <c r="BM644" s="26"/>
      <c r="BN644" s="26"/>
      <c r="BO644" s="26"/>
      <c r="BP644" s="26"/>
      <c r="BQ644" s="26"/>
      <c r="BR644" s="26"/>
      <c r="BS644" s="26"/>
      <c r="BT644" s="26"/>
      <c r="BU644" s="26"/>
      <c r="BV644" s="26"/>
      <c r="BW644" s="26"/>
      <c r="BX644" s="26"/>
      <c r="BY644" s="26"/>
      <c r="BZ644" s="26"/>
      <c r="CA644" s="26"/>
      <c r="CB644" s="26"/>
      <c r="CC644" s="26"/>
      <c r="CD644" s="26"/>
      <c r="CE644" s="26"/>
      <c r="CF644" s="26"/>
      <c r="CG644" s="26"/>
    </row>
    <row r="645" spans="1:85" ht="15.75" customHeight="1" x14ac:dyDescent="0.2">
      <c r="A645" s="26"/>
      <c r="B645" s="26"/>
      <c r="C645" s="26"/>
      <c r="D645" s="51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  <c r="AI645" s="26"/>
      <c r="AJ645" s="26"/>
      <c r="AK645" s="26"/>
      <c r="AL645" s="26"/>
      <c r="AM645" s="26"/>
      <c r="AN645" s="26"/>
      <c r="AO645" s="26"/>
      <c r="AP645" s="26"/>
      <c r="AQ645" s="26"/>
      <c r="AR645" s="26"/>
      <c r="AS645" s="26"/>
      <c r="AT645" s="26"/>
      <c r="AU645" s="26"/>
      <c r="AV645" s="26"/>
      <c r="AW645" s="26"/>
      <c r="AX645" s="26"/>
      <c r="AY645" s="26"/>
      <c r="AZ645" s="26"/>
      <c r="BA645" s="26"/>
      <c r="BB645" s="26"/>
      <c r="BC645" s="26"/>
      <c r="BD645" s="26"/>
      <c r="BE645" s="26"/>
      <c r="BF645" s="26"/>
      <c r="BG645" s="26"/>
      <c r="BH645" s="26"/>
      <c r="BI645" s="26"/>
      <c r="BJ645" s="26"/>
      <c r="BK645" s="26"/>
      <c r="BL645" s="26"/>
      <c r="BM645" s="26"/>
      <c r="BN645" s="26"/>
      <c r="BO645" s="26"/>
      <c r="BP645" s="26"/>
      <c r="BQ645" s="26"/>
      <c r="BR645" s="26"/>
      <c r="BS645" s="26"/>
      <c r="BT645" s="26"/>
      <c r="BU645" s="26"/>
      <c r="BV645" s="26"/>
      <c r="BW645" s="26"/>
      <c r="BX645" s="26"/>
      <c r="BY645" s="26"/>
      <c r="BZ645" s="26"/>
      <c r="CA645" s="26"/>
      <c r="CB645" s="26"/>
      <c r="CC645" s="26"/>
      <c r="CD645" s="26"/>
      <c r="CE645" s="26"/>
      <c r="CF645" s="26"/>
      <c r="CG645" s="26"/>
    </row>
    <row r="646" spans="1:85" ht="15.75" customHeight="1" x14ac:dyDescent="0.2">
      <c r="A646" s="26"/>
      <c r="B646" s="26"/>
      <c r="C646" s="26"/>
      <c r="D646" s="51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  <c r="AI646" s="26"/>
      <c r="AJ646" s="26"/>
      <c r="AK646" s="26"/>
      <c r="AL646" s="26"/>
      <c r="AM646" s="26"/>
      <c r="AN646" s="26"/>
      <c r="AO646" s="26"/>
      <c r="AP646" s="26"/>
      <c r="AQ646" s="26"/>
      <c r="AR646" s="26"/>
      <c r="AS646" s="26"/>
      <c r="AT646" s="26"/>
      <c r="AU646" s="26"/>
      <c r="AV646" s="26"/>
      <c r="AW646" s="26"/>
      <c r="AX646" s="26"/>
      <c r="AY646" s="26"/>
      <c r="AZ646" s="26"/>
      <c r="BA646" s="26"/>
      <c r="BB646" s="26"/>
      <c r="BC646" s="26"/>
      <c r="BD646" s="26"/>
      <c r="BE646" s="26"/>
      <c r="BF646" s="26"/>
      <c r="BG646" s="26"/>
      <c r="BH646" s="26"/>
      <c r="BI646" s="26"/>
      <c r="BJ646" s="26"/>
      <c r="BK646" s="26"/>
      <c r="BL646" s="26"/>
      <c r="BM646" s="26"/>
      <c r="BN646" s="26"/>
      <c r="BO646" s="26"/>
      <c r="BP646" s="26"/>
      <c r="BQ646" s="26"/>
      <c r="BR646" s="26"/>
      <c r="BS646" s="26"/>
      <c r="BT646" s="26"/>
      <c r="BU646" s="26"/>
      <c r="BV646" s="26"/>
      <c r="BW646" s="26"/>
      <c r="BX646" s="26"/>
      <c r="BY646" s="26"/>
      <c r="BZ646" s="26"/>
      <c r="CA646" s="26"/>
      <c r="CB646" s="26"/>
      <c r="CC646" s="26"/>
      <c r="CD646" s="26"/>
      <c r="CE646" s="26"/>
      <c r="CF646" s="26"/>
      <c r="CG646" s="26"/>
    </row>
    <row r="647" spans="1:85" ht="15.75" customHeight="1" x14ac:dyDescent="0.2">
      <c r="A647" s="26"/>
      <c r="B647" s="26"/>
      <c r="C647" s="26"/>
      <c r="D647" s="51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  <c r="AI647" s="26"/>
      <c r="AJ647" s="26"/>
      <c r="AK647" s="26"/>
      <c r="AL647" s="26"/>
      <c r="AM647" s="26"/>
      <c r="AN647" s="26"/>
      <c r="AO647" s="26"/>
      <c r="AP647" s="26"/>
      <c r="AQ647" s="26"/>
      <c r="AR647" s="26"/>
      <c r="AS647" s="26"/>
      <c r="AT647" s="26"/>
      <c r="AU647" s="26"/>
      <c r="AV647" s="26"/>
      <c r="AW647" s="26"/>
      <c r="AX647" s="26"/>
      <c r="AY647" s="26"/>
      <c r="AZ647" s="26"/>
      <c r="BA647" s="26"/>
      <c r="BB647" s="26"/>
      <c r="BC647" s="26"/>
      <c r="BD647" s="26"/>
      <c r="BE647" s="26"/>
      <c r="BF647" s="26"/>
      <c r="BG647" s="26"/>
      <c r="BH647" s="26"/>
      <c r="BI647" s="26"/>
      <c r="BJ647" s="26"/>
      <c r="BK647" s="26"/>
      <c r="BL647" s="26"/>
      <c r="BM647" s="26"/>
      <c r="BN647" s="26"/>
      <c r="BO647" s="26"/>
      <c r="BP647" s="26"/>
      <c r="BQ647" s="26"/>
      <c r="BR647" s="26"/>
      <c r="BS647" s="26"/>
      <c r="BT647" s="26"/>
      <c r="BU647" s="26"/>
      <c r="BV647" s="26"/>
      <c r="BW647" s="26"/>
      <c r="BX647" s="26"/>
      <c r="BY647" s="26"/>
      <c r="BZ647" s="26"/>
      <c r="CA647" s="26"/>
      <c r="CB647" s="26"/>
      <c r="CC647" s="26"/>
      <c r="CD647" s="26"/>
      <c r="CE647" s="26"/>
      <c r="CF647" s="26"/>
      <c r="CG647" s="26"/>
    </row>
    <row r="648" spans="1:85" ht="15.75" customHeight="1" x14ac:dyDescent="0.2">
      <c r="A648" s="26"/>
      <c r="B648" s="26"/>
      <c r="C648" s="26"/>
      <c r="D648" s="51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  <c r="AI648" s="26"/>
      <c r="AJ648" s="26"/>
      <c r="AK648" s="26"/>
      <c r="AL648" s="26"/>
      <c r="AM648" s="26"/>
      <c r="AN648" s="26"/>
      <c r="AO648" s="26"/>
      <c r="AP648" s="26"/>
      <c r="AQ648" s="26"/>
      <c r="AR648" s="26"/>
      <c r="AS648" s="26"/>
      <c r="AT648" s="26"/>
      <c r="AU648" s="26"/>
      <c r="AV648" s="26"/>
      <c r="AW648" s="26"/>
      <c r="AX648" s="26"/>
      <c r="AY648" s="26"/>
      <c r="AZ648" s="26"/>
      <c r="BA648" s="26"/>
      <c r="BB648" s="26"/>
      <c r="BC648" s="26"/>
      <c r="BD648" s="26"/>
      <c r="BE648" s="26"/>
      <c r="BF648" s="26"/>
      <c r="BG648" s="26"/>
      <c r="BH648" s="26"/>
      <c r="BI648" s="26"/>
      <c r="BJ648" s="26"/>
      <c r="BK648" s="26"/>
      <c r="BL648" s="26"/>
      <c r="BM648" s="26"/>
      <c r="BN648" s="26"/>
      <c r="BO648" s="26"/>
      <c r="BP648" s="26"/>
      <c r="BQ648" s="26"/>
      <c r="BR648" s="26"/>
      <c r="BS648" s="26"/>
      <c r="BT648" s="26"/>
      <c r="BU648" s="26"/>
      <c r="BV648" s="26"/>
      <c r="BW648" s="26"/>
      <c r="BX648" s="26"/>
      <c r="BY648" s="26"/>
      <c r="BZ648" s="26"/>
      <c r="CA648" s="26"/>
      <c r="CB648" s="26"/>
      <c r="CC648" s="26"/>
      <c r="CD648" s="26"/>
      <c r="CE648" s="26"/>
      <c r="CF648" s="26"/>
      <c r="CG648" s="26"/>
    </row>
    <row r="649" spans="1:85" ht="15.75" customHeight="1" x14ac:dyDescent="0.2">
      <c r="A649" s="26"/>
      <c r="B649" s="26"/>
      <c r="C649" s="26"/>
      <c r="D649" s="51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  <c r="AI649" s="26"/>
      <c r="AJ649" s="26"/>
      <c r="AK649" s="26"/>
      <c r="AL649" s="26"/>
      <c r="AM649" s="26"/>
      <c r="AN649" s="26"/>
      <c r="AO649" s="26"/>
      <c r="AP649" s="26"/>
      <c r="AQ649" s="26"/>
      <c r="AR649" s="26"/>
      <c r="AS649" s="26"/>
      <c r="AT649" s="26"/>
      <c r="AU649" s="26"/>
      <c r="AV649" s="26"/>
      <c r="AW649" s="26"/>
      <c r="AX649" s="26"/>
      <c r="AY649" s="26"/>
      <c r="AZ649" s="26"/>
      <c r="BA649" s="26"/>
      <c r="BB649" s="26"/>
      <c r="BC649" s="26"/>
      <c r="BD649" s="26"/>
      <c r="BE649" s="26"/>
      <c r="BF649" s="26"/>
      <c r="BG649" s="26"/>
      <c r="BH649" s="26"/>
      <c r="BI649" s="26"/>
      <c r="BJ649" s="26"/>
      <c r="BK649" s="26"/>
      <c r="BL649" s="26"/>
      <c r="BM649" s="26"/>
      <c r="BN649" s="26"/>
      <c r="BO649" s="26"/>
      <c r="BP649" s="26"/>
      <c r="BQ649" s="26"/>
      <c r="BR649" s="26"/>
      <c r="BS649" s="26"/>
      <c r="BT649" s="26"/>
      <c r="BU649" s="26"/>
      <c r="BV649" s="26"/>
      <c r="BW649" s="26"/>
      <c r="BX649" s="26"/>
      <c r="BY649" s="26"/>
      <c r="BZ649" s="26"/>
      <c r="CA649" s="26"/>
      <c r="CB649" s="26"/>
      <c r="CC649" s="26"/>
      <c r="CD649" s="26"/>
      <c r="CE649" s="26"/>
      <c r="CF649" s="26"/>
      <c r="CG649" s="26"/>
    </row>
    <row r="650" spans="1:85" ht="15.75" customHeight="1" x14ac:dyDescent="0.2">
      <c r="A650" s="26"/>
      <c r="B650" s="26"/>
      <c r="C650" s="26"/>
      <c r="D650" s="51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  <c r="AI650" s="26"/>
      <c r="AJ650" s="26"/>
      <c r="AK650" s="26"/>
      <c r="AL650" s="26"/>
      <c r="AM650" s="26"/>
      <c r="AN650" s="26"/>
      <c r="AO650" s="26"/>
      <c r="AP650" s="26"/>
      <c r="AQ650" s="26"/>
      <c r="AR650" s="26"/>
      <c r="AS650" s="26"/>
      <c r="AT650" s="26"/>
      <c r="AU650" s="26"/>
      <c r="AV650" s="26"/>
      <c r="AW650" s="26"/>
      <c r="AX650" s="26"/>
      <c r="AY650" s="26"/>
      <c r="AZ650" s="26"/>
      <c r="BA650" s="26"/>
      <c r="BB650" s="26"/>
      <c r="BC650" s="26"/>
      <c r="BD650" s="26"/>
      <c r="BE650" s="26"/>
      <c r="BF650" s="26"/>
      <c r="BG650" s="26"/>
      <c r="BH650" s="26"/>
      <c r="BI650" s="26"/>
      <c r="BJ650" s="26"/>
      <c r="BK650" s="26"/>
      <c r="BL650" s="26"/>
      <c r="BM650" s="26"/>
      <c r="BN650" s="26"/>
      <c r="BO650" s="26"/>
      <c r="BP650" s="26"/>
      <c r="BQ650" s="26"/>
      <c r="BR650" s="26"/>
      <c r="BS650" s="26"/>
      <c r="BT650" s="26"/>
      <c r="BU650" s="26"/>
      <c r="BV650" s="26"/>
      <c r="BW650" s="26"/>
      <c r="BX650" s="26"/>
      <c r="BY650" s="26"/>
      <c r="BZ650" s="26"/>
      <c r="CA650" s="26"/>
      <c r="CB650" s="26"/>
      <c r="CC650" s="26"/>
      <c r="CD650" s="26"/>
      <c r="CE650" s="26"/>
      <c r="CF650" s="26"/>
      <c r="CG650" s="26"/>
    </row>
    <row r="651" spans="1:85" ht="15.75" customHeight="1" x14ac:dyDescent="0.2">
      <c r="A651" s="26"/>
      <c r="B651" s="26"/>
      <c r="C651" s="26"/>
      <c r="D651" s="51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  <c r="BA651" s="26"/>
      <c r="BB651" s="26"/>
      <c r="BC651" s="26"/>
      <c r="BD651" s="26"/>
      <c r="BE651" s="26"/>
      <c r="BF651" s="26"/>
      <c r="BG651" s="26"/>
      <c r="BH651" s="26"/>
      <c r="BI651" s="26"/>
      <c r="BJ651" s="26"/>
      <c r="BK651" s="26"/>
      <c r="BL651" s="26"/>
      <c r="BM651" s="26"/>
      <c r="BN651" s="26"/>
      <c r="BO651" s="26"/>
      <c r="BP651" s="26"/>
      <c r="BQ651" s="26"/>
      <c r="BR651" s="26"/>
      <c r="BS651" s="26"/>
      <c r="BT651" s="26"/>
      <c r="BU651" s="26"/>
      <c r="BV651" s="26"/>
      <c r="BW651" s="26"/>
      <c r="BX651" s="26"/>
      <c r="BY651" s="26"/>
      <c r="BZ651" s="26"/>
      <c r="CA651" s="26"/>
      <c r="CB651" s="26"/>
      <c r="CC651" s="26"/>
      <c r="CD651" s="26"/>
      <c r="CE651" s="26"/>
      <c r="CF651" s="26"/>
      <c r="CG651" s="26"/>
    </row>
    <row r="652" spans="1:85" ht="15.75" customHeight="1" x14ac:dyDescent="0.2">
      <c r="A652" s="26"/>
      <c r="B652" s="26"/>
      <c r="C652" s="26"/>
      <c r="D652" s="51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  <c r="AI652" s="26"/>
      <c r="AJ652" s="26"/>
      <c r="AK652" s="26"/>
      <c r="AL652" s="26"/>
      <c r="AM652" s="26"/>
      <c r="AN652" s="26"/>
      <c r="AO652" s="26"/>
      <c r="AP652" s="26"/>
      <c r="AQ652" s="26"/>
      <c r="AR652" s="26"/>
      <c r="AS652" s="26"/>
      <c r="AT652" s="26"/>
      <c r="AU652" s="26"/>
      <c r="AV652" s="26"/>
      <c r="AW652" s="26"/>
      <c r="AX652" s="26"/>
      <c r="AY652" s="26"/>
      <c r="AZ652" s="26"/>
      <c r="BA652" s="26"/>
      <c r="BB652" s="26"/>
      <c r="BC652" s="26"/>
      <c r="BD652" s="26"/>
      <c r="BE652" s="26"/>
      <c r="BF652" s="26"/>
      <c r="BG652" s="26"/>
      <c r="BH652" s="26"/>
      <c r="BI652" s="26"/>
      <c r="BJ652" s="26"/>
      <c r="BK652" s="26"/>
      <c r="BL652" s="26"/>
      <c r="BM652" s="26"/>
      <c r="BN652" s="26"/>
      <c r="BO652" s="26"/>
      <c r="BP652" s="26"/>
      <c r="BQ652" s="26"/>
      <c r="BR652" s="26"/>
      <c r="BS652" s="26"/>
      <c r="BT652" s="26"/>
      <c r="BU652" s="26"/>
      <c r="BV652" s="26"/>
      <c r="BW652" s="26"/>
      <c r="BX652" s="26"/>
      <c r="BY652" s="26"/>
      <c r="BZ652" s="26"/>
      <c r="CA652" s="26"/>
      <c r="CB652" s="26"/>
      <c r="CC652" s="26"/>
      <c r="CD652" s="26"/>
      <c r="CE652" s="26"/>
      <c r="CF652" s="26"/>
      <c r="CG652" s="26"/>
    </row>
    <row r="653" spans="1:85" ht="15.75" customHeight="1" x14ac:dyDescent="0.2">
      <c r="A653" s="26"/>
      <c r="B653" s="26"/>
      <c r="C653" s="26"/>
      <c r="D653" s="51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  <c r="AM653" s="26"/>
      <c r="AN653" s="26"/>
      <c r="AO653" s="26"/>
      <c r="AP653" s="26"/>
      <c r="AQ653" s="26"/>
      <c r="AR653" s="26"/>
      <c r="AS653" s="26"/>
      <c r="AT653" s="26"/>
      <c r="AU653" s="26"/>
      <c r="AV653" s="26"/>
      <c r="AW653" s="26"/>
      <c r="AX653" s="26"/>
      <c r="AY653" s="26"/>
      <c r="AZ653" s="26"/>
      <c r="BA653" s="26"/>
      <c r="BB653" s="26"/>
      <c r="BC653" s="26"/>
      <c r="BD653" s="26"/>
      <c r="BE653" s="26"/>
      <c r="BF653" s="26"/>
      <c r="BG653" s="26"/>
      <c r="BH653" s="26"/>
      <c r="BI653" s="26"/>
      <c r="BJ653" s="26"/>
      <c r="BK653" s="26"/>
      <c r="BL653" s="26"/>
      <c r="BM653" s="26"/>
      <c r="BN653" s="26"/>
      <c r="BO653" s="26"/>
      <c r="BP653" s="26"/>
      <c r="BQ653" s="26"/>
      <c r="BR653" s="26"/>
      <c r="BS653" s="26"/>
      <c r="BT653" s="26"/>
      <c r="BU653" s="26"/>
      <c r="BV653" s="26"/>
      <c r="BW653" s="26"/>
      <c r="BX653" s="26"/>
      <c r="BY653" s="26"/>
      <c r="BZ653" s="26"/>
      <c r="CA653" s="26"/>
      <c r="CB653" s="26"/>
      <c r="CC653" s="26"/>
      <c r="CD653" s="26"/>
      <c r="CE653" s="26"/>
      <c r="CF653" s="26"/>
      <c r="CG653" s="26"/>
    </row>
    <row r="654" spans="1:85" ht="15.75" customHeight="1" x14ac:dyDescent="0.2">
      <c r="A654" s="26"/>
      <c r="B654" s="26"/>
      <c r="C654" s="26"/>
      <c r="D654" s="51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  <c r="AI654" s="26"/>
      <c r="AJ654" s="26"/>
      <c r="AK654" s="26"/>
      <c r="AL654" s="26"/>
      <c r="AM654" s="26"/>
      <c r="AN654" s="26"/>
      <c r="AO654" s="26"/>
      <c r="AP654" s="26"/>
      <c r="AQ654" s="26"/>
      <c r="AR654" s="26"/>
      <c r="AS654" s="26"/>
      <c r="AT654" s="26"/>
      <c r="AU654" s="26"/>
      <c r="AV654" s="26"/>
      <c r="AW654" s="26"/>
      <c r="AX654" s="26"/>
      <c r="AY654" s="26"/>
      <c r="AZ654" s="26"/>
      <c r="BA654" s="26"/>
      <c r="BB654" s="26"/>
      <c r="BC654" s="26"/>
      <c r="BD654" s="26"/>
      <c r="BE654" s="26"/>
      <c r="BF654" s="26"/>
      <c r="BG654" s="26"/>
      <c r="BH654" s="26"/>
      <c r="BI654" s="26"/>
      <c r="BJ654" s="26"/>
      <c r="BK654" s="26"/>
      <c r="BL654" s="26"/>
      <c r="BM654" s="26"/>
      <c r="BN654" s="26"/>
      <c r="BO654" s="26"/>
      <c r="BP654" s="26"/>
      <c r="BQ654" s="26"/>
      <c r="BR654" s="26"/>
      <c r="BS654" s="26"/>
      <c r="BT654" s="26"/>
      <c r="BU654" s="26"/>
      <c r="BV654" s="26"/>
      <c r="BW654" s="26"/>
      <c r="BX654" s="26"/>
      <c r="BY654" s="26"/>
      <c r="BZ654" s="26"/>
      <c r="CA654" s="26"/>
      <c r="CB654" s="26"/>
      <c r="CC654" s="26"/>
      <c r="CD654" s="26"/>
      <c r="CE654" s="26"/>
      <c r="CF654" s="26"/>
      <c r="CG654" s="26"/>
    </row>
    <row r="655" spans="1:85" ht="15.75" customHeight="1" x14ac:dyDescent="0.2">
      <c r="A655" s="26"/>
      <c r="B655" s="26"/>
      <c r="C655" s="26"/>
      <c r="D655" s="51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  <c r="AI655" s="26"/>
      <c r="AJ655" s="26"/>
      <c r="AK655" s="26"/>
      <c r="AL655" s="26"/>
      <c r="AM655" s="26"/>
      <c r="AN655" s="26"/>
      <c r="AO655" s="26"/>
      <c r="AP655" s="26"/>
      <c r="AQ655" s="26"/>
      <c r="AR655" s="26"/>
      <c r="AS655" s="26"/>
      <c r="AT655" s="26"/>
      <c r="AU655" s="26"/>
      <c r="AV655" s="26"/>
      <c r="AW655" s="26"/>
      <c r="AX655" s="26"/>
      <c r="AY655" s="26"/>
      <c r="AZ655" s="26"/>
      <c r="BA655" s="26"/>
      <c r="BB655" s="26"/>
      <c r="BC655" s="26"/>
      <c r="BD655" s="26"/>
      <c r="BE655" s="26"/>
      <c r="BF655" s="26"/>
      <c r="BG655" s="26"/>
      <c r="BH655" s="26"/>
      <c r="BI655" s="26"/>
      <c r="BJ655" s="26"/>
      <c r="BK655" s="26"/>
      <c r="BL655" s="26"/>
      <c r="BM655" s="26"/>
      <c r="BN655" s="26"/>
      <c r="BO655" s="26"/>
      <c r="BP655" s="26"/>
      <c r="BQ655" s="26"/>
      <c r="BR655" s="26"/>
      <c r="BS655" s="26"/>
      <c r="BT655" s="26"/>
      <c r="BU655" s="26"/>
      <c r="BV655" s="26"/>
      <c r="BW655" s="26"/>
      <c r="BX655" s="26"/>
      <c r="BY655" s="26"/>
      <c r="BZ655" s="26"/>
      <c r="CA655" s="26"/>
      <c r="CB655" s="26"/>
      <c r="CC655" s="26"/>
      <c r="CD655" s="26"/>
      <c r="CE655" s="26"/>
      <c r="CF655" s="26"/>
      <c r="CG655" s="26"/>
    </row>
    <row r="656" spans="1:85" ht="15.75" customHeight="1" x14ac:dyDescent="0.2">
      <c r="A656" s="26"/>
      <c r="B656" s="26"/>
      <c r="C656" s="26"/>
      <c r="D656" s="51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  <c r="AI656" s="26"/>
      <c r="AJ656" s="26"/>
      <c r="AK656" s="26"/>
      <c r="AL656" s="26"/>
      <c r="AM656" s="26"/>
      <c r="AN656" s="26"/>
      <c r="AO656" s="26"/>
      <c r="AP656" s="26"/>
      <c r="AQ656" s="26"/>
      <c r="AR656" s="26"/>
      <c r="AS656" s="26"/>
      <c r="AT656" s="26"/>
      <c r="AU656" s="26"/>
      <c r="AV656" s="26"/>
      <c r="AW656" s="26"/>
      <c r="AX656" s="26"/>
      <c r="AY656" s="26"/>
      <c r="AZ656" s="26"/>
      <c r="BA656" s="26"/>
      <c r="BB656" s="26"/>
      <c r="BC656" s="26"/>
      <c r="BD656" s="26"/>
      <c r="BE656" s="26"/>
      <c r="BF656" s="26"/>
      <c r="BG656" s="26"/>
      <c r="BH656" s="26"/>
      <c r="BI656" s="26"/>
      <c r="BJ656" s="26"/>
      <c r="BK656" s="26"/>
      <c r="BL656" s="26"/>
      <c r="BM656" s="26"/>
      <c r="BN656" s="26"/>
      <c r="BO656" s="26"/>
      <c r="BP656" s="26"/>
      <c r="BQ656" s="26"/>
      <c r="BR656" s="26"/>
      <c r="BS656" s="26"/>
      <c r="BT656" s="26"/>
      <c r="BU656" s="26"/>
      <c r="BV656" s="26"/>
      <c r="BW656" s="26"/>
      <c r="BX656" s="26"/>
      <c r="BY656" s="26"/>
      <c r="BZ656" s="26"/>
      <c r="CA656" s="26"/>
      <c r="CB656" s="26"/>
      <c r="CC656" s="26"/>
      <c r="CD656" s="26"/>
      <c r="CE656" s="26"/>
      <c r="CF656" s="26"/>
      <c r="CG656" s="26"/>
    </row>
    <row r="657" spans="1:85" ht="15.75" customHeight="1" x14ac:dyDescent="0.2">
      <c r="A657" s="26"/>
      <c r="B657" s="26"/>
      <c r="C657" s="26"/>
      <c r="D657" s="51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  <c r="AI657" s="26"/>
      <c r="AJ657" s="26"/>
      <c r="AK657" s="26"/>
      <c r="AL657" s="26"/>
      <c r="AM657" s="26"/>
      <c r="AN657" s="26"/>
      <c r="AO657" s="26"/>
      <c r="AP657" s="26"/>
      <c r="AQ657" s="26"/>
      <c r="AR657" s="26"/>
      <c r="AS657" s="26"/>
      <c r="AT657" s="26"/>
      <c r="AU657" s="26"/>
      <c r="AV657" s="26"/>
      <c r="AW657" s="26"/>
      <c r="AX657" s="26"/>
      <c r="AY657" s="26"/>
      <c r="AZ657" s="26"/>
      <c r="BA657" s="26"/>
      <c r="BB657" s="26"/>
      <c r="BC657" s="26"/>
      <c r="BD657" s="26"/>
      <c r="BE657" s="26"/>
      <c r="BF657" s="26"/>
      <c r="BG657" s="26"/>
      <c r="BH657" s="26"/>
      <c r="BI657" s="26"/>
      <c r="BJ657" s="26"/>
      <c r="BK657" s="26"/>
      <c r="BL657" s="26"/>
      <c r="BM657" s="26"/>
      <c r="BN657" s="26"/>
      <c r="BO657" s="26"/>
      <c r="BP657" s="26"/>
      <c r="BQ657" s="26"/>
      <c r="BR657" s="26"/>
      <c r="BS657" s="26"/>
      <c r="BT657" s="26"/>
      <c r="BU657" s="26"/>
      <c r="BV657" s="26"/>
      <c r="BW657" s="26"/>
      <c r="BX657" s="26"/>
      <c r="BY657" s="26"/>
      <c r="BZ657" s="26"/>
      <c r="CA657" s="26"/>
      <c r="CB657" s="26"/>
      <c r="CC657" s="26"/>
      <c r="CD657" s="26"/>
      <c r="CE657" s="26"/>
      <c r="CF657" s="26"/>
      <c r="CG657" s="26"/>
    </row>
    <row r="658" spans="1:85" ht="15.75" customHeight="1" x14ac:dyDescent="0.2">
      <c r="A658" s="26"/>
      <c r="B658" s="26"/>
      <c r="C658" s="26"/>
      <c r="D658" s="51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  <c r="AI658" s="26"/>
      <c r="AJ658" s="26"/>
      <c r="AK658" s="26"/>
      <c r="AL658" s="26"/>
      <c r="AM658" s="26"/>
      <c r="AN658" s="26"/>
      <c r="AO658" s="26"/>
      <c r="AP658" s="26"/>
      <c r="AQ658" s="26"/>
      <c r="AR658" s="26"/>
      <c r="AS658" s="26"/>
      <c r="AT658" s="26"/>
      <c r="AU658" s="26"/>
      <c r="AV658" s="26"/>
      <c r="AW658" s="26"/>
      <c r="AX658" s="26"/>
      <c r="AY658" s="26"/>
      <c r="AZ658" s="26"/>
      <c r="BA658" s="26"/>
      <c r="BB658" s="26"/>
      <c r="BC658" s="26"/>
      <c r="BD658" s="26"/>
      <c r="BE658" s="26"/>
      <c r="BF658" s="26"/>
      <c r="BG658" s="26"/>
      <c r="BH658" s="26"/>
      <c r="BI658" s="26"/>
      <c r="BJ658" s="26"/>
      <c r="BK658" s="26"/>
      <c r="BL658" s="26"/>
      <c r="BM658" s="26"/>
      <c r="BN658" s="26"/>
      <c r="BO658" s="26"/>
      <c r="BP658" s="26"/>
      <c r="BQ658" s="26"/>
      <c r="BR658" s="26"/>
      <c r="BS658" s="26"/>
      <c r="BT658" s="26"/>
      <c r="BU658" s="26"/>
      <c r="BV658" s="26"/>
      <c r="BW658" s="26"/>
      <c r="BX658" s="26"/>
      <c r="BY658" s="26"/>
      <c r="BZ658" s="26"/>
      <c r="CA658" s="26"/>
      <c r="CB658" s="26"/>
      <c r="CC658" s="26"/>
      <c r="CD658" s="26"/>
      <c r="CE658" s="26"/>
      <c r="CF658" s="26"/>
      <c r="CG658" s="26"/>
    </row>
    <row r="659" spans="1:85" ht="15.75" customHeight="1" x14ac:dyDescent="0.2">
      <c r="A659" s="26"/>
      <c r="B659" s="26"/>
      <c r="C659" s="26"/>
      <c r="D659" s="51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  <c r="AI659" s="26"/>
      <c r="AJ659" s="26"/>
      <c r="AK659" s="26"/>
      <c r="AL659" s="26"/>
      <c r="AM659" s="26"/>
      <c r="AN659" s="26"/>
      <c r="AO659" s="26"/>
      <c r="AP659" s="26"/>
      <c r="AQ659" s="26"/>
      <c r="AR659" s="26"/>
      <c r="AS659" s="26"/>
      <c r="AT659" s="26"/>
      <c r="AU659" s="26"/>
      <c r="AV659" s="26"/>
      <c r="AW659" s="26"/>
      <c r="AX659" s="26"/>
      <c r="AY659" s="26"/>
      <c r="AZ659" s="26"/>
      <c r="BA659" s="26"/>
      <c r="BB659" s="26"/>
      <c r="BC659" s="26"/>
      <c r="BD659" s="26"/>
      <c r="BE659" s="26"/>
      <c r="BF659" s="26"/>
      <c r="BG659" s="26"/>
      <c r="BH659" s="26"/>
      <c r="BI659" s="26"/>
      <c r="BJ659" s="26"/>
      <c r="BK659" s="26"/>
      <c r="BL659" s="26"/>
      <c r="BM659" s="26"/>
      <c r="BN659" s="26"/>
      <c r="BO659" s="26"/>
      <c r="BP659" s="26"/>
      <c r="BQ659" s="26"/>
      <c r="BR659" s="26"/>
      <c r="BS659" s="26"/>
      <c r="BT659" s="26"/>
      <c r="BU659" s="26"/>
      <c r="BV659" s="26"/>
      <c r="BW659" s="26"/>
      <c r="BX659" s="26"/>
      <c r="BY659" s="26"/>
      <c r="BZ659" s="26"/>
      <c r="CA659" s="26"/>
      <c r="CB659" s="26"/>
      <c r="CC659" s="26"/>
      <c r="CD659" s="26"/>
      <c r="CE659" s="26"/>
      <c r="CF659" s="26"/>
      <c r="CG659" s="26"/>
    </row>
    <row r="660" spans="1:85" ht="15.75" customHeight="1" x14ac:dyDescent="0.2">
      <c r="A660" s="26"/>
      <c r="B660" s="26"/>
      <c r="C660" s="26"/>
      <c r="D660" s="51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  <c r="AI660" s="26"/>
      <c r="AJ660" s="26"/>
      <c r="AK660" s="26"/>
      <c r="AL660" s="26"/>
      <c r="AM660" s="26"/>
      <c r="AN660" s="26"/>
      <c r="AO660" s="26"/>
      <c r="AP660" s="26"/>
      <c r="AQ660" s="26"/>
      <c r="AR660" s="26"/>
      <c r="AS660" s="26"/>
      <c r="AT660" s="26"/>
      <c r="AU660" s="26"/>
      <c r="AV660" s="26"/>
      <c r="AW660" s="26"/>
      <c r="AX660" s="26"/>
      <c r="AY660" s="26"/>
      <c r="AZ660" s="26"/>
      <c r="BA660" s="26"/>
      <c r="BB660" s="26"/>
      <c r="BC660" s="26"/>
      <c r="BD660" s="26"/>
      <c r="BE660" s="26"/>
      <c r="BF660" s="26"/>
      <c r="BG660" s="26"/>
      <c r="BH660" s="26"/>
      <c r="BI660" s="26"/>
      <c r="BJ660" s="26"/>
      <c r="BK660" s="26"/>
      <c r="BL660" s="26"/>
      <c r="BM660" s="26"/>
      <c r="BN660" s="26"/>
      <c r="BO660" s="26"/>
      <c r="BP660" s="26"/>
      <c r="BQ660" s="26"/>
      <c r="BR660" s="26"/>
      <c r="BS660" s="26"/>
      <c r="BT660" s="26"/>
      <c r="BU660" s="26"/>
      <c r="BV660" s="26"/>
      <c r="BW660" s="26"/>
      <c r="BX660" s="26"/>
      <c r="BY660" s="26"/>
      <c r="BZ660" s="26"/>
      <c r="CA660" s="26"/>
      <c r="CB660" s="26"/>
      <c r="CC660" s="26"/>
      <c r="CD660" s="26"/>
      <c r="CE660" s="26"/>
      <c r="CF660" s="26"/>
      <c r="CG660" s="26"/>
    </row>
    <row r="661" spans="1:85" ht="15.75" customHeight="1" x14ac:dyDescent="0.2">
      <c r="A661" s="26"/>
      <c r="B661" s="26"/>
      <c r="C661" s="26"/>
      <c r="D661" s="51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  <c r="AI661" s="26"/>
      <c r="AJ661" s="26"/>
      <c r="AK661" s="26"/>
      <c r="AL661" s="26"/>
      <c r="AM661" s="26"/>
      <c r="AN661" s="26"/>
      <c r="AO661" s="26"/>
      <c r="AP661" s="26"/>
      <c r="AQ661" s="26"/>
      <c r="AR661" s="26"/>
      <c r="AS661" s="26"/>
      <c r="AT661" s="26"/>
      <c r="AU661" s="26"/>
      <c r="AV661" s="26"/>
      <c r="AW661" s="26"/>
      <c r="AX661" s="26"/>
      <c r="AY661" s="26"/>
      <c r="AZ661" s="26"/>
      <c r="BA661" s="26"/>
      <c r="BB661" s="26"/>
      <c r="BC661" s="26"/>
      <c r="BD661" s="26"/>
      <c r="BE661" s="26"/>
      <c r="BF661" s="26"/>
      <c r="BG661" s="26"/>
      <c r="BH661" s="26"/>
      <c r="BI661" s="26"/>
      <c r="BJ661" s="26"/>
      <c r="BK661" s="26"/>
      <c r="BL661" s="26"/>
      <c r="BM661" s="26"/>
      <c r="BN661" s="26"/>
      <c r="BO661" s="26"/>
      <c r="BP661" s="26"/>
      <c r="BQ661" s="26"/>
      <c r="BR661" s="26"/>
      <c r="BS661" s="26"/>
      <c r="BT661" s="26"/>
      <c r="BU661" s="26"/>
      <c r="BV661" s="26"/>
      <c r="BW661" s="26"/>
      <c r="BX661" s="26"/>
      <c r="BY661" s="26"/>
      <c r="BZ661" s="26"/>
      <c r="CA661" s="26"/>
      <c r="CB661" s="26"/>
      <c r="CC661" s="26"/>
      <c r="CD661" s="26"/>
      <c r="CE661" s="26"/>
      <c r="CF661" s="26"/>
      <c r="CG661" s="26"/>
    </row>
    <row r="662" spans="1:85" ht="15.75" customHeight="1" x14ac:dyDescent="0.2">
      <c r="A662" s="26"/>
      <c r="B662" s="26"/>
      <c r="C662" s="26"/>
      <c r="D662" s="51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  <c r="AI662" s="26"/>
      <c r="AJ662" s="26"/>
      <c r="AK662" s="26"/>
      <c r="AL662" s="26"/>
      <c r="AM662" s="26"/>
      <c r="AN662" s="26"/>
      <c r="AO662" s="26"/>
      <c r="AP662" s="26"/>
      <c r="AQ662" s="26"/>
      <c r="AR662" s="26"/>
      <c r="AS662" s="26"/>
      <c r="AT662" s="26"/>
      <c r="AU662" s="26"/>
      <c r="AV662" s="26"/>
      <c r="AW662" s="26"/>
      <c r="AX662" s="26"/>
      <c r="AY662" s="26"/>
      <c r="AZ662" s="26"/>
      <c r="BA662" s="26"/>
      <c r="BB662" s="26"/>
      <c r="BC662" s="26"/>
      <c r="BD662" s="26"/>
      <c r="BE662" s="26"/>
      <c r="BF662" s="26"/>
      <c r="BG662" s="26"/>
      <c r="BH662" s="26"/>
      <c r="BI662" s="26"/>
      <c r="BJ662" s="26"/>
      <c r="BK662" s="26"/>
      <c r="BL662" s="26"/>
      <c r="BM662" s="26"/>
      <c r="BN662" s="26"/>
      <c r="BO662" s="26"/>
      <c r="BP662" s="26"/>
      <c r="BQ662" s="26"/>
      <c r="BR662" s="26"/>
      <c r="BS662" s="26"/>
      <c r="BT662" s="26"/>
      <c r="BU662" s="26"/>
      <c r="BV662" s="26"/>
      <c r="BW662" s="26"/>
      <c r="BX662" s="26"/>
      <c r="BY662" s="26"/>
      <c r="BZ662" s="26"/>
      <c r="CA662" s="26"/>
      <c r="CB662" s="26"/>
      <c r="CC662" s="26"/>
      <c r="CD662" s="26"/>
      <c r="CE662" s="26"/>
      <c r="CF662" s="26"/>
      <c r="CG662" s="26"/>
    </row>
    <row r="663" spans="1:85" ht="15.75" customHeight="1" x14ac:dyDescent="0.2">
      <c r="A663" s="26"/>
      <c r="B663" s="26"/>
      <c r="C663" s="26"/>
      <c r="D663" s="51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  <c r="AI663" s="26"/>
      <c r="AJ663" s="26"/>
      <c r="AK663" s="26"/>
      <c r="AL663" s="26"/>
      <c r="AM663" s="26"/>
      <c r="AN663" s="26"/>
      <c r="AO663" s="26"/>
      <c r="AP663" s="26"/>
      <c r="AQ663" s="26"/>
      <c r="AR663" s="26"/>
      <c r="AS663" s="26"/>
      <c r="AT663" s="26"/>
      <c r="AU663" s="26"/>
      <c r="AV663" s="26"/>
      <c r="AW663" s="26"/>
      <c r="AX663" s="26"/>
      <c r="AY663" s="26"/>
      <c r="AZ663" s="26"/>
      <c r="BA663" s="26"/>
      <c r="BB663" s="26"/>
      <c r="BC663" s="26"/>
      <c r="BD663" s="26"/>
      <c r="BE663" s="26"/>
      <c r="BF663" s="26"/>
      <c r="BG663" s="26"/>
      <c r="BH663" s="26"/>
      <c r="BI663" s="26"/>
      <c r="BJ663" s="26"/>
      <c r="BK663" s="26"/>
      <c r="BL663" s="26"/>
      <c r="BM663" s="26"/>
      <c r="BN663" s="26"/>
      <c r="BO663" s="26"/>
      <c r="BP663" s="26"/>
      <c r="BQ663" s="26"/>
      <c r="BR663" s="26"/>
      <c r="BS663" s="26"/>
      <c r="BT663" s="26"/>
      <c r="BU663" s="26"/>
      <c r="BV663" s="26"/>
      <c r="BW663" s="26"/>
      <c r="BX663" s="26"/>
      <c r="BY663" s="26"/>
      <c r="BZ663" s="26"/>
      <c r="CA663" s="26"/>
      <c r="CB663" s="26"/>
      <c r="CC663" s="26"/>
      <c r="CD663" s="26"/>
      <c r="CE663" s="26"/>
      <c r="CF663" s="26"/>
      <c r="CG663" s="26"/>
    </row>
    <row r="664" spans="1:85" ht="15.75" customHeight="1" x14ac:dyDescent="0.2">
      <c r="A664" s="26"/>
      <c r="B664" s="26"/>
      <c r="C664" s="26"/>
      <c r="D664" s="51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  <c r="AI664" s="26"/>
      <c r="AJ664" s="26"/>
      <c r="AK664" s="26"/>
      <c r="AL664" s="26"/>
      <c r="AM664" s="26"/>
      <c r="AN664" s="26"/>
      <c r="AO664" s="26"/>
      <c r="AP664" s="26"/>
      <c r="AQ664" s="26"/>
      <c r="AR664" s="26"/>
      <c r="AS664" s="26"/>
      <c r="AT664" s="26"/>
      <c r="AU664" s="26"/>
      <c r="AV664" s="26"/>
      <c r="AW664" s="26"/>
      <c r="AX664" s="26"/>
      <c r="AY664" s="26"/>
      <c r="AZ664" s="26"/>
      <c r="BA664" s="26"/>
      <c r="BB664" s="26"/>
      <c r="BC664" s="26"/>
      <c r="BD664" s="26"/>
      <c r="BE664" s="26"/>
      <c r="BF664" s="26"/>
      <c r="BG664" s="26"/>
      <c r="BH664" s="26"/>
      <c r="BI664" s="26"/>
      <c r="BJ664" s="26"/>
      <c r="BK664" s="26"/>
      <c r="BL664" s="26"/>
      <c r="BM664" s="26"/>
      <c r="BN664" s="26"/>
      <c r="BO664" s="26"/>
      <c r="BP664" s="26"/>
      <c r="BQ664" s="26"/>
      <c r="BR664" s="26"/>
      <c r="BS664" s="26"/>
      <c r="BT664" s="26"/>
      <c r="BU664" s="26"/>
      <c r="BV664" s="26"/>
      <c r="BW664" s="26"/>
      <c r="BX664" s="26"/>
      <c r="BY664" s="26"/>
      <c r="BZ664" s="26"/>
      <c r="CA664" s="26"/>
      <c r="CB664" s="26"/>
      <c r="CC664" s="26"/>
      <c r="CD664" s="26"/>
      <c r="CE664" s="26"/>
      <c r="CF664" s="26"/>
      <c r="CG664" s="26"/>
    </row>
    <row r="665" spans="1:85" ht="15.75" customHeight="1" x14ac:dyDescent="0.2">
      <c r="A665" s="26"/>
      <c r="B665" s="26"/>
      <c r="C665" s="26"/>
      <c r="D665" s="51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26"/>
      <c r="AW665" s="26"/>
      <c r="AX665" s="26"/>
      <c r="AY665" s="26"/>
      <c r="AZ665" s="26"/>
      <c r="BA665" s="26"/>
      <c r="BB665" s="26"/>
      <c r="BC665" s="26"/>
      <c r="BD665" s="26"/>
      <c r="BE665" s="26"/>
      <c r="BF665" s="26"/>
      <c r="BG665" s="26"/>
      <c r="BH665" s="26"/>
      <c r="BI665" s="26"/>
      <c r="BJ665" s="26"/>
      <c r="BK665" s="26"/>
      <c r="BL665" s="26"/>
      <c r="BM665" s="26"/>
      <c r="BN665" s="26"/>
      <c r="BO665" s="26"/>
      <c r="BP665" s="26"/>
      <c r="BQ665" s="26"/>
      <c r="BR665" s="26"/>
      <c r="BS665" s="26"/>
      <c r="BT665" s="26"/>
      <c r="BU665" s="26"/>
      <c r="BV665" s="26"/>
      <c r="BW665" s="26"/>
      <c r="BX665" s="26"/>
      <c r="BY665" s="26"/>
      <c r="BZ665" s="26"/>
      <c r="CA665" s="26"/>
      <c r="CB665" s="26"/>
      <c r="CC665" s="26"/>
      <c r="CD665" s="26"/>
      <c r="CE665" s="26"/>
      <c r="CF665" s="26"/>
      <c r="CG665" s="26"/>
    </row>
    <row r="666" spans="1:85" ht="15.75" customHeight="1" x14ac:dyDescent="0.2">
      <c r="A666" s="26"/>
      <c r="B666" s="26"/>
      <c r="C666" s="26"/>
      <c r="D666" s="51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  <c r="AI666" s="26"/>
      <c r="AJ666" s="26"/>
      <c r="AK666" s="26"/>
      <c r="AL666" s="26"/>
      <c r="AM666" s="26"/>
      <c r="AN666" s="26"/>
      <c r="AO666" s="26"/>
      <c r="AP666" s="26"/>
      <c r="AQ666" s="26"/>
      <c r="AR666" s="26"/>
      <c r="AS666" s="26"/>
      <c r="AT666" s="26"/>
      <c r="AU666" s="26"/>
      <c r="AV666" s="26"/>
      <c r="AW666" s="26"/>
      <c r="AX666" s="26"/>
      <c r="AY666" s="26"/>
      <c r="AZ666" s="26"/>
      <c r="BA666" s="26"/>
      <c r="BB666" s="26"/>
      <c r="BC666" s="26"/>
      <c r="BD666" s="26"/>
      <c r="BE666" s="26"/>
      <c r="BF666" s="26"/>
      <c r="BG666" s="26"/>
      <c r="BH666" s="26"/>
      <c r="BI666" s="26"/>
      <c r="BJ666" s="26"/>
      <c r="BK666" s="26"/>
      <c r="BL666" s="26"/>
      <c r="BM666" s="26"/>
      <c r="BN666" s="26"/>
      <c r="BO666" s="26"/>
      <c r="BP666" s="26"/>
      <c r="BQ666" s="26"/>
      <c r="BR666" s="26"/>
      <c r="BS666" s="26"/>
      <c r="BT666" s="26"/>
      <c r="BU666" s="26"/>
      <c r="BV666" s="26"/>
      <c r="BW666" s="26"/>
      <c r="BX666" s="26"/>
      <c r="BY666" s="26"/>
      <c r="BZ666" s="26"/>
      <c r="CA666" s="26"/>
      <c r="CB666" s="26"/>
      <c r="CC666" s="26"/>
      <c r="CD666" s="26"/>
      <c r="CE666" s="26"/>
      <c r="CF666" s="26"/>
      <c r="CG666" s="26"/>
    </row>
    <row r="667" spans="1:85" ht="15.75" customHeight="1" x14ac:dyDescent="0.2">
      <c r="A667" s="26"/>
      <c r="B667" s="26"/>
      <c r="C667" s="26"/>
      <c r="D667" s="51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  <c r="AI667" s="26"/>
      <c r="AJ667" s="26"/>
      <c r="AK667" s="26"/>
      <c r="AL667" s="26"/>
      <c r="AM667" s="26"/>
      <c r="AN667" s="26"/>
      <c r="AO667" s="26"/>
      <c r="AP667" s="26"/>
      <c r="AQ667" s="26"/>
      <c r="AR667" s="26"/>
      <c r="AS667" s="26"/>
      <c r="AT667" s="26"/>
      <c r="AU667" s="26"/>
      <c r="AV667" s="26"/>
      <c r="AW667" s="26"/>
      <c r="AX667" s="26"/>
      <c r="AY667" s="26"/>
      <c r="AZ667" s="26"/>
      <c r="BA667" s="26"/>
      <c r="BB667" s="26"/>
      <c r="BC667" s="26"/>
      <c r="BD667" s="26"/>
      <c r="BE667" s="26"/>
      <c r="BF667" s="26"/>
      <c r="BG667" s="26"/>
      <c r="BH667" s="26"/>
      <c r="BI667" s="26"/>
      <c r="BJ667" s="26"/>
      <c r="BK667" s="26"/>
      <c r="BL667" s="26"/>
      <c r="BM667" s="26"/>
      <c r="BN667" s="26"/>
      <c r="BO667" s="26"/>
      <c r="BP667" s="26"/>
      <c r="BQ667" s="26"/>
      <c r="BR667" s="26"/>
      <c r="BS667" s="26"/>
      <c r="BT667" s="26"/>
      <c r="BU667" s="26"/>
      <c r="BV667" s="26"/>
      <c r="BW667" s="26"/>
      <c r="BX667" s="26"/>
      <c r="BY667" s="26"/>
      <c r="BZ667" s="26"/>
      <c r="CA667" s="26"/>
      <c r="CB667" s="26"/>
      <c r="CC667" s="26"/>
      <c r="CD667" s="26"/>
      <c r="CE667" s="26"/>
      <c r="CF667" s="26"/>
      <c r="CG667" s="26"/>
    </row>
    <row r="668" spans="1:85" ht="15.75" customHeight="1" x14ac:dyDescent="0.2">
      <c r="A668" s="26"/>
      <c r="B668" s="26"/>
      <c r="C668" s="26"/>
      <c r="D668" s="51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  <c r="AI668" s="26"/>
      <c r="AJ668" s="26"/>
      <c r="AK668" s="26"/>
      <c r="AL668" s="26"/>
      <c r="AM668" s="26"/>
      <c r="AN668" s="26"/>
      <c r="AO668" s="26"/>
      <c r="AP668" s="26"/>
      <c r="AQ668" s="26"/>
      <c r="AR668" s="26"/>
      <c r="AS668" s="26"/>
      <c r="AT668" s="26"/>
      <c r="AU668" s="26"/>
      <c r="AV668" s="26"/>
      <c r="AW668" s="26"/>
      <c r="AX668" s="26"/>
      <c r="AY668" s="26"/>
      <c r="AZ668" s="26"/>
      <c r="BA668" s="26"/>
      <c r="BB668" s="26"/>
      <c r="BC668" s="26"/>
      <c r="BD668" s="26"/>
      <c r="BE668" s="26"/>
      <c r="BF668" s="26"/>
      <c r="BG668" s="26"/>
      <c r="BH668" s="26"/>
      <c r="BI668" s="26"/>
      <c r="BJ668" s="26"/>
      <c r="BK668" s="26"/>
      <c r="BL668" s="26"/>
      <c r="BM668" s="26"/>
      <c r="BN668" s="26"/>
      <c r="BO668" s="26"/>
      <c r="BP668" s="26"/>
      <c r="BQ668" s="26"/>
      <c r="BR668" s="26"/>
      <c r="BS668" s="26"/>
      <c r="BT668" s="26"/>
      <c r="BU668" s="26"/>
      <c r="BV668" s="26"/>
      <c r="BW668" s="26"/>
      <c r="BX668" s="26"/>
      <c r="BY668" s="26"/>
      <c r="BZ668" s="26"/>
      <c r="CA668" s="26"/>
      <c r="CB668" s="26"/>
      <c r="CC668" s="26"/>
      <c r="CD668" s="26"/>
      <c r="CE668" s="26"/>
      <c r="CF668" s="26"/>
      <c r="CG668" s="26"/>
    </row>
    <row r="669" spans="1:85" ht="15.75" customHeight="1" x14ac:dyDescent="0.2">
      <c r="A669" s="26"/>
      <c r="B669" s="26"/>
      <c r="C669" s="26"/>
      <c r="D669" s="51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  <c r="AI669" s="26"/>
      <c r="AJ669" s="26"/>
      <c r="AK669" s="26"/>
      <c r="AL669" s="26"/>
      <c r="AM669" s="26"/>
      <c r="AN669" s="26"/>
      <c r="AO669" s="26"/>
      <c r="AP669" s="26"/>
      <c r="AQ669" s="26"/>
      <c r="AR669" s="26"/>
      <c r="AS669" s="26"/>
      <c r="AT669" s="26"/>
      <c r="AU669" s="26"/>
      <c r="AV669" s="26"/>
      <c r="AW669" s="26"/>
      <c r="AX669" s="26"/>
      <c r="AY669" s="26"/>
      <c r="AZ669" s="26"/>
      <c r="BA669" s="26"/>
      <c r="BB669" s="26"/>
      <c r="BC669" s="26"/>
      <c r="BD669" s="26"/>
      <c r="BE669" s="26"/>
      <c r="BF669" s="26"/>
      <c r="BG669" s="26"/>
      <c r="BH669" s="26"/>
      <c r="BI669" s="26"/>
      <c r="BJ669" s="26"/>
      <c r="BK669" s="26"/>
      <c r="BL669" s="26"/>
      <c r="BM669" s="26"/>
      <c r="BN669" s="26"/>
      <c r="BO669" s="26"/>
      <c r="BP669" s="26"/>
      <c r="BQ669" s="26"/>
      <c r="BR669" s="26"/>
      <c r="BS669" s="26"/>
      <c r="BT669" s="26"/>
      <c r="BU669" s="26"/>
      <c r="BV669" s="26"/>
      <c r="BW669" s="26"/>
      <c r="BX669" s="26"/>
      <c r="BY669" s="26"/>
      <c r="BZ669" s="26"/>
      <c r="CA669" s="26"/>
      <c r="CB669" s="26"/>
      <c r="CC669" s="26"/>
      <c r="CD669" s="26"/>
      <c r="CE669" s="26"/>
      <c r="CF669" s="26"/>
      <c r="CG669" s="26"/>
    </row>
    <row r="670" spans="1:85" ht="15.75" customHeight="1" x14ac:dyDescent="0.2">
      <c r="A670" s="26"/>
      <c r="B670" s="26"/>
      <c r="C670" s="26"/>
      <c r="D670" s="51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  <c r="AI670" s="26"/>
      <c r="AJ670" s="26"/>
      <c r="AK670" s="26"/>
      <c r="AL670" s="26"/>
      <c r="AM670" s="26"/>
      <c r="AN670" s="26"/>
      <c r="AO670" s="26"/>
      <c r="AP670" s="26"/>
      <c r="AQ670" s="26"/>
      <c r="AR670" s="26"/>
      <c r="AS670" s="26"/>
      <c r="AT670" s="26"/>
      <c r="AU670" s="26"/>
      <c r="AV670" s="26"/>
      <c r="AW670" s="26"/>
      <c r="AX670" s="26"/>
      <c r="AY670" s="26"/>
      <c r="AZ670" s="26"/>
      <c r="BA670" s="26"/>
      <c r="BB670" s="26"/>
      <c r="BC670" s="26"/>
      <c r="BD670" s="26"/>
      <c r="BE670" s="26"/>
      <c r="BF670" s="26"/>
      <c r="BG670" s="26"/>
      <c r="BH670" s="26"/>
      <c r="BI670" s="26"/>
      <c r="BJ670" s="26"/>
      <c r="BK670" s="26"/>
      <c r="BL670" s="26"/>
      <c r="BM670" s="26"/>
      <c r="BN670" s="26"/>
      <c r="BO670" s="26"/>
      <c r="BP670" s="26"/>
      <c r="BQ670" s="26"/>
      <c r="BR670" s="26"/>
      <c r="BS670" s="26"/>
      <c r="BT670" s="26"/>
      <c r="BU670" s="26"/>
      <c r="BV670" s="26"/>
      <c r="BW670" s="26"/>
      <c r="BX670" s="26"/>
      <c r="BY670" s="26"/>
      <c r="BZ670" s="26"/>
      <c r="CA670" s="26"/>
      <c r="CB670" s="26"/>
      <c r="CC670" s="26"/>
      <c r="CD670" s="26"/>
      <c r="CE670" s="26"/>
      <c r="CF670" s="26"/>
      <c r="CG670" s="26"/>
    </row>
    <row r="671" spans="1:85" ht="15.75" customHeight="1" x14ac:dyDescent="0.2">
      <c r="A671" s="26"/>
      <c r="B671" s="26"/>
      <c r="C671" s="26"/>
      <c r="D671" s="51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  <c r="AI671" s="26"/>
      <c r="AJ671" s="26"/>
      <c r="AK671" s="26"/>
      <c r="AL671" s="26"/>
      <c r="AM671" s="26"/>
      <c r="AN671" s="26"/>
      <c r="AO671" s="26"/>
      <c r="AP671" s="26"/>
      <c r="AQ671" s="26"/>
      <c r="AR671" s="26"/>
      <c r="AS671" s="26"/>
      <c r="AT671" s="26"/>
      <c r="AU671" s="26"/>
      <c r="AV671" s="26"/>
      <c r="AW671" s="26"/>
      <c r="AX671" s="26"/>
      <c r="AY671" s="26"/>
      <c r="AZ671" s="26"/>
      <c r="BA671" s="26"/>
      <c r="BB671" s="26"/>
      <c r="BC671" s="26"/>
      <c r="BD671" s="26"/>
      <c r="BE671" s="26"/>
      <c r="BF671" s="26"/>
      <c r="BG671" s="26"/>
      <c r="BH671" s="26"/>
      <c r="BI671" s="26"/>
      <c r="BJ671" s="26"/>
      <c r="BK671" s="26"/>
      <c r="BL671" s="26"/>
      <c r="BM671" s="26"/>
      <c r="BN671" s="26"/>
      <c r="BO671" s="26"/>
      <c r="BP671" s="26"/>
      <c r="BQ671" s="26"/>
      <c r="BR671" s="26"/>
      <c r="BS671" s="26"/>
      <c r="BT671" s="26"/>
      <c r="BU671" s="26"/>
      <c r="BV671" s="26"/>
      <c r="BW671" s="26"/>
      <c r="BX671" s="26"/>
      <c r="BY671" s="26"/>
      <c r="BZ671" s="26"/>
      <c r="CA671" s="26"/>
      <c r="CB671" s="26"/>
      <c r="CC671" s="26"/>
      <c r="CD671" s="26"/>
      <c r="CE671" s="26"/>
      <c r="CF671" s="26"/>
      <c r="CG671" s="26"/>
    </row>
    <row r="672" spans="1:85" ht="15.75" customHeight="1" x14ac:dyDescent="0.2">
      <c r="A672" s="26"/>
      <c r="B672" s="26"/>
      <c r="C672" s="26"/>
      <c r="D672" s="51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  <c r="AI672" s="26"/>
      <c r="AJ672" s="26"/>
      <c r="AK672" s="26"/>
      <c r="AL672" s="26"/>
      <c r="AM672" s="26"/>
      <c r="AN672" s="26"/>
      <c r="AO672" s="26"/>
      <c r="AP672" s="26"/>
      <c r="AQ672" s="26"/>
      <c r="AR672" s="26"/>
      <c r="AS672" s="26"/>
      <c r="AT672" s="26"/>
      <c r="AU672" s="26"/>
      <c r="AV672" s="26"/>
      <c r="AW672" s="26"/>
      <c r="AX672" s="26"/>
      <c r="AY672" s="26"/>
      <c r="AZ672" s="26"/>
      <c r="BA672" s="26"/>
      <c r="BB672" s="26"/>
      <c r="BC672" s="26"/>
      <c r="BD672" s="26"/>
      <c r="BE672" s="26"/>
      <c r="BF672" s="26"/>
      <c r="BG672" s="26"/>
      <c r="BH672" s="26"/>
      <c r="BI672" s="26"/>
      <c r="BJ672" s="26"/>
      <c r="BK672" s="26"/>
      <c r="BL672" s="26"/>
      <c r="BM672" s="26"/>
      <c r="BN672" s="26"/>
      <c r="BO672" s="26"/>
      <c r="BP672" s="26"/>
      <c r="BQ672" s="26"/>
      <c r="BR672" s="26"/>
      <c r="BS672" s="26"/>
      <c r="BT672" s="26"/>
      <c r="BU672" s="26"/>
      <c r="BV672" s="26"/>
      <c r="BW672" s="26"/>
      <c r="BX672" s="26"/>
      <c r="BY672" s="26"/>
      <c r="BZ672" s="26"/>
      <c r="CA672" s="26"/>
      <c r="CB672" s="26"/>
      <c r="CC672" s="26"/>
      <c r="CD672" s="26"/>
      <c r="CE672" s="26"/>
      <c r="CF672" s="26"/>
      <c r="CG672" s="26"/>
    </row>
    <row r="673" spans="1:85" ht="15.75" customHeight="1" x14ac:dyDescent="0.2">
      <c r="A673" s="26"/>
      <c r="B673" s="26"/>
      <c r="C673" s="26"/>
      <c r="D673" s="51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  <c r="AI673" s="26"/>
      <c r="AJ673" s="26"/>
      <c r="AK673" s="26"/>
      <c r="AL673" s="26"/>
      <c r="AM673" s="26"/>
      <c r="AN673" s="26"/>
      <c r="AO673" s="26"/>
      <c r="AP673" s="26"/>
      <c r="AQ673" s="26"/>
      <c r="AR673" s="26"/>
      <c r="AS673" s="26"/>
      <c r="AT673" s="26"/>
      <c r="AU673" s="26"/>
      <c r="AV673" s="26"/>
      <c r="AW673" s="26"/>
      <c r="AX673" s="26"/>
      <c r="AY673" s="26"/>
      <c r="AZ673" s="26"/>
      <c r="BA673" s="26"/>
      <c r="BB673" s="26"/>
      <c r="BC673" s="26"/>
      <c r="BD673" s="26"/>
      <c r="BE673" s="26"/>
      <c r="BF673" s="26"/>
      <c r="BG673" s="26"/>
      <c r="BH673" s="26"/>
      <c r="BI673" s="26"/>
      <c r="BJ673" s="26"/>
      <c r="BK673" s="26"/>
      <c r="BL673" s="26"/>
      <c r="BM673" s="26"/>
      <c r="BN673" s="26"/>
      <c r="BO673" s="26"/>
      <c r="BP673" s="26"/>
      <c r="BQ673" s="26"/>
      <c r="BR673" s="26"/>
      <c r="BS673" s="26"/>
      <c r="BT673" s="26"/>
      <c r="BU673" s="26"/>
      <c r="BV673" s="26"/>
      <c r="BW673" s="26"/>
      <c r="BX673" s="26"/>
      <c r="BY673" s="26"/>
      <c r="BZ673" s="26"/>
      <c r="CA673" s="26"/>
      <c r="CB673" s="26"/>
      <c r="CC673" s="26"/>
      <c r="CD673" s="26"/>
      <c r="CE673" s="26"/>
      <c r="CF673" s="26"/>
      <c r="CG673" s="26"/>
    </row>
    <row r="674" spans="1:85" ht="15.75" customHeight="1" x14ac:dyDescent="0.2">
      <c r="A674" s="26"/>
      <c r="B674" s="26"/>
      <c r="C674" s="26"/>
      <c r="D674" s="51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  <c r="AI674" s="26"/>
      <c r="AJ674" s="26"/>
      <c r="AK674" s="26"/>
      <c r="AL674" s="26"/>
      <c r="AM674" s="26"/>
      <c r="AN674" s="26"/>
      <c r="AO674" s="26"/>
      <c r="AP674" s="26"/>
      <c r="AQ674" s="26"/>
      <c r="AR674" s="26"/>
      <c r="AS674" s="26"/>
      <c r="AT674" s="26"/>
      <c r="AU674" s="26"/>
      <c r="AV674" s="26"/>
      <c r="AW674" s="26"/>
      <c r="AX674" s="26"/>
      <c r="AY674" s="26"/>
      <c r="AZ674" s="26"/>
      <c r="BA674" s="26"/>
      <c r="BB674" s="26"/>
      <c r="BC674" s="26"/>
      <c r="BD674" s="26"/>
      <c r="BE674" s="26"/>
      <c r="BF674" s="26"/>
      <c r="BG674" s="26"/>
      <c r="BH674" s="26"/>
      <c r="BI674" s="26"/>
      <c r="BJ674" s="26"/>
      <c r="BK674" s="26"/>
      <c r="BL674" s="26"/>
      <c r="BM674" s="26"/>
      <c r="BN674" s="26"/>
      <c r="BO674" s="26"/>
      <c r="BP674" s="26"/>
      <c r="BQ674" s="26"/>
      <c r="BR674" s="26"/>
      <c r="BS674" s="26"/>
      <c r="BT674" s="26"/>
      <c r="BU674" s="26"/>
      <c r="BV674" s="26"/>
      <c r="BW674" s="26"/>
      <c r="BX674" s="26"/>
      <c r="BY674" s="26"/>
      <c r="BZ674" s="26"/>
      <c r="CA674" s="26"/>
      <c r="CB674" s="26"/>
      <c r="CC674" s="26"/>
      <c r="CD674" s="26"/>
      <c r="CE674" s="26"/>
      <c r="CF674" s="26"/>
      <c r="CG674" s="26"/>
    </row>
    <row r="675" spans="1:85" ht="15.75" customHeight="1" x14ac:dyDescent="0.2">
      <c r="A675" s="26"/>
      <c r="B675" s="26"/>
      <c r="C675" s="26"/>
      <c r="D675" s="51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  <c r="AI675" s="26"/>
      <c r="AJ675" s="26"/>
      <c r="AK675" s="26"/>
      <c r="AL675" s="26"/>
      <c r="AM675" s="26"/>
      <c r="AN675" s="26"/>
      <c r="AO675" s="26"/>
      <c r="AP675" s="26"/>
      <c r="AQ675" s="26"/>
      <c r="AR675" s="26"/>
      <c r="AS675" s="26"/>
      <c r="AT675" s="26"/>
      <c r="AU675" s="26"/>
      <c r="AV675" s="26"/>
      <c r="AW675" s="26"/>
      <c r="AX675" s="26"/>
      <c r="AY675" s="26"/>
      <c r="AZ675" s="26"/>
      <c r="BA675" s="26"/>
      <c r="BB675" s="26"/>
      <c r="BC675" s="26"/>
      <c r="BD675" s="26"/>
      <c r="BE675" s="26"/>
      <c r="BF675" s="26"/>
      <c r="BG675" s="26"/>
      <c r="BH675" s="26"/>
      <c r="BI675" s="26"/>
      <c r="BJ675" s="26"/>
      <c r="BK675" s="26"/>
      <c r="BL675" s="26"/>
      <c r="BM675" s="26"/>
      <c r="BN675" s="26"/>
      <c r="BO675" s="26"/>
      <c r="BP675" s="26"/>
      <c r="BQ675" s="26"/>
      <c r="BR675" s="26"/>
      <c r="BS675" s="26"/>
      <c r="BT675" s="26"/>
      <c r="BU675" s="26"/>
      <c r="BV675" s="26"/>
      <c r="BW675" s="26"/>
      <c r="BX675" s="26"/>
      <c r="BY675" s="26"/>
      <c r="BZ675" s="26"/>
      <c r="CA675" s="26"/>
      <c r="CB675" s="26"/>
      <c r="CC675" s="26"/>
      <c r="CD675" s="26"/>
      <c r="CE675" s="26"/>
      <c r="CF675" s="26"/>
      <c r="CG675" s="26"/>
    </row>
    <row r="676" spans="1:85" ht="15.75" customHeight="1" x14ac:dyDescent="0.2">
      <c r="A676" s="26"/>
      <c r="B676" s="26"/>
      <c r="C676" s="26"/>
      <c r="D676" s="51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  <c r="AI676" s="26"/>
      <c r="AJ676" s="26"/>
      <c r="AK676" s="26"/>
      <c r="AL676" s="26"/>
      <c r="AM676" s="26"/>
      <c r="AN676" s="26"/>
      <c r="AO676" s="26"/>
      <c r="AP676" s="26"/>
      <c r="AQ676" s="26"/>
      <c r="AR676" s="26"/>
      <c r="AS676" s="26"/>
      <c r="AT676" s="26"/>
      <c r="AU676" s="26"/>
      <c r="AV676" s="26"/>
      <c r="AW676" s="26"/>
      <c r="AX676" s="26"/>
      <c r="AY676" s="26"/>
      <c r="AZ676" s="26"/>
      <c r="BA676" s="26"/>
      <c r="BB676" s="26"/>
      <c r="BC676" s="26"/>
      <c r="BD676" s="26"/>
      <c r="BE676" s="26"/>
      <c r="BF676" s="26"/>
      <c r="BG676" s="26"/>
      <c r="BH676" s="26"/>
      <c r="BI676" s="26"/>
      <c r="BJ676" s="26"/>
      <c r="BK676" s="26"/>
      <c r="BL676" s="26"/>
      <c r="BM676" s="26"/>
      <c r="BN676" s="26"/>
      <c r="BO676" s="26"/>
      <c r="BP676" s="26"/>
      <c r="BQ676" s="26"/>
      <c r="BR676" s="26"/>
      <c r="BS676" s="26"/>
      <c r="BT676" s="26"/>
      <c r="BU676" s="26"/>
      <c r="BV676" s="26"/>
      <c r="BW676" s="26"/>
      <c r="BX676" s="26"/>
      <c r="BY676" s="26"/>
      <c r="BZ676" s="26"/>
      <c r="CA676" s="26"/>
      <c r="CB676" s="26"/>
      <c r="CC676" s="26"/>
      <c r="CD676" s="26"/>
      <c r="CE676" s="26"/>
      <c r="CF676" s="26"/>
      <c r="CG676" s="26"/>
    </row>
    <row r="677" spans="1:85" ht="15.75" customHeight="1" x14ac:dyDescent="0.2">
      <c r="A677" s="26"/>
      <c r="B677" s="26"/>
      <c r="C677" s="26"/>
      <c r="D677" s="51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  <c r="AI677" s="26"/>
      <c r="AJ677" s="26"/>
      <c r="AK677" s="26"/>
      <c r="AL677" s="26"/>
      <c r="AM677" s="26"/>
      <c r="AN677" s="26"/>
      <c r="AO677" s="26"/>
      <c r="AP677" s="26"/>
      <c r="AQ677" s="26"/>
      <c r="AR677" s="26"/>
      <c r="AS677" s="26"/>
      <c r="AT677" s="26"/>
      <c r="AU677" s="26"/>
      <c r="AV677" s="26"/>
      <c r="AW677" s="26"/>
      <c r="AX677" s="26"/>
      <c r="AY677" s="26"/>
      <c r="AZ677" s="26"/>
      <c r="BA677" s="26"/>
      <c r="BB677" s="26"/>
      <c r="BC677" s="26"/>
      <c r="BD677" s="26"/>
      <c r="BE677" s="26"/>
      <c r="BF677" s="26"/>
      <c r="BG677" s="26"/>
      <c r="BH677" s="26"/>
      <c r="BI677" s="26"/>
      <c r="BJ677" s="26"/>
      <c r="BK677" s="26"/>
      <c r="BL677" s="26"/>
      <c r="BM677" s="26"/>
      <c r="BN677" s="26"/>
      <c r="BO677" s="26"/>
      <c r="BP677" s="26"/>
      <c r="BQ677" s="26"/>
      <c r="BR677" s="26"/>
      <c r="BS677" s="26"/>
      <c r="BT677" s="26"/>
      <c r="BU677" s="26"/>
      <c r="BV677" s="26"/>
      <c r="BW677" s="26"/>
      <c r="BX677" s="26"/>
      <c r="BY677" s="26"/>
      <c r="BZ677" s="26"/>
      <c r="CA677" s="26"/>
      <c r="CB677" s="26"/>
      <c r="CC677" s="26"/>
      <c r="CD677" s="26"/>
      <c r="CE677" s="26"/>
      <c r="CF677" s="26"/>
      <c r="CG677" s="26"/>
    </row>
    <row r="678" spans="1:85" ht="15.75" customHeight="1" x14ac:dyDescent="0.2">
      <c r="A678" s="26"/>
      <c r="B678" s="26"/>
      <c r="C678" s="26"/>
      <c r="D678" s="51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  <c r="AM678" s="26"/>
      <c r="AN678" s="26"/>
      <c r="AO678" s="26"/>
      <c r="AP678" s="26"/>
      <c r="AQ678" s="26"/>
      <c r="AR678" s="26"/>
      <c r="AS678" s="26"/>
      <c r="AT678" s="26"/>
      <c r="AU678" s="26"/>
      <c r="AV678" s="26"/>
      <c r="AW678" s="26"/>
      <c r="AX678" s="26"/>
      <c r="AY678" s="26"/>
      <c r="AZ678" s="26"/>
      <c r="BA678" s="26"/>
      <c r="BB678" s="26"/>
      <c r="BC678" s="26"/>
      <c r="BD678" s="26"/>
      <c r="BE678" s="26"/>
      <c r="BF678" s="26"/>
      <c r="BG678" s="26"/>
      <c r="BH678" s="26"/>
      <c r="BI678" s="26"/>
      <c r="BJ678" s="26"/>
      <c r="BK678" s="26"/>
      <c r="BL678" s="26"/>
      <c r="BM678" s="26"/>
      <c r="BN678" s="26"/>
      <c r="BO678" s="26"/>
      <c r="BP678" s="26"/>
      <c r="BQ678" s="26"/>
      <c r="BR678" s="26"/>
      <c r="BS678" s="26"/>
      <c r="BT678" s="26"/>
      <c r="BU678" s="26"/>
      <c r="BV678" s="26"/>
      <c r="BW678" s="26"/>
      <c r="BX678" s="26"/>
      <c r="BY678" s="26"/>
      <c r="BZ678" s="26"/>
      <c r="CA678" s="26"/>
      <c r="CB678" s="26"/>
      <c r="CC678" s="26"/>
      <c r="CD678" s="26"/>
      <c r="CE678" s="26"/>
      <c r="CF678" s="26"/>
      <c r="CG678" s="26"/>
    </row>
    <row r="679" spans="1:85" ht="15.75" customHeight="1" x14ac:dyDescent="0.2">
      <c r="A679" s="26"/>
      <c r="B679" s="26"/>
      <c r="C679" s="26"/>
      <c r="D679" s="51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  <c r="AI679" s="26"/>
      <c r="AJ679" s="26"/>
      <c r="AK679" s="26"/>
      <c r="AL679" s="26"/>
      <c r="AM679" s="26"/>
      <c r="AN679" s="26"/>
      <c r="AO679" s="26"/>
      <c r="AP679" s="26"/>
      <c r="AQ679" s="26"/>
      <c r="AR679" s="26"/>
      <c r="AS679" s="26"/>
      <c r="AT679" s="26"/>
      <c r="AU679" s="26"/>
      <c r="AV679" s="26"/>
      <c r="AW679" s="26"/>
      <c r="AX679" s="26"/>
      <c r="AY679" s="26"/>
      <c r="AZ679" s="26"/>
      <c r="BA679" s="26"/>
      <c r="BB679" s="26"/>
      <c r="BC679" s="26"/>
      <c r="BD679" s="26"/>
      <c r="BE679" s="26"/>
      <c r="BF679" s="26"/>
      <c r="BG679" s="26"/>
      <c r="BH679" s="26"/>
      <c r="BI679" s="26"/>
      <c r="BJ679" s="26"/>
      <c r="BK679" s="26"/>
      <c r="BL679" s="26"/>
      <c r="BM679" s="26"/>
      <c r="BN679" s="26"/>
      <c r="BO679" s="26"/>
      <c r="BP679" s="26"/>
      <c r="BQ679" s="26"/>
      <c r="BR679" s="26"/>
      <c r="BS679" s="26"/>
      <c r="BT679" s="26"/>
      <c r="BU679" s="26"/>
      <c r="BV679" s="26"/>
      <c r="BW679" s="26"/>
      <c r="BX679" s="26"/>
      <c r="BY679" s="26"/>
      <c r="BZ679" s="26"/>
      <c r="CA679" s="26"/>
      <c r="CB679" s="26"/>
      <c r="CC679" s="26"/>
      <c r="CD679" s="26"/>
      <c r="CE679" s="26"/>
      <c r="CF679" s="26"/>
      <c r="CG679" s="26"/>
    </row>
    <row r="680" spans="1:85" ht="15.75" customHeight="1" x14ac:dyDescent="0.2">
      <c r="A680" s="26"/>
      <c r="B680" s="26"/>
      <c r="C680" s="26"/>
      <c r="D680" s="51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  <c r="AI680" s="26"/>
      <c r="AJ680" s="26"/>
      <c r="AK680" s="26"/>
      <c r="AL680" s="26"/>
      <c r="AM680" s="26"/>
      <c r="AN680" s="26"/>
      <c r="AO680" s="26"/>
      <c r="AP680" s="26"/>
      <c r="AQ680" s="26"/>
      <c r="AR680" s="26"/>
      <c r="AS680" s="26"/>
      <c r="AT680" s="26"/>
      <c r="AU680" s="26"/>
      <c r="AV680" s="26"/>
      <c r="AW680" s="26"/>
      <c r="AX680" s="26"/>
      <c r="AY680" s="26"/>
      <c r="AZ680" s="26"/>
      <c r="BA680" s="26"/>
      <c r="BB680" s="26"/>
      <c r="BC680" s="26"/>
      <c r="BD680" s="26"/>
      <c r="BE680" s="26"/>
      <c r="BF680" s="26"/>
      <c r="BG680" s="26"/>
      <c r="BH680" s="26"/>
      <c r="BI680" s="26"/>
      <c r="BJ680" s="26"/>
      <c r="BK680" s="26"/>
      <c r="BL680" s="26"/>
      <c r="BM680" s="26"/>
      <c r="BN680" s="26"/>
      <c r="BO680" s="26"/>
      <c r="BP680" s="26"/>
      <c r="BQ680" s="26"/>
      <c r="BR680" s="26"/>
      <c r="BS680" s="26"/>
      <c r="BT680" s="26"/>
      <c r="BU680" s="26"/>
      <c r="BV680" s="26"/>
      <c r="BW680" s="26"/>
      <c r="BX680" s="26"/>
      <c r="BY680" s="26"/>
      <c r="BZ680" s="26"/>
      <c r="CA680" s="26"/>
      <c r="CB680" s="26"/>
      <c r="CC680" s="26"/>
      <c r="CD680" s="26"/>
      <c r="CE680" s="26"/>
      <c r="CF680" s="26"/>
      <c r="CG680" s="26"/>
    </row>
    <row r="681" spans="1:85" ht="15.75" customHeight="1" x14ac:dyDescent="0.2">
      <c r="A681" s="26"/>
      <c r="B681" s="26"/>
      <c r="C681" s="26"/>
      <c r="D681" s="51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  <c r="AI681" s="26"/>
      <c r="AJ681" s="26"/>
      <c r="AK681" s="26"/>
      <c r="AL681" s="26"/>
      <c r="AM681" s="26"/>
      <c r="AN681" s="26"/>
      <c r="AO681" s="26"/>
      <c r="AP681" s="26"/>
      <c r="AQ681" s="26"/>
      <c r="AR681" s="26"/>
      <c r="AS681" s="26"/>
      <c r="AT681" s="26"/>
      <c r="AU681" s="26"/>
      <c r="AV681" s="26"/>
      <c r="AW681" s="26"/>
      <c r="AX681" s="26"/>
      <c r="AY681" s="26"/>
      <c r="AZ681" s="26"/>
      <c r="BA681" s="26"/>
      <c r="BB681" s="26"/>
      <c r="BC681" s="26"/>
      <c r="BD681" s="26"/>
      <c r="BE681" s="26"/>
      <c r="BF681" s="26"/>
      <c r="BG681" s="26"/>
      <c r="BH681" s="26"/>
      <c r="BI681" s="26"/>
      <c r="BJ681" s="26"/>
      <c r="BK681" s="26"/>
      <c r="BL681" s="26"/>
      <c r="BM681" s="26"/>
      <c r="BN681" s="26"/>
      <c r="BO681" s="26"/>
      <c r="BP681" s="26"/>
      <c r="BQ681" s="26"/>
      <c r="BR681" s="26"/>
      <c r="BS681" s="26"/>
      <c r="BT681" s="26"/>
      <c r="BU681" s="26"/>
      <c r="BV681" s="26"/>
      <c r="BW681" s="26"/>
      <c r="BX681" s="26"/>
      <c r="BY681" s="26"/>
      <c r="BZ681" s="26"/>
      <c r="CA681" s="26"/>
      <c r="CB681" s="26"/>
      <c r="CC681" s="26"/>
      <c r="CD681" s="26"/>
      <c r="CE681" s="26"/>
      <c r="CF681" s="26"/>
      <c r="CG681" s="26"/>
    </row>
    <row r="682" spans="1:85" ht="15.75" customHeight="1" x14ac:dyDescent="0.2">
      <c r="A682" s="26"/>
      <c r="B682" s="26"/>
      <c r="C682" s="26"/>
      <c r="D682" s="51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  <c r="AI682" s="26"/>
      <c r="AJ682" s="26"/>
      <c r="AK682" s="26"/>
      <c r="AL682" s="26"/>
      <c r="AM682" s="26"/>
      <c r="AN682" s="26"/>
      <c r="AO682" s="26"/>
      <c r="AP682" s="26"/>
      <c r="AQ682" s="26"/>
      <c r="AR682" s="26"/>
      <c r="AS682" s="26"/>
      <c r="AT682" s="26"/>
      <c r="AU682" s="26"/>
      <c r="AV682" s="26"/>
      <c r="AW682" s="26"/>
      <c r="AX682" s="26"/>
      <c r="AY682" s="26"/>
      <c r="AZ682" s="26"/>
      <c r="BA682" s="26"/>
      <c r="BB682" s="26"/>
      <c r="BC682" s="26"/>
      <c r="BD682" s="26"/>
      <c r="BE682" s="26"/>
      <c r="BF682" s="26"/>
      <c r="BG682" s="26"/>
      <c r="BH682" s="26"/>
      <c r="BI682" s="26"/>
      <c r="BJ682" s="26"/>
      <c r="BK682" s="26"/>
      <c r="BL682" s="26"/>
      <c r="BM682" s="26"/>
      <c r="BN682" s="26"/>
      <c r="BO682" s="26"/>
      <c r="BP682" s="26"/>
      <c r="BQ682" s="26"/>
      <c r="BR682" s="26"/>
      <c r="BS682" s="26"/>
      <c r="BT682" s="26"/>
      <c r="BU682" s="26"/>
      <c r="BV682" s="26"/>
      <c r="BW682" s="26"/>
      <c r="BX682" s="26"/>
      <c r="BY682" s="26"/>
      <c r="BZ682" s="26"/>
      <c r="CA682" s="26"/>
      <c r="CB682" s="26"/>
      <c r="CC682" s="26"/>
      <c r="CD682" s="26"/>
      <c r="CE682" s="26"/>
      <c r="CF682" s="26"/>
      <c r="CG682" s="26"/>
    </row>
    <row r="683" spans="1:85" ht="15.75" customHeight="1" x14ac:dyDescent="0.2">
      <c r="A683" s="26"/>
      <c r="B683" s="26"/>
      <c r="C683" s="26"/>
      <c r="D683" s="51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  <c r="AI683" s="26"/>
      <c r="AJ683" s="26"/>
      <c r="AK683" s="26"/>
      <c r="AL683" s="26"/>
      <c r="AM683" s="26"/>
      <c r="AN683" s="26"/>
      <c r="AO683" s="26"/>
      <c r="AP683" s="26"/>
      <c r="AQ683" s="26"/>
      <c r="AR683" s="26"/>
      <c r="AS683" s="26"/>
      <c r="AT683" s="26"/>
      <c r="AU683" s="26"/>
      <c r="AV683" s="26"/>
      <c r="AW683" s="26"/>
      <c r="AX683" s="26"/>
      <c r="AY683" s="26"/>
      <c r="AZ683" s="26"/>
      <c r="BA683" s="26"/>
      <c r="BB683" s="26"/>
      <c r="BC683" s="26"/>
      <c r="BD683" s="26"/>
      <c r="BE683" s="26"/>
      <c r="BF683" s="26"/>
      <c r="BG683" s="26"/>
      <c r="BH683" s="26"/>
      <c r="BI683" s="26"/>
      <c r="BJ683" s="26"/>
      <c r="BK683" s="26"/>
      <c r="BL683" s="26"/>
      <c r="BM683" s="26"/>
      <c r="BN683" s="26"/>
      <c r="BO683" s="26"/>
      <c r="BP683" s="26"/>
      <c r="BQ683" s="26"/>
      <c r="BR683" s="26"/>
      <c r="BS683" s="26"/>
      <c r="BT683" s="26"/>
      <c r="BU683" s="26"/>
      <c r="BV683" s="26"/>
      <c r="BW683" s="26"/>
      <c r="BX683" s="26"/>
      <c r="BY683" s="26"/>
      <c r="BZ683" s="26"/>
      <c r="CA683" s="26"/>
      <c r="CB683" s="26"/>
      <c r="CC683" s="26"/>
      <c r="CD683" s="26"/>
      <c r="CE683" s="26"/>
      <c r="CF683" s="26"/>
      <c r="CG683" s="26"/>
    </row>
    <row r="684" spans="1:85" ht="15.75" customHeight="1" x14ac:dyDescent="0.2">
      <c r="A684" s="26"/>
      <c r="B684" s="26"/>
      <c r="C684" s="26"/>
      <c r="D684" s="51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  <c r="AI684" s="26"/>
      <c r="AJ684" s="26"/>
      <c r="AK684" s="26"/>
      <c r="AL684" s="26"/>
      <c r="AM684" s="26"/>
      <c r="AN684" s="26"/>
      <c r="AO684" s="26"/>
      <c r="AP684" s="26"/>
      <c r="AQ684" s="26"/>
      <c r="AR684" s="26"/>
      <c r="AS684" s="26"/>
      <c r="AT684" s="26"/>
      <c r="AU684" s="26"/>
      <c r="AV684" s="26"/>
      <c r="AW684" s="26"/>
      <c r="AX684" s="26"/>
      <c r="AY684" s="26"/>
      <c r="AZ684" s="26"/>
      <c r="BA684" s="26"/>
      <c r="BB684" s="26"/>
      <c r="BC684" s="26"/>
      <c r="BD684" s="26"/>
      <c r="BE684" s="26"/>
      <c r="BF684" s="26"/>
      <c r="BG684" s="26"/>
      <c r="BH684" s="26"/>
      <c r="BI684" s="26"/>
      <c r="BJ684" s="26"/>
      <c r="BK684" s="26"/>
      <c r="BL684" s="26"/>
      <c r="BM684" s="26"/>
      <c r="BN684" s="26"/>
      <c r="BO684" s="26"/>
      <c r="BP684" s="26"/>
      <c r="BQ684" s="26"/>
      <c r="BR684" s="26"/>
      <c r="BS684" s="26"/>
      <c r="BT684" s="26"/>
      <c r="BU684" s="26"/>
      <c r="BV684" s="26"/>
      <c r="BW684" s="26"/>
      <c r="BX684" s="26"/>
      <c r="BY684" s="26"/>
      <c r="BZ684" s="26"/>
      <c r="CA684" s="26"/>
      <c r="CB684" s="26"/>
      <c r="CC684" s="26"/>
      <c r="CD684" s="26"/>
      <c r="CE684" s="26"/>
      <c r="CF684" s="26"/>
      <c r="CG684" s="26"/>
    </row>
    <row r="685" spans="1:85" ht="15.75" customHeight="1" x14ac:dyDescent="0.2">
      <c r="A685" s="26"/>
      <c r="B685" s="26"/>
      <c r="C685" s="26"/>
      <c r="D685" s="51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  <c r="AI685" s="26"/>
      <c r="AJ685" s="26"/>
      <c r="AK685" s="26"/>
      <c r="AL685" s="26"/>
      <c r="AM685" s="26"/>
      <c r="AN685" s="26"/>
      <c r="AO685" s="26"/>
      <c r="AP685" s="26"/>
      <c r="AQ685" s="26"/>
      <c r="AR685" s="26"/>
      <c r="AS685" s="26"/>
      <c r="AT685" s="26"/>
      <c r="AU685" s="26"/>
      <c r="AV685" s="26"/>
      <c r="AW685" s="26"/>
      <c r="AX685" s="26"/>
      <c r="AY685" s="26"/>
      <c r="AZ685" s="26"/>
      <c r="BA685" s="26"/>
      <c r="BB685" s="26"/>
      <c r="BC685" s="26"/>
      <c r="BD685" s="26"/>
      <c r="BE685" s="26"/>
      <c r="BF685" s="26"/>
      <c r="BG685" s="26"/>
      <c r="BH685" s="26"/>
      <c r="BI685" s="26"/>
      <c r="BJ685" s="26"/>
      <c r="BK685" s="26"/>
      <c r="BL685" s="26"/>
      <c r="BM685" s="26"/>
      <c r="BN685" s="26"/>
      <c r="BO685" s="26"/>
      <c r="BP685" s="26"/>
      <c r="BQ685" s="26"/>
      <c r="BR685" s="26"/>
      <c r="BS685" s="26"/>
      <c r="BT685" s="26"/>
      <c r="BU685" s="26"/>
      <c r="BV685" s="26"/>
      <c r="BW685" s="26"/>
      <c r="BX685" s="26"/>
      <c r="BY685" s="26"/>
      <c r="BZ685" s="26"/>
      <c r="CA685" s="26"/>
      <c r="CB685" s="26"/>
      <c r="CC685" s="26"/>
      <c r="CD685" s="26"/>
      <c r="CE685" s="26"/>
      <c r="CF685" s="26"/>
      <c r="CG685" s="26"/>
    </row>
    <row r="686" spans="1:85" ht="15.75" customHeight="1" x14ac:dyDescent="0.2">
      <c r="A686" s="26"/>
      <c r="B686" s="26"/>
      <c r="C686" s="26"/>
      <c r="D686" s="51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  <c r="AK686" s="26"/>
      <c r="AL686" s="26"/>
      <c r="AM686" s="26"/>
      <c r="AN686" s="26"/>
      <c r="AO686" s="26"/>
      <c r="AP686" s="26"/>
      <c r="AQ686" s="26"/>
      <c r="AR686" s="26"/>
      <c r="AS686" s="26"/>
      <c r="AT686" s="26"/>
      <c r="AU686" s="26"/>
      <c r="AV686" s="26"/>
      <c r="AW686" s="26"/>
      <c r="AX686" s="26"/>
      <c r="AY686" s="26"/>
      <c r="AZ686" s="26"/>
      <c r="BA686" s="26"/>
      <c r="BB686" s="26"/>
      <c r="BC686" s="26"/>
      <c r="BD686" s="26"/>
      <c r="BE686" s="26"/>
      <c r="BF686" s="26"/>
      <c r="BG686" s="26"/>
      <c r="BH686" s="26"/>
      <c r="BI686" s="26"/>
      <c r="BJ686" s="26"/>
      <c r="BK686" s="26"/>
      <c r="BL686" s="26"/>
      <c r="BM686" s="26"/>
      <c r="BN686" s="26"/>
      <c r="BO686" s="26"/>
      <c r="BP686" s="26"/>
      <c r="BQ686" s="26"/>
      <c r="BR686" s="26"/>
      <c r="BS686" s="26"/>
      <c r="BT686" s="26"/>
      <c r="BU686" s="26"/>
      <c r="BV686" s="26"/>
      <c r="BW686" s="26"/>
      <c r="BX686" s="26"/>
      <c r="BY686" s="26"/>
      <c r="BZ686" s="26"/>
      <c r="CA686" s="26"/>
      <c r="CB686" s="26"/>
      <c r="CC686" s="26"/>
      <c r="CD686" s="26"/>
      <c r="CE686" s="26"/>
      <c r="CF686" s="26"/>
      <c r="CG686" s="26"/>
    </row>
    <row r="687" spans="1:85" ht="15.75" customHeight="1" x14ac:dyDescent="0.2">
      <c r="A687" s="26"/>
      <c r="B687" s="26"/>
      <c r="C687" s="26"/>
      <c r="D687" s="51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  <c r="AI687" s="26"/>
      <c r="AJ687" s="26"/>
      <c r="AK687" s="26"/>
      <c r="AL687" s="26"/>
      <c r="AM687" s="26"/>
      <c r="AN687" s="26"/>
      <c r="AO687" s="26"/>
      <c r="AP687" s="26"/>
      <c r="AQ687" s="26"/>
      <c r="AR687" s="26"/>
      <c r="AS687" s="26"/>
      <c r="AT687" s="26"/>
      <c r="AU687" s="26"/>
      <c r="AV687" s="26"/>
      <c r="AW687" s="26"/>
      <c r="AX687" s="26"/>
      <c r="AY687" s="26"/>
      <c r="AZ687" s="26"/>
      <c r="BA687" s="26"/>
      <c r="BB687" s="26"/>
      <c r="BC687" s="26"/>
      <c r="BD687" s="26"/>
      <c r="BE687" s="26"/>
      <c r="BF687" s="26"/>
      <c r="BG687" s="26"/>
      <c r="BH687" s="26"/>
      <c r="BI687" s="26"/>
      <c r="BJ687" s="26"/>
      <c r="BK687" s="26"/>
      <c r="BL687" s="26"/>
      <c r="BM687" s="26"/>
      <c r="BN687" s="26"/>
      <c r="BO687" s="26"/>
      <c r="BP687" s="26"/>
      <c r="BQ687" s="26"/>
      <c r="BR687" s="26"/>
      <c r="BS687" s="26"/>
      <c r="BT687" s="26"/>
      <c r="BU687" s="26"/>
      <c r="BV687" s="26"/>
      <c r="BW687" s="26"/>
      <c r="BX687" s="26"/>
      <c r="BY687" s="26"/>
      <c r="BZ687" s="26"/>
      <c r="CA687" s="26"/>
      <c r="CB687" s="26"/>
      <c r="CC687" s="26"/>
      <c r="CD687" s="26"/>
      <c r="CE687" s="26"/>
      <c r="CF687" s="26"/>
      <c r="CG687" s="26"/>
    </row>
    <row r="688" spans="1:85" ht="15.75" customHeight="1" x14ac:dyDescent="0.2">
      <c r="A688" s="26"/>
      <c r="B688" s="26"/>
      <c r="C688" s="26"/>
      <c r="D688" s="51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26"/>
      <c r="AO688" s="26"/>
      <c r="AP688" s="26"/>
      <c r="AQ688" s="26"/>
      <c r="AR688" s="26"/>
      <c r="AS688" s="26"/>
      <c r="AT688" s="26"/>
      <c r="AU688" s="26"/>
      <c r="AV688" s="26"/>
      <c r="AW688" s="26"/>
      <c r="AX688" s="26"/>
      <c r="AY688" s="26"/>
      <c r="AZ688" s="26"/>
      <c r="BA688" s="26"/>
      <c r="BB688" s="26"/>
      <c r="BC688" s="26"/>
      <c r="BD688" s="26"/>
      <c r="BE688" s="26"/>
      <c r="BF688" s="26"/>
      <c r="BG688" s="26"/>
      <c r="BH688" s="26"/>
      <c r="BI688" s="26"/>
      <c r="BJ688" s="26"/>
      <c r="BK688" s="26"/>
      <c r="BL688" s="26"/>
      <c r="BM688" s="26"/>
      <c r="BN688" s="26"/>
      <c r="BO688" s="26"/>
      <c r="BP688" s="26"/>
      <c r="BQ688" s="26"/>
      <c r="BR688" s="26"/>
      <c r="BS688" s="26"/>
      <c r="BT688" s="26"/>
      <c r="BU688" s="26"/>
      <c r="BV688" s="26"/>
      <c r="BW688" s="26"/>
      <c r="BX688" s="26"/>
      <c r="BY688" s="26"/>
      <c r="BZ688" s="26"/>
      <c r="CA688" s="26"/>
      <c r="CB688" s="26"/>
      <c r="CC688" s="26"/>
      <c r="CD688" s="26"/>
      <c r="CE688" s="26"/>
      <c r="CF688" s="26"/>
      <c r="CG688" s="26"/>
    </row>
    <row r="689" spans="1:85" ht="15.75" customHeight="1" x14ac:dyDescent="0.2">
      <c r="A689" s="26"/>
      <c r="B689" s="26"/>
      <c r="C689" s="26"/>
      <c r="D689" s="51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  <c r="AI689" s="26"/>
      <c r="AJ689" s="26"/>
      <c r="AK689" s="26"/>
      <c r="AL689" s="26"/>
      <c r="AM689" s="26"/>
      <c r="AN689" s="26"/>
      <c r="AO689" s="26"/>
      <c r="AP689" s="26"/>
      <c r="AQ689" s="26"/>
      <c r="AR689" s="26"/>
      <c r="AS689" s="26"/>
      <c r="AT689" s="26"/>
      <c r="AU689" s="26"/>
      <c r="AV689" s="26"/>
      <c r="AW689" s="26"/>
      <c r="AX689" s="26"/>
      <c r="AY689" s="26"/>
      <c r="AZ689" s="26"/>
      <c r="BA689" s="26"/>
      <c r="BB689" s="26"/>
      <c r="BC689" s="26"/>
      <c r="BD689" s="26"/>
      <c r="BE689" s="26"/>
      <c r="BF689" s="26"/>
      <c r="BG689" s="26"/>
      <c r="BH689" s="26"/>
      <c r="BI689" s="26"/>
      <c r="BJ689" s="26"/>
      <c r="BK689" s="26"/>
      <c r="BL689" s="26"/>
      <c r="BM689" s="26"/>
      <c r="BN689" s="26"/>
      <c r="BO689" s="26"/>
      <c r="BP689" s="26"/>
      <c r="BQ689" s="26"/>
      <c r="BR689" s="26"/>
      <c r="BS689" s="26"/>
      <c r="BT689" s="26"/>
      <c r="BU689" s="26"/>
      <c r="BV689" s="26"/>
      <c r="BW689" s="26"/>
      <c r="BX689" s="26"/>
      <c r="BY689" s="26"/>
      <c r="BZ689" s="26"/>
      <c r="CA689" s="26"/>
      <c r="CB689" s="26"/>
      <c r="CC689" s="26"/>
      <c r="CD689" s="26"/>
      <c r="CE689" s="26"/>
      <c r="CF689" s="26"/>
      <c r="CG689" s="26"/>
    </row>
    <row r="690" spans="1:85" ht="15.75" customHeight="1" x14ac:dyDescent="0.2">
      <c r="A690" s="26"/>
      <c r="B690" s="26"/>
      <c r="C690" s="26"/>
      <c r="D690" s="51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  <c r="AI690" s="26"/>
      <c r="AJ690" s="26"/>
      <c r="AK690" s="26"/>
      <c r="AL690" s="26"/>
      <c r="AM690" s="26"/>
      <c r="AN690" s="26"/>
      <c r="AO690" s="26"/>
      <c r="AP690" s="26"/>
      <c r="AQ690" s="26"/>
      <c r="AR690" s="26"/>
      <c r="AS690" s="26"/>
      <c r="AT690" s="26"/>
      <c r="AU690" s="26"/>
      <c r="AV690" s="26"/>
      <c r="AW690" s="26"/>
      <c r="AX690" s="26"/>
      <c r="AY690" s="26"/>
      <c r="AZ690" s="26"/>
      <c r="BA690" s="26"/>
      <c r="BB690" s="26"/>
      <c r="BC690" s="26"/>
      <c r="BD690" s="26"/>
      <c r="BE690" s="26"/>
      <c r="BF690" s="26"/>
      <c r="BG690" s="26"/>
      <c r="BH690" s="26"/>
      <c r="BI690" s="26"/>
      <c r="BJ690" s="26"/>
      <c r="BK690" s="26"/>
      <c r="BL690" s="26"/>
      <c r="BM690" s="26"/>
      <c r="BN690" s="26"/>
      <c r="BO690" s="26"/>
      <c r="BP690" s="26"/>
      <c r="BQ690" s="26"/>
      <c r="BR690" s="26"/>
      <c r="BS690" s="26"/>
      <c r="BT690" s="26"/>
      <c r="BU690" s="26"/>
      <c r="BV690" s="26"/>
      <c r="BW690" s="26"/>
      <c r="BX690" s="26"/>
      <c r="BY690" s="26"/>
      <c r="BZ690" s="26"/>
      <c r="CA690" s="26"/>
      <c r="CB690" s="26"/>
      <c r="CC690" s="26"/>
      <c r="CD690" s="26"/>
      <c r="CE690" s="26"/>
      <c r="CF690" s="26"/>
      <c r="CG690" s="26"/>
    </row>
    <row r="691" spans="1:85" ht="15.75" customHeight="1" x14ac:dyDescent="0.2">
      <c r="A691" s="26"/>
      <c r="B691" s="26"/>
      <c r="C691" s="26"/>
      <c r="D691" s="51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  <c r="AI691" s="26"/>
      <c r="AJ691" s="26"/>
      <c r="AK691" s="26"/>
      <c r="AL691" s="26"/>
      <c r="AM691" s="26"/>
      <c r="AN691" s="26"/>
      <c r="AO691" s="26"/>
      <c r="AP691" s="26"/>
      <c r="AQ691" s="26"/>
      <c r="AR691" s="26"/>
      <c r="AS691" s="26"/>
      <c r="AT691" s="26"/>
      <c r="AU691" s="26"/>
      <c r="AV691" s="26"/>
      <c r="AW691" s="26"/>
      <c r="AX691" s="26"/>
      <c r="AY691" s="26"/>
      <c r="AZ691" s="26"/>
      <c r="BA691" s="26"/>
      <c r="BB691" s="26"/>
      <c r="BC691" s="26"/>
      <c r="BD691" s="26"/>
      <c r="BE691" s="26"/>
      <c r="BF691" s="26"/>
      <c r="BG691" s="26"/>
      <c r="BH691" s="26"/>
      <c r="BI691" s="26"/>
      <c r="BJ691" s="26"/>
      <c r="BK691" s="26"/>
      <c r="BL691" s="26"/>
      <c r="BM691" s="26"/>
      <c r="BN691" s="26"/>
      <c r="BO691" s="26"/>
      <c r="BP691" s="26"/>
      <c r="BQ691" s="26"/>
      <c r="BR691" s="26"/>
      <c r="BS691" s="26"/>
      <c r="BT691" s="26"/>
      <c r="BU691" s="26"/>
      <c r="BV691" s="26"/>
      <c r="BW691" s="26"/>
      <c r="BX691" s="26"/>
      <c r="BY691" s="26"/>
      <c r="BZ691" s="26"/>
      <c r="CA691" s="26"/>
      <c r="CB691" s="26"/>
      <c r="CC691" s="26"/>
      <c r="CD691" s="26"/>
      <c r="CE691" s="26"/>
      <c r="CF691" s="26"/>
      <c r="CG691" s="26"/>
    </row>
    <row r="692" spans="1:85" ht="15.75" customHeight="1" x14ac:dyDescent="0.2">
      <c r="A692" s="26"/>
      <c r="B692" s="26"/>
      <c r="C692" s="26"/>
      <c r="D692" s="51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  <c r="AI692" s="26"/>
      <c r="AJ692" s="26"/>
      <c r="AK692" s="26"/>
      <c r="AL692" s="26"/>
      <c r="AM692" s="26"/>
      <c r="AN692" s="26"/>
      <c r="AO692" s="26"/>
      <c r="AP692" s="26"/>
      <c r="AQ692" s="26"/>
      <c r="AR692" s="26"/>
      <c r="AS692" s="26"/>
      <c r="AT692" s="26"/>
      <c r="AU692" s="26"/>
      <c r="AV692" s="26"/>
      <c r="AW692" s="26"/>
      <c r="AX692" s="26"/>
      <c r="AY692" s="26"/>
      <c r="AZ692" s="26"/>
      <c r="BA692" s="26"/>
      <c r="BB692" s="26"/>
      <c r="BC692" s="26"/>
      <c r="BD692" s="26"/>
      <c r="BE692" s="26"/>
      <c r="BF692" s="26"/>
      <c r="BG692" s="26"/>
      <c r="BH692" s="26"/>
      <c r="BI692" s="26"/>
      <c r="BJ692" s="26"/>
      <c r="BK692" s="26"/>
      <c r="BL692" s="26"/>
      <c r="BM692" s="26"/>
      <c r="BN692" s="26"/>
      <c r="BO692" s="26"/>
      <c r="BP692" s="26"/>
      <c r="BQ692" s="26"/>
      <c r="BR692" s="26"/>
      <c r="BS692" s="26"/>
      <c r="BT692" s="26"/>
      <c r="BU692" s="26"/>
      <c r="BV692" s="26"/>
      <c r="BW692" s="26"/>
      <c r="BX692" s="26"/>
      <c r="BY692" s="26"/>
      <c r="BZ692" s="26"/>
      <c r="CA692" s="26"/>
      <c r="CB692" s="26"/>
      <c r="CC692" s="26"/>
      <c r="CD692" s="26"/>
      <c r="CE692" s="26"/>
      <c r="CF692" s="26"/>
      <c r="CG692" s="26"/>
    </row>
    <row r="693" spans="1:85" ht="15.75" customHeight="1" x14ac:dyDescent="0.2">
      <c r="A693" s="26"/>
      <c r="B693" s="26"/>
      <c r="C693" s="26"/>
      <c r="D693" s="51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26"/>
      <c r="AW693" s="26"/>
      <c r="AX693" s="26"/>
      <c r="AY693" s="26"/>
      <c r="AZ693" s="26"/>
      <c r="BA693" s="26"/>
      <c r="BB693" s="26"/>
      <c r="BC693" s="26"/>
      <c r="BD693" s="26"/>
      <c r="BE693" s="26"/>
      <c r="BF693" s="26"/>
      <c r="BG693" s="26"/>
      <c r="BH693" s="26"/>
      <c r="BI693" s="26"/>
      <c r="BJ693" s="26"/>
      <c r="BK693" s="26"/>
      <c r="BL693" s="26"/>
      <c r="BM693" s="26"/>
      <c r="BN693" s="26"/>
      <c r="BO693" s="26"/>
      <c r="BP693" s="26"/>
      <c r="BQ693" s="26"/>
      <c r="BR693" s="26"/>
      <c r="BS693" s="26"/>
      <c r="BT693" s="26"/>
      <c r="BU693" s="26"/>
      <c r="BV693" s="26"/>
      <c r="BW693" s="26"/>
      <c r="BX693" s="26"/>
      <c r="BY693" s="26"/>
      <c r="BZ693" s="26"/>
      <c r="CA693" s="26"/>
      <c r="CB693" s="26"/>
      <c r="CC693" s="26"/>
      <c r="CD693" s="26"/>
      <c r="CE693" s="26"/>
      <c r="CF693" s="26"/>
      <c r="CG693" s="26"/>
    </row>
    <row r="694" spans="1:85" ht="15.75" customHeight="1" x14ac:dyDescent="0.2">
      <c r="A694" s="26"/>
      <c r="B694" s="26"/>
      <c r="C694" s="26"/>
      <c r="D694" s="51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  <c r="AI694" s="26"/>
      <c r="AJ694" s="26"/>
      <c r="AK694" s="26"/>
      <c r="AL694" s="26"/>
      <c r="AM694" s="26"/>
      <c r="AN694" s="26"/>
      <c r="AO694" s="26"/>
      <c r="AP694" s="26"/>
      <c r="AQ694" s="26"/>
      <c r="AR694" s="26"/>
      <c r="AS694" s="26"/>
      <c r="AT694" s="26"/>
      <c r="AU694" s="26"/>
      <c r="AV694" s="26"/>
      <c r="AW694" s="26"/>
      <c r="AX694" s="26"/>
      <c r="AY694" s="26"/>
      <c r="AZ694" s="26"/>
      <c r="BA694" s="26"/>
      <c r="BB694" s="26"/>
      <c r="BC694" s="26"/>
      <c r="BD694" s="26"/>
      <c r="BE694" s="26"/>
      <c r="BF694" s="26"/>
      <c r="BG694" s="26"/>
      <c r="BH694" s="26"/>
      <c r="BI694" s="26"/>
      <c r="BJ694" s="26"/>
      <c r="BK694" s="26"/>
      <c r="BL694" s="26"/>
      <c r="BM694" s="26"/>
      <c r="BN694" s="26"/>
      <c r="BO694" s="26"/>
      <c r="BP694" s="26"/>
      <c r="BQ694" s="26"/>
      <c r="BR694" s="26"/>
      <c r="BS694" s="26"/>
      <c r="BT694" s="26"/>
      <c r="BU694" s="26"/>
      <c r="BV694" s="26"/>
      <c r="BW694" s="26"/>
      <c r="BX694" s="26"/>
      <c r="BY694" s="26"/>
      <c r="BZ694" s="26"/>
      <c r="CA694" s="26"/>
      <c r="CB694" s="26"/>
      <c r="CC694" s="26"/>
      <c r="CD694" s="26"/>
      <c r="CE694" s="26"/>
      <c r="CF694" s="26"/>
      <c r="CG694" s="26"/>
    </row>
    <row r="695" spans="1:85" ht="15.75" customHeight="1" x14ac:dyDescent="0.2">
      <c r="A695" s="26"/>
      <c r="B695" s="26"/>
      <c r="C695" s="26"/>
      <c r="D695" s="51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  <c r="AI695" s="26"/>
      <c r="AJ695" s="26"/>
      <c r="AK695" s="26"/>
      <c r="AL695" s="26"/>
      <c r="AM695" s="26"/>
      <c r="AN695" s="26"/>
      <c r="AO695" s="26"/>
      <c r="AP695" s="26"/>
      <c r="AQ695" s="26"/>
      <c r="AR695" s="26"/>
      <c r="AS695" s="26"/>
      <c r="AT695" s="26"/>
      <c r="AU695" s="26"/>
      <c r="AV695" s="26"/>
      <c r="AW695" s="26"/>
      <c r="AX695" s="26"/>
      <c r="AY695" s="26"/>
      <c r="AZ695" s="26"/>
      <c r="BA695" s="26"/>
      <c r="BB695" s="26"/>
      <c r="BC695" s="26"/>
      <c r="BD695" s="26"/>
      <c r="BE695" s="26"/>
      <c r="BF695" s="26"/>
      <c r="BG695" s="26"/>
      <c r="BH695" s="26"/>
      <c r="BI695" s="26"/>
      <c r="BJ695" s="26"/>
      <c r="BK695" s="26"/>
      <c r="BL695" s="26"/>
      <c r="BM695" s="26"/>
      <c r="BN695" s="26"/>
      <c r="BO695" s="26"/>
      <c r="BP695" s="26"/>
      <c r="BQ695" s="26"/>
      <c r="BR695" s="26"/>
      <c r="BS695" s="26"/>
      <c r="BT695" s="26"/>
      <c r="BU695" s="26"/>
      <c r="BV695" s="26"/>
      <c r="BW695" s="26"/>
      <c r="BX695" s="26"/>
      <c r="BY695" s="26"/>
      <c r="BZ695" s="26"/>
      <c r="CA695" s="26"/>
      <c r="CB695" s="26"/>
      <c r="CC695" s="26"/>
      <c r="CD695" s="26"/>
      <c r="CE695" s="26"/>
      <c r="CF695" s="26"/>
      <c r="CG695" s="26"/>
    </row>
    <row r="696" spans="1:85" ht="15.75" customHeight="1" x14ac:dyDescent="0.2">
      <c r="A696" s="26"/>
      <c r="B696" s="26"/>
      <c r="C696" s="26"/>
      <c r="D696" s="51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  <c r="AI696" s="26"/>
      <c r="AJ696" s="26"/>
      <c r="AK696" s="26"/>
      <c r="AL696" s="26"/>
      <c r="AM696" s="26"/>
      <c r="AN696" s="26"/>
      <c r="AO696" s="26"/>
      <c r="AP696" s="26"/>
      <c r="AQ696" s="26"/>
      <c r="AR696" s="26"/>
      <c r="AS696" s="26"/>
      <c r="AT696" s="26"/>
      <c r="AU696" s="26"/>
      <c r="AV696" s="26"/>
      <c r="AW696" s="26"/>
      <c r="AX696" s="26"/>
      <c r="AY696" s="26"/>
      <c r="AZ696" s="26"/>
      <c r="BA696" s="26"/>
      <c r="BB696" s="26"/>
      <c r="BC696" s="26"/>
      <c r="BD696" s="26"/>
      <c r="BE696" s="26"/>
      <c r="BF696" s="26"/>
      <c r="BG696" s="26"/>
      <c r="BH696" s="26"/>
      <c r="BI696" s="26"/>
      <c r="BJ696" s="26"/>
      <c r="BK696" s="26"/>
      <c r="BL696" s="26"/>
      <c r="BM696" s="26"/>
      <c r="BN696" s="26"/>
      <c r="BO696" s="26"/>
      <c r="BP696" s="26"/>
      <c r="BQ696" s="26"/>
      <c r="BR696" s="26"/>
      <c r="BS696" s="26"/>
      <c r="BT696" s="26"/>
      <c r="BU696" s="26"/>
      <c r="BV696" s="26"/>
      <c r="BW696" s="26"/>
      <c r="BX696" s="26"/>
      <c r="BY696" s="26"/>
      <c r="BZ696" s="26"/>
      <c r="CA696" s="26"/>
      <c r="CB696" s="26"/>
      <c r="CC696" s="26"/>
      <c r="CD696" s="26"/>
      <c r="CE696" s="26"/>
      <c r="CF696" s="26"/>
      <c r="CG696" s="26"/>
    </row>
    <row r="697" spans="1:85" ht="15.75" customHeight="1" x14ac:dyDescent="0.2">
      <c r="A697" s="26"/>
      <c r="B697" s="26"/>
      <c r="C697" s="26"/>
      <c r="D697" s="51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  <c r="AI697" s="26"/>
      <c r="AJ697" s="26"/>
      <c r="AK697" s="26"/>
      <c r="AL697" s="26"/>
      <c r="AM697" s="26"/>
      <c r="AN697" s="26"/>
      <c r="AO697" s="26"/>
      <c r="AP697" s="26"/>
      <c r="AQ697" s="26"/>
      <c r="AR697" s="26"/>
      <c r="AS697" s="26"/>
      <c r="AT697" s="26"/>
      <c r="AU697" s="26"/>
      <c r="AV697" s="26"/>
      <c r="AW697" s="26"/>
      <c r="AX697" s="26"/>
      <c r="AY697" s="26"/>
      <c r="AZ697" s="26"/>
      <c r="BA697" s="26"/>
      <c r="BB697" s="26"/>
      <c r="BC697" s="26"/>
      <c r="BD697" s="26"/>
      <c r="BE697" s="26"/>
      <c r="BF697" s="26"/>
      <c r="BG697" s="26"/>
      <c r="BH697" s="26"/>
      <c r="BI697" s="26"/>
      <c r="BJ697" s="26"/>
      <c r="BK697" s="26"/>
      <c r="BL697" s="26"/>
      <c r="BM697" s="26"/>
      <c r="BN697" s="26"/>
      <c r="BO697" s="26"/>
      <c r="BP697" s="26"/>
      <c r="BQ697" s="26"/>
      <c r="BR697" s="26"/>
      <c r="BS697" s="26"/>
      <c r="BT697" s="26"/>
      <c r="BU697" s="26"/>
      <c r="BV697" s="26"/>
      <c r="BW697" s="26"/>
      <c r="BX697" s="26"/>
      <c r="BY697" s="26"/>
      <c r="BZ697" s="26"/>
      <c r="CA697" s="26"/>
      <c r="CB697" s="26"/>
      <c r="CC697" s="26"/>
      <c r="CD697" s="26"/>
      <c r="CE697" s="26"/>
      <c r="CF697" s="26"/>
      <c r="CG697" s="26"/>
    </row>
    <row r="698" spans="1:85" ht="15.75" customHeight="1" x14ac:dyDescent="0.2">
      <c r="A698" s="26"/>
      <c r="B698" s="26"/>
      <c r="C698" s="26"/>
      <c r="D698" s="51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  <c r="AM698" s="26"/>
      <c r="AN698" s="26"/>
      <c r="AO698" s="26"/>
      <c r="AP698" s="26"/>
      <c r="AQ698" s="26"/>
      <c r="AR698" s="26"/>
      <c r="AS698" s="26"/>
      <c r="AT698" s="26"/>
      <c r="AU698" s="26"/>
      <c r="AV698" s="26"/>
      <c r="AW698" s="26"/>
      <c r="AX698" s="26"/>
      <c r="AY698" s="26"/>
      <c r="AZ698" s="26"/>
      <c r="BA698" s="26"/>
      <c r="BB698" s="26"/>
      <c r="BC698" s="26"/>
      <c r="BD698" s="26"/>
      <c r="BE698" s="26"/>
      <c r="BF698" s="26"/>
      <c r="BG698" s="26"/>
      <c r="BH698" s="26"/>
      <c r="BI698" s="26"/>
      <c r="BJ698" s="26"/>
      <c r="BK698" s="26"/>
      <c r="BL698" s="26"/>
      <c r="BM698" s="26"/>
      <c r="BN698" s="26"/>
      <c r="BO698" s="26"/>
      <c r="BP698" s="26"/>
      <c r="BQ698" s="26"/>
      <c r="BR698" s="26"/>
      <c r="BS698" s="26"/>
      <c r="BT698" s="26"/>
      <c r="BU698" s="26"/>
      <c r="BV698" s="26"/>
      <c r="BW698" s="26"/>
      <c r="BX698" s="26"/>
      <c r="BY698" s="26"/>
      <c r="BZ698" s="26"/>
      <c r="CA698" s="26"/>
      <c r="CB698" s="26"/>
      <c r="CC698" s="26"/>
      <c r="CD698" s="26"/>
      <c r="CE698" s="26"/>
      <c r="CF698" s="26"/>
      <c r="CG698" s="26"/>
    </row>
    <row r="699" spans="1:85" ht="15.75" customHeight="1" x14ac:dyDescent="0.2">
      <c r="A699" s="26"/>
      <c r="B699" s="26"/>
      <c r="C699" s="26"/>
      <c r="D699" s="51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  <c r="AI699" s="26"/>
      <c r="AJ699" s="26"/>
      <c r="AK699" s="26"/>
      <c r="AL699" s="26"/>
      <c r="AM699" s="26"/>
      <c r="AN699" s="26"/>
      <c r="AO699" s="26"/>
      <c r="AP699" s="26"/>
      <c r="AQ699" s="26"/>
      <c r="AR699" s="26"/>
      <c r="AS699" s="26"/>
      <c r="AT699" s="26"/>
      <c r="AU699" s="26"/>
      <c r="AV699" s="26"/>
      <c r="AW699" s="26"/>
      <c r="AX699" s="26"/>
      <c r="AY699" s="26"/>
      <c r="AZ699" s="26"/>
      <c r="BA699" s="26"/>
      <c r="BB699" s="26"/>
      <c r="BC699" s="26"/>
      <c r="BD699" s="26"/>
      <c r="BE699" s="26"/>
      <c r="BF699" s="26"/>
      <c r="BG699" s="26"/>
      <c r="BH699" s="26"/>
      <c r="BI699" s="26"/>
      <c r="BJ699" s="26"/>
      <c r="BK699" s="26"/>
      <c r="BL699" s="26"/>
      <c r="BM699" s="26"/>
      <c r="BN699" s="26"/>
      <c r="BO699" s="26"/>
      <c r="BP699" s="26"/>
      <c r="BQ699" s="26"/>
      <c r="BR699" s="26"/>
      <c r="BS699" s="26"/>
      <c r="BT699" s="26"/>
      <c r="BU699" s="26"/>
      <c r="BV699" s="26"/>
      <c r="BW699" s="26"/>
      <c r="BX699" s="26"/>
      <c r="BY699" s="26"/>
      <c r="BZ699" s="26"/>
      <c r="CA699" s="26"/>
      <c r="CB699" s="26"/>
      <c r="CC699" s="26"/>
      <c r="CD699" s="26"/>
      <c r="CE699" s="26"/>
      <c r="CF699" s="26"/>
      <c r="CG699" s="26"/>
    </row>
    <row r="700" spans="1:85" ht="15.75" customHeight="1" x14ac:dyDescent="0.2">
      <c r="A700" s="26"/>
      <c r="B700" s="26"/>
      <c r="C700" s="26"/>
      <c r="D700" s="51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  <c r="AI700" s="26"/>
      <c r="AJ700" s="26"/>
      <c r="AK700" s="26"/>
      <c r="AL700" s="26"/>
      <c r="AM700" s="26"/>
      <c r="AN700" s="26"/>
      <c r="AO700" s="26"/>
      <c r="AP700" s="26"/>
      <c r="AQ700" s="26"/>
      <c r="AR700" s="26"/>
      <c r="AS700" s="26"/>
      <c r="AT700" s="26"/>
      <c r="AU700" s="26"/>
      <c r="AV700" s="26"/>
      <c r="AW700" s="26"/>
      <c r="AX700" s="26"/>
      <c r="AY700" s="26"/>
      <c r="AZ700" s="26"/>
      <c r="BA700" s="26"/>
      <c r="BB700" s="26"/>
      <c r="BC700" s="26"/>
      <c r="BD700" s="26"/>
      <c r="BE700" s="26"/>
      <c r="BF700" s="26"/>
      <c r="BG700" s="26"/>
      <c r="BH700" s="26"/>
      <c r="BI700" s="26"/>
      <c r="BJ700" s="26"/>
      <c r="BK700" s="26"/>
      <c r="BL700" s="26"/>
      <c r="BM700" s="26"/>
      <c r="BN700" s="26"/>
      <c r="BO700" s="26"/>
      <c r="BP700" s="26"/>
      <c r="BQ700" s="26"/>
      <c r="BR700" s="26"/>
      <c r="BS700" s="26"/>
      <c r="BT700" s="26"/>
      <c r="BU700" s="26"/>
      <c r="BV700" s="26"/>
      <c r="BW700" s="26"/>
      <c r="BX700" s="26"/>
      <c r="BY700" s="26"/>
      <c r="BZ700" s="26"/>
      <c r="CA700" s="26"/>
      <c r="CB700" s="26"/>
      <c r="CC700" s="26"/>
      <c r="CD700" s="26"/>
      <c r="CE700" s="26"/>
      <c r="CF700" s="26"/>
      <c r="CG700" s="26"/>
    </row>
    <row r="701" spans="1:85" ht="15.75" customHeight="1" x14ac:dyDescent="0.2">
      <c r="A701" s="26"/>
      <c r="B701" s="26"/>
      <c r="C701" s="26"/>
      <c r="D701" s="51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  <c r="AI701" s="26"/>
      <c r="AJ701" s="26"/>
      <c r="AK701" s="26"/>
      <c r="AL701" s="26"/>
      <c r="AM701" s="26"/>
      <c r="AN701" s="26"/>
      <c r="AO701" s="26"/>
      <c r="AP701" s="26"/>
      <c r="AQ701" s="26"/>
      <c r="AR701" s="26"/>
      <c r="AS701" s="26"/>
      <c r="AT701" s="26"/>
      <c r="AU701" s="26"/>
      <c r="AV701" s="26"/>
      <c r="AW701" s="26"/>
      <c r="AX701" s="26"/>
      <c r="AY701" s="26"/>
      <c r="AZ701" s="26"/>
      <c r="BA701" s="26"/>
      <c r="BB701" s="26"/>
      <c r="BC701" s="26"/>
      <c r="BD701" s="26"/>
      <c r="BE701" s="26"/>
      <c r="BF701" s="26"/>
      <c r="BG701" s="26"/>
      <c r="BH701" s="26"/>
      <c r="BI701" s="26"/>
      <c r="BJ701" s="26"/>
      <c r="BK701" s="26"/>
      <c r="BL701" s="26"/>
      <c r="BM701" s="26"/>
      <c r="BN701" s="26"/>
      <c r="BO701" s="26"/>
      <c r="BP701" s="26"/>
      <c r="BQ701" s="26"/>
      <c r="BR701" s="26"/>
      <c r="BS701" s="26"/>
      <c r="BT701" s="26"/>
      <c r="BU701" s="26"/>
      <c r="BV701" s="26"/>
      <c r="BW701" s="26"/>
      <c r="BX701" s="26"/>
      <c r="BY701" s="26"/>
      <c r="BZ701" s="26"/>
      <c r="CA701" s="26"/>
      <c r="CB701" s="26"/>
      <c r="CC701" s="26"/>
      <c r="CD701" s="26"/>
      <c r="CE701" s="26"/>
      <c r="CF701" s="26"/>
      <c r="CG701" s="26"/>
    </row>
    <row r="702" spans="1:85" ht="15.75" customHeight="1" x14ac:dyDescent="0.2">
      <c r="A702" s="26"/>
      <c r="B702" s="26"/>
      <c r="C702" s="26"/>
      <c r="D702" s="51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  <c r="AI702" s="26"/>
      <c r="AJ702" s="26"/>
      <c r="AK702" s="26"/>
      <c r="AL702" s="26"/>
      <c r="AM702" s="26"/>
      <c r="AN702" s="26"/>
      <c r="AO702" s="26"/>
      <c r="AP702" s="26"/>
      <c r="AQ702" s="26"/>
      <c r="AR702" s="26"/>
      <c r="AS702" s="26"/>
      <c r="AT702" s="26"/>
      <c r="AU702" s="26"/>
      <c r="AV702" s="26"/>
      <c r="AW702" s="26"/>
      <c r="AX702" s="26"/>
      <c r="AY702" s="26"/>
      <c r="AZ702" s="26"/>
      <c r="BA702" s="26"/>
      <c r="BB702" s="26"/>
      <c r="BC702" s="26"/>
      <c r="BD702" s="26"/>
      <c r="BE702" s="26"/>
      <c r="BF702" s="26"/>
      <c r="BG702" s="26"/>
      <c r="BH702" s="26"/>
      <c r="BI702" s="26"/>
      <c r="BJ702" s="26"/>
      <c r="BK702" s="26"/>
      <c r="BL702" s="26"/>
      <c r="BM702" s="26"/>
      <c r="BN702" s="26"/>
      <c r="BO702" s="26"/>
      <c r="BP702" s="26"/>
      <c r="BQ702" s="26"/>
      <c r="BR702" s="26"/>
      <c r="BS702" s="26"/>
      <c r="BT702" s="26"/>
      <c r="BU702" s="26"/>
      <c r="BV702" s="26"/>
      <c r="BW702" s="26"/>
      <c r="BX702" s="26"/>
      <c r="BY702" s="26"/>
      <c r="BZ702" s="26"/>
      <c r="CA702" s="26"/>
      <c r="CB702" s="26"/>
      <c r="CC702" s="26"/>
      <c r="CD702" s="26"/>
      <c r="CE702" s="26"/>
      <c r="CF702" s="26"/>
      <c r="CG702" s="26"/>
    </row>
    <row r="703" spans="1:85" ht="15.75" customHeight="1" x14ac:dyDescent="0.2">
      <c r="A703" s="26"/>
      <c r="B703" s="26"/>
      <c r="C703" s="26"/>
      <c r="D703" s="51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  <c r="AI703" s="26"/>
      <c r="AJ703" s="26"/>
      <c r="AK703" s="26"/>
      <c r="AL703" s="26"/>
      <c r="AM703" s="26"/>
      <c r="AN703" s="26"/>
      <c r="AO703" s="26"/>
      <c r="AP703" s="26"/>
      <c r="AQ703" s="26"/>
      <c r="AR703" s="26"/>
      <c r="AS703" s="26"/>
      <c r="AT703" s="26"/>
      <c r="AU703" s="26"/>
      <c r="AV703" s="26"/>
      <c r="AW703" s="26"/>
      <c r="AX703" s="26"/>
      <c r="AY703" s="26"/>
      <c r="AZ703" s="26"/>
      <c r="BA703" s="26"/>
      <c r="BB703" s="26"/>
      <c r="BC703" s="26"/>
      <c r="BD703" s="26"/>
      <c r="BE703" s="26"/>
      <c r="BF703" s="26"/>
      <c r="BG703" s="26"/>
      <c r="BH703" s="26"/>
      <c r="BI703" s="26"/>
      <c r="BJ703" s="26"/>
      <c r="BK703" s="26"/>
      <c r="BL703" s="26"/>
      <c r="BM703" s="26"/>
      <c r="BN703" s="26"/>
      <c r="BO703" s="26"/>
      <c r="BP703" s="26"/>
      <c r="BQ703" s="26"/>
      <c r="BR703" s="26"/>
      <c r="BS703" s="26"/>
      <c r="BT703" s="26"/>
      <c r="BU703" s="26"/>
      <c r="BV703" s="26"/>
      <c r="BW703" s="26"/>
      <c r="BX703" s="26"/>
      <c r="BY703" s="26"/>
      <c r="BZ703" s="26"/>
      <c r="CA703" s="26"/>
      <c r="CB703" s="26"/>
      <c r="CC703" s="26"/>
      <c r="CD703" s="26"/>
      <c r="CE703" s="26"/>
      <c r="CF703" s="26"/>
      <c r="CG703" s="26"/>
    </row>
    <row r="704" spans="1:85" ht="15.75" customHeight="1" x14ac:dyDescent="0.2">
      <c r="A704" s="26"/>
      <c r="B704" s="26"/>
      <c r="C704" s="26"/>
      <c r="D704" s="51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  <c r="AI704" s="26"/>
      <c r="AJ704" s="26"/>
      <c r="AK704" s="26"/>
      <c r="AL704" s="26"/>
      <c r="AM704" s="26"/>
      <c r="AN704" s="26"/>
      <c r="AO704" s="26"/>
      <c r="AP704" s="26"/>
      <c r="AQ704" s="26"/>
      <c r="AR704" s="26"/>
      <c r="AS704" s="26"/>
      <c r="AT704" s="26"/>
      <c r="AU704" s="26"/>
      <c r="AV704" s="26"/>
      <c r="AW704" s="26"/>
      <c r="AX704" s="26"/>
      <c r="AY704" s="26"/>
      <c r="AZ704" s="26"/>
      <c r="BA704" s="26"/>
      <c r="BB704" s="26"/>
      <c r="BC704" s="26"/>
      <c r="BD704" s="26"/>
      <c r="BE704" s="26"/>
      <c r="BF704" s="26"/>
      <c r="BG704" s="26"/>
      <c r="BH704" s="26"/>
      <c r="BI704" s="26"/>
      <c r="BJ704" s="26"/>
      <c r="BK704" s="26"/>
      <c r="BL704" s="26"/>
      <c r="BM704" s="26"/>
      <c r="BN704" s="26"/>
      <c r="BO704" s="26"/>
      <c r="BP704" s="26"/>
      <c r="BQ704" s="26"/>
      <c r="BR704" s="26"/>
      <c r="BS704" s="26"/>
      <c r="BT704" s="26"/>
      <c r="BU704" s="26"/>
      <c r="BV704" s="26"/>
      <c r="BW704" s="26"/>
      <c r="BX704" s="26"/>
      <c r="BY704" s="26"/>
      <c r="BZ704" s="26"/>
      <c r="CA704" s="26"/>
      <c r="CB704" s="26"/>
      <c r="CC704" s="26"/>
      <c r="CD704" s="26"/>
      <c r="CE704" s="26"/>
      <c r="CF704" s="26"/>
      <c r="CG704" s="26"/>
    </row>
    <row r="705" spans="1:85" ht="15.75" customHeight="1" x14ac:dyDescent="0.2">
      <c r="A705" s="26"/>
      <c r="B705" s="26"/>
      <c r="C705" s="26"/>
      <c r="D705" s="51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  <c r="AI705" s="26"/>
      <c r="AJ705" s="26"/>
      <c r="AK705" s="26"/>
      <c r="AL705" s="26"/>
      <c r="AM705" s="26"/>
      <c r="AN705" s="26"/>
      <c r="AO705" s="26"/>
      <c r="AP705" s="26"/>
      <c r="AQ705" s="26"/>
      <c r="AR705" s="26"/>
      <c r="AS705" s="26"/>
      <c r="AT705" s="26"/>
      <c r="AU705" s="26"/>
      <c r="AV705" s="26"/>
      <c r="AW705" s="26"/>
      <c r="AX705" s="26"/>
      <c r="AY705" s="26"/>
      <c r="AZ705" s="26"/>
      <c r="BA705" s="26"/>
      <c r="BB705" s="26"/>
      <c r="BC705" s="26"/>
      <c r="BD705" s="26"/>
      <c r="BE705" s="26"/>
      <c r="BF705" s="26"/>
      <c r="BG705" s="26"/>
      <c r="BH705" s="26"/>
      <c r="BI705" s="26"/>
      <c r="BJ705" s="26"/>
      <c r="BK705" s="26"/>
      <c r="BL705" s="26"/>
      <c r="BM705" s="26"/>
      <c r="BN705" s="26"/>
      <c r="BO705" s="26"/>
      <c r="BP705" s="26"/>
      <c r="BQ705" s="26"/>
      <c r="BR705" s="26"/>
      <c r="BS705" s="26"/>
      <c r="BT705" s="26"/>
      <c r="BU705" s="26"/>
      <c r="BV705" s="26"/>
      <c r="BW705" s="26"/>
      <c r="BX705" s="26"/>
      <c r="BY705" s="26"/>
      <c r="BZ705" s="26"/>
      <c r="CA705" s="26"/>
      <c r="CB705" s="26"/>
      <c r="CC705" s="26"/>
      <c r="CD705" s="26"/>
      <c r="CE705" s="26"/>
      <c r="CF705" s="26"/>
      <c r="CG705" s="26"/>
    </row>
    <row r="706" spans="1:85" ht="15.75" customHeight="1" x14ac:dyDescent="0.2">
      <c r="A706" s="26"/>
      <c r="B706" s="26"/>
      <c r="C706" s="26"/>
      <c r="D706" s="51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  <c r="AI706" s="26"/>
      <c r="AJ706" s="26"/>
      <c r="AK706" s="26"/>
      <c r="AL706" s="26"/>
      <c r="AM706" s="26"/>
      <c r="AN706" s="26"/>
      <c r="AO706" s="26"/>
      <c r="AP706" s="26"/>
      <c r="AQ706" s="26"/>
      <c r="AR706" s="26"/>
      <c r="AS706" s="26"/>
      <c r="AT706" s="26"/>
      <c r="AU706" s="26"/>
      <c r="AV706" s="26"/>
      <c r="AW706" s="26"/>
      <c r="AX706" s="26"/>
      <c r="AY706" s="26"/>
      <c r="AZ706" s="26"/>
      <c r="BA706" s="26"/>
      <c r="BB706" s="26"/>
      <c r="BC706" s="26"/>
      <c r="BD706" s="26"/>
      <c r="BE706" s="26"/>
      <c r="BF706" s="26"/>
      <c r="BG706" s="26"/>
      <c r="BH706" s="26"/>
      <c r="BI706" s="26"/>
      <c r="BJ706" s="26"/>
      <c r="BK706" s="26"/>
      <c r="BL706" s="26"/>
      <c r="BM706" s="26"/>
      <c r="BN706" s="26"/>
      <c r="BO706" s="26"/>
      <c r="BP706" s="26"/>
      <c r="BQ706" s="26"/>
      <c r="BR706" s="26"/>
      <c r="BS706" s="26"/>
      <c r="BT706" s="26"/>
      <c r="BU706" s="26"/>
      <c r="BV706" s="26"/>
      <c r="BW706" s="26"/>
      <c r="BX706" s="26"/>
      <c r="BY706" s="26"/>
      <c r="BZ706" s="26"/>
      <c r="CA706" s="26"/>
      <c r="CB706" s="26"/>
      <c r="CC706" s="26"/>
      <c r="CD706" s="26"/>
      <c r="CE706" s="26"/>
      <c r="CF706" s="26"/>
      <c r="CG706" s="26"/>
    </row>
    <row r="707" spans="1:85" ht="15.75" customHeight="1" x14ac:dyDescent="0.2">
      <c r="A707" s="26"/>
      <c r="B707" s="26"/>
      <c r="C707" s="26"/>
      <c r="D707" s="51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  <c r="AI707" s="26"/>
      <c r="AJ707" s="26"/>
      <c r="AK707" s="26"/>
      <c r="AL707" s="26"/>
      <c r="AM707" s="26"/>
      <c r="AN707" s="26"/>
      <c r="AO707" s="26"/>
      <c r="AP707" s="26"/>
      <c r="AQ707" s="26"/>
      <c r="AR707" s="26"/>
      <c r="AS707" s="26"/>
      <c r="AT707" s="26"/>
      <c r="AU707" s="26"/>
      <c r="AV707" s="26"/>
      <c r="AW707" s="26"/>
      <c r="AX707" s="26"/>
      <c r="AY707" s="26"/>
      <c r="AZ707" s="26"/>
      <c r="BA707" s="26"/>
      <c r="BB707" s="26"/>
      <c r="BC707" s="26"/>
      <c r="BD707" s="26"/>
      <c r="BE707" s="26"/>
      <c r="BF707" s="26"/>
      <c r="BG707" s="26"/>
      <c r="BH707" s="26"/>
      <c r="BI707" s="26"/>
      <c r="BJ707" s="26"/>
      <c r="BK707" s="26"/>
      <c r="BL707" s="26"/>
      <c r="BM707" s="26"/>
      <c r="BN707" s="26"/>
      <c r="BO707" s="26"/>
      <c r="BP707" s="26"/>
      <c r="BQ707" s="26"/>
      <c r="BR707" s="26"/>
      <c r="BS707" s="26"/>
      <c r="BT707" s="26"/>
      <c r="BU707" s="26"/>
      <c r="BV707" s="26"/>
      <c r="BW707" s="26"/>
      <c r="BX707" s="26"/>
      <c r="BY707" s="26"/>
      <c r="BZ707" s="26"/>
      <c r="CA707" s="26"/>
      <c r="CB707" s="26"/>
      <c r="CC707" s="26"/>
      <c r="CD707" s="26"/>
      <c r="CE707" s="26"/>
      <c r="CF707" s="26"/>
      <c r="CG707" s="26"/>
    </row>
    <row r="708" spans="1:85" ht="15.75" customHeight="1" x14ac:dyDescent="0.2">
      <c r="A708" s="26"/>
      <c r="B708" s="26"/>
      <c r="C708" s="26"/>
      <c r="D708" s="51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  <c r="AI708" s="26"/>
      <c r="AJ708" s="26"/>
      <c r="AK708" s="26"/>
      <c r="AL708" s="26"/>
      <c r="AM708" s="26"/>
      <c r="AN708" s="26"/>
      <c r="AO708" s="26"/>
      <c r="AP708" s="26"/>
      <c r="AQ708" s="26"/>
      <c r="AR708" s="26"/>
      <c r="AS708" s="26"/>
      <c r="AT708" s="26"/>
      <c r="AU708" s="26"/>
      <c r="AV708" s="26"/>
      <c r="AW708" s="26"/>
      <c r="AX708" s="26"/>
      <c r="AY708" s="26"/>
      <c r="AZ708" s="26"/>
      <c r="BA708" s="26"/>
      <c r="BB708" s="26"/>
      <c r="BC708" s="26"/>
      <c r="BD708" s="26"/>
      <c r="BE708" s="26"/>
      <c r="BF708" s="26"/>
      <c r="BG708" s="26"/>
      <c r="BH708" s="26"/>
      <c r="BI708" s="26"/>
      <c r="BJ708" s="26"/>
      <c r="BK708" s="26"/>
      <c r="BL708" s="26"/>
      <c r="BM708" s="26"/>
      <c r="BN708" s="26"/>
      <c r="BO708" s="26"/>
      <c r="BP708" s="26"/>
      <c r="BQ708" s="26"/>
      <c r="BR708" s="26"/>
      <c r="BS708" s="26"/>
      <c r="BT708" s="26"/>
      <c r="BU708" s="26"/>
      <c r="BV708" s="26"/>
      <c r="BW708" s="26"/>
      <c r="BX708" s="26"/>
      <c r="BY708" s="26"/>
      <c r="BZ708" s="26"/>
      <c r="CA708" s="26"/>
      <c r="CB708" s="26"/>
      <c r="CC708" s="26"/>
      <c r="CD708" s="26"/>
      <c r="CE708" s="26"/>
      <c r="CF708" s="26"/>
      <c r="CG708" s="26"/>
    </row>
    <row r="709" spans="1:85" ht="15.75" customHeight="1" x14ac:dyDescent="0.2">
      <c r="A709" s="26"/>
      <c r="B709" s="26"/>
      <c r="C709" s="26"/>
      <c r="D709" s="51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  <c r="AI709" s="26"/>
      <c r="AJ709" s="26"/>
      <c r="AK709" s="26"/>
      <c r="AL709" s="26"/>
      <c r="AM709" s="26"/>
      <c r="AN709" s="26"/>
      <c r="AO709" s="26"/>
      <c r="AP709" s="26"/>
      <c r="AQ709" s="26"/>
      <c r="AR709" s="26"/>
      <c r="AS709" s="26"/>
      <c r="AT709" s="26"/>
      <c r="AU709" s="26"/>
      <c r="AV709" s="26"/>
      <c r="AW709" s="26"/>
      <c r="AX709" s="26"/>
      <c r="AY709" s="26"/>
      <c r="AZ709" s="26"/>
      <c r="BA709" s="26"/>
      <c r="BB709" s="26"/>
      <c r="BC709" s="26"/>
      <c r="BD709" s="26"/>
      <c r="BE709" s="26"/>
      <c r="BF709" s="26"/>
      <c r="BG709" s="26"/>
      <c r="BH709" s="26"/>
      <c r="BI709" s="26"/>
      <c r="BJ709" s="26"/>
      <c r="BK709" s="26"/>
      <c r="BL709" s="26"/>
      <c r="BM709" s="26"/>
      <c r="BN709" s="26"/>
      <c r="BO709" s="26"/>
      <c r="BP709" s="26"/>
      <c r="BQ709" s="26"/>
      <c r="BR709" s="26"/>
      <c r="BS709" s="26"/>
      <c r="BT709" s="26"/>
      <c r="BU709" s="26"/>
      <c r="BV709" s="26"/>
      <c r="BW709" s="26"/>
      <c r="BX709" s="26"/>
      <c r="BY709" s="26"/>
      <c r="BZ709" s="26"/>
      <c r="CA709" s="26"/>
      <c r="CB709" s="26"/>
      <c r="CC709" s="26"/>
      <c r="CD709" s="26"/>
      <c r="CE709" s="26"/>
      <c r="CF709" s="26"/>
      <c r="CG709" s="26"/>
    </row>
    <row r="710" spans="1:85" ht="15.75" customHeight="1" x14ac:dyDescent="0.2">
      <c r="A710" s="26"/>
      <c r="B710" s="26"/>
      <c r="C710" s="26"/>
      <c r="D710" s="51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  <c r="AI710" s="26"/>
      <c r="AJ710" s="26"/>
      <c r="AK710" s="26"/>
      <c r="AL710" s="26"/>
      <c r="AM710" s="26"/>
      <c r="AN710" s="26"/>
      <c r="AO710" s="26"/>
      <c r="AP710" s="26"/>
      <c r="AQ710" s="26"/>
      <c r="AR710" s="26"/>
      <c r="AS710" s="26"/>
      <c r="AT710" s="26"/>
      <c r="AU710" s="26"/>
      <c r="AV710" s="26"/>
      <c r="AW710" s="26"/>
      <c r="AX710" s="26"/>
      <c r="AY710" s="26"/>
      <c r="AZ710" s="26"/>
      <c r="BA710" s="26"/>
      <c r="BB710" s="26"/>
      <c r="BC710" s="26"/>
      <c r="BD710" s="26"/>
      <c r="BE710" s="26"/>
      <c r="BF710" s="26"/>
      <c r="BG710" s="26"/>
      <c r="BH710" s="26"/>
      <c r="BI710" s="26"/>
      <c r="BJ710" s="26"/>
      <c r="BK710" s="26"/>
      <c r="BL710" s="26"/>
      <c r="BM710" s="26"/>
      <c r="BN710" s="26"/>
      <c r="BO710" s="26"/>
      <c r="BP710" s="26"/>
      <c r="BQ710" s="26"/>
      <c r="BR710" s="26"/>
      <c r="BS710" s="26"/>
      <c r="BT710" s="26"/>
      <c r="BU710" s="26"/>
      <c r="BV710" s="26"/>
      <c r="BW710" s="26"/>
      <c r="BX710" s="26"/>
      <c r="BY710" s="26"/>
      <c r="BZ710" s="26"/>
      <c r="CA710" s="26"/>
      <c r="CB710" s="26"/>
      <c r="CC710" s="26"/>
      <c r="CD710" s="26"/>
      <c r="CE710" s="26"/>
      <c r="CF710" s="26"/>
      <c r="CG710" s="26"/>
    </row>
    <row r="711" spans="1:85" ht="15.75" customHeight="1" x14ac:dyDescent="0.2">
      <c r="A711" s="26"/>
      <c r="B711" s="26"/>
      <c r="C711" s="26"/>
      <c r="D711" s="51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  <c r="AI711" s="26"/>
      <c r="AJ711" s="26"/>
      <c r="AK711" s="26"/>
      <c r="AL711" s="26"/>
      <c r="AM711" s="26"/>
      <c r="AN711" s="26"/>
      <c r="AO711" s="26"/>
      <c r="AP711" s="26"/>
      <c r="AQ711" s="26"/>
      <c r="AR711" s="26"/>
      <c r="AS711" s="26"/>
      <c r="AT711" s="26"/>
      <c r="AU711" s="26"/>
      <c r="AV711" s="26"/>
      <c r="AW711" s="26"/>
      <c r="AX711" s="26"/>
      <c r="AY711" s="26"/>
      <c r="AZ711" s="26"/>
      <c r="BA711" s="26"/>
      <c r="BB711" s="26"/>
      <c r="BC711" s="26"/>
      <c r="BD711" s="26"/>
      <c r="BE711" s="26"/>
      <c r="BF711" s="26"/>
      <c r="BG711" s="26"/>
      <c r="BH711" s="26"/>
      <c r="BI711" s="26"/>
      <c r="BJ711" s="26"/>
      <c r="BK711" s="26"/>
      <c r="BL711" s="26"/>
      <c r="BM711" s="26"/>
      <c r="BN711" s="26"/>
      <c r="BO711" s="26"/>
      <c r="BP711" s="26"/>
      <c r="BQ711" s="26"/>
      <c r="BR711" s="26"/>
      <c r="BS711" s="26"/>
      <c r="BT711" s="26"/>
      <c r="BU711" s="26"/>
      <c r="BV711" s="26"/>
      <c r="BW711" s="26"/>
      <c r="BX711" s="26"/>
      <c r="BY711" s="26"/>
      <c r="BZ711" s="26"/>
      <c r="CA711" s="26"/>
      <c r="CB711" s="26"/>
      <c r="CC711" s="26"/>
      <c r="CD711" s="26"/>
      <c r="CE711" s="26"/>
      <c r="CF711" s="26"/>
      <c r="CG711" s="26"/>
    </row>
    <row r="712" spans="1:85" ht="15.75" customHeight="1" x14ac:dyDescent="0.2">
      <c r="A712" s="26"/>
      <c r="B712" s="26"/>
      <c r="C712" s="26"/>
      <c r="D712" s="51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  <c r="AI712" s="26"/>
      <c r="AJ712" s="26"/>
      <c r="AK712" s="26"/>
      <c r="AL712" s="26"/>
      <c r="AM712" s="26"/>
      <c r="AN712" s="26"/>
      <c r="AO712" s="26"/>
      <c r="AP712" s="26"/>
      <c r="AQ712" s="26"/>
      <c r="AR712" s="26"/>
      <c r="AS712" s="26"/>
      <c r="AT712" s="26"/>
      <c r="AU712" s="26"/>
      <c r="AV712" s="26"/>
      <c r="AW712" s="26"/>
      <c r="AX712" s="26"/>
      <c r="AY712" s="26"/>
      <c r="AZ712" s="26"/>
      <c r="BA712" s="26"/>
      <c r="BB712" s="26"/>
      <c r="BC712" s="26"/>
      <c r="BD712" s="26"/>
      <c r="BE712" s="26"/>
      <c r="BF712" s="26"/>
      <c r="BG712" s="26"/>
      <c r="BH712" s="26"/>
      <c r="BI712" s="26"/>
      <c r="BJ712" s="26"/>
      <c r="BK712" s="26"/>
      <c r="BL712" s="26"/>
      <c r="BM712" s="26"/>
      <c r="BN712" s="26"/>
      <c r="BO712" s="26"/>
      <c r="BP712" s="26"/>
      <c r="BQ712" s="26"/>
      <c r="BR712" s="26"/>
      <c r="BS712" s="26"/>
      <c r="BT712" s="26"/>
      <c r="BU712" s="26"/>
      <c r="BV712" s="26"/>
      <c r="BW712" s="26"/>
      <c r="BX712" s="26"/>
      <c r="BY712" s="26"/>
      <c r="BZ712" s="26"/>
      <c r="CA712" s="26"/>
      <c r="CB712" s="26"/>
      <c r="CC712" s="26"/>
      <c r="CD712" s="26"/>
      <c r="CE712" s="26"/>
      <c r="CF712" s="26"/>
      <c r="CG712" s="26"/>
    </row>
    <row r="713" spans="1:85" ht="15.75" customHeight="1" x14ac:dyDescent="0.2">
      <c r="A713" s="26"/>
      <c r="B713" s="26"/>
      <c r="C713" s="26"/>
      <c r="D713" s="51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  <c r="AI713" s="26"/>
      <c r="AJ713" s="26"/>
      <c r="AK713" s="26"/>
      <c r="AL713" s="26"/>
      <c r="AM713" s="26"/>
      <c r="AN713" s="26"/>
      <c r="AO713" s="26"/>
      <c r="AP713" s="26"/>
      <c r="AQ713" s="26"/>
      <c r="AR713" s="26"/>
      <c r="AS713" s="26"/>
      <c r="AT713" s="26"/>
      <c r="AU713" s="26"/>
      <c r="AV713" s="26"/>
      <c r="AW713" s="26"/>
      <c r="AX713" s="26"/>
      <c r="AY713" s="26"/>
      <c r="AZ713" s="26"/>
      <c r="BA713" s="26"/>
      <c r="BB713" s="26"/>
      <c r="BC713" s="26"/>
      <c r="BD713" s="26"/>
      <c r="BE713" s="26"/>
      <c r="BF713" s="26"/>
      <c r="BG713" s="26"/>
      <c r="BH713" s="26"/>
      <c r="BI713" s="26"/>
      <c r="BJ713" s="26"/>
      <c r="BK713" s="26"/>
      <c r="BL713" s="26"/>
      <c r="BM713" s="26"/>
      <c r="BN713" s="26"/>
      <c r="BO713" s="26"/>
      <c r="BP713" s="26"/>
      <c r="BQ713" s="26"/>
      <c r="BR713" s="26"/>
      <c r="BS713" s="26"/>
      <c r="BT713" s="26"/>
      <c r="BU713" s="26"/>
      <c r="BV713" s="26"/>
      <c r="BW713" s="26"/>
      <c r="BX713" s="26"/>
      <c r="BY713" s="26"/>
      <c r="BZ713" s="26"/>
      <c r="CA713" s="26"/>
      <c r="CB713" s="26"/>
      <c r="CC713" s="26"/>
      <c r="CD713" s="26"/>
      <c r="CE713" s="26"/>
      <c r="CF713" s="26"/>
      <c r="CG713" s="26"/>
    </row>
    <row r="714" spans="1:85" ht="15.75" customHeight="1" x14ac:dyDescent="0.2">
      <c r="A714" s="26"/>
      <c r="B714" s="26"/>
      <c r="C714" s="26"/>
      <c r="D714" s="51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  <c r="AI714" s="26"/>
      <c r="AJ714" s="26"/>
      <c r="AK714" s="26"/>
      <c r="AL714" s="26"/>
      <c r="AM714" s="26"/>
      <c r="AN714" s="26"/>
      <c r="AO714" s="26"/>
      <c r="AP714" s="26"/>
      <c r="AQ714" s="26"/>
      <c r="AR714" s="26"/>
      <c r="AS714" s="26"/>
      <c r="AT714" s="26"/>
      <c r="AU714" s="26"/>
      <c r="AV714" s="26"/>
      <c r="AW714" s="26"/>
      <c r="AX714" s="26"/>
      <c r="AY714" s="26"/>
      <c r="AZ714" s="26"/>
      <c r="BA714" s="26"/>
      <c r="BB714" s="26"/>
      <c r="BC714" s="26"/>
      <c r="BD714" s="26"/>
      <c r="BE714" s="26"/>
      <c r="BF714" s="26"/>
      <c r="BG714" s="26"/>
      <c r="BH714" s="26"/>
      <c r="BI714" s="26"/>
      <c r="BJ714" s="26"/>
      <c r="BK714" s="26"/>
      <c r="BL714" s="26"/>
      <c r="BM714" s="26"/>
      <c r="BN714" s="26"/>
      <c r="BO714" s="26"/>
      <c r="BP714" s="26"/>
      <c r="BQ714" s="26"/>
      <c r="BR714" s="26"/>
      <c r="BS714" s="26"/>
      <c r="BT714" s="26"/>
      <c r="BU714" s="26"/>
      <c r="BV714" s="26"/>
      <c r="BW714" s="26"/>
      <c r="BX714" s="26"/>
      <c r="BY714" s="26"/>
      <c r="BZ714" s="26"/>
      <c r="CA714" s="26"/>
      <c r="CB714" s="26"/>
      <c r="CC714" s="26"/>
      <c r="CD714" s="26"/>
      <c r="CE714" s="26"/>
      <c r="CF714" s="26"/>
      <c r="CG714" s="26"/>
    </row>
    <row r="715" spans="1:85" ht="15.75" customHeight="1" x14ac:dyDescent="0.2">
      <c r="A715" s="26"/>
      <c r="B715" s="26"/>
      <c r="C715" s="26"/>
      <c r="D715" s="51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  <c r="AI715" s="26"/>
      <c r="AJ715" s="26"/>
      <c r="AK715" s="26"/>
      <c r="AL715" s="26"/>
      <c r="AM715" s="26"/>
      <c r="AN715" s="26"/>
      <c r="AO715" s="26"/>
      <c r="AP715" s="26"/>
      <c r="AQ715" s="26"/>
      <c r="AR715" s="26"/>
      <c r="AS715" s="26"/>
      <c r="AT715" s="26"/>
      <c r="AU715" s="26"/>
      <c r="AV715" s="26"/>
      <c r="AW715" s="26"/>
      <c r="AX715" s="26"/>
      <c r="AY715" s="26"/>
      <c r="AZ715" s="26"/>
      <c r="BA715" s="26"/>
      <c r="BB715" s="26"/>
      <c r="BC715" s="26"/>
      <c r="BD715" s="26"/>
      <c r="BE715" s="26"/>
      <c r="BF715" s="26"/>
      <c r="BG715" s="26"/>
      <c r="BH715" s="26"/>
      <c r="BI715" s="26"/>
      <c r="BJ715" s="26"/>
      <c r="BK715" s="26"/>
      <c r="BL715" s="26"/>
      <c r="BM715" s="26"/>
      <c r="BN715" s="26"/>
      <c r="BO715" s="26"/>
      <c r="BP715" s="26"/>
      <c r="BQ715" s="26"/>
      <c r="BR715" s="26"/>
      <c r="BS715" s="26"/>
      <c r="BT715" s="26"/>
      <c r="BU715" s="26"/>
      <c r="BV715" s="26"/>
      <c r="BW715" s="26"/>
      <c r="BX715" s="26"/>
      <c r="BY715" s="26"/>
      <c r="BZ715" s="26"/>
      <c r="CA715" s="26"/>
      <c r="CB715" s="26"/>
      <c r="CC715" s="26"/>
      <c r="CD715" s="26"/>
      <c r="CE715" s="26"/>
      <c r="CF715" s="26"/>
      <c r="CG715" s="26"/>
    </row>
    <row r="716" spans="1:85" ht="15.75" customHeight="1" x14ac:dyDescent="0.2">
      <c r="A716" s="26"/>
      <c r="B716" s="26"/>
      <c r="C716" s="26"/>
      <c r="D716" s="51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  <c r="AM716" s="26"/>
      <c r="AN716" s="26"/>
      <c r="AO716" s="26"/>
      <c r="AP716" s="26"/>
      <c r="AQ716" s="26"/>
      <c r="AR716" s="26"/>
      <c r="AS716" s="26"/>
      <c r="AT716" s="26"/>
      <c r="AU716" s="26"/>
      <c r="AV716" s="26"/>
      <c r="AW716" s="26"/>
      <c r="AX716" s="26"/>
      <c r="AY716" s="26"/>
      <c r="AZ716" s="26"/>
      <c r="BA716" s="26"/>
      <c r="BB716" s="26"/>
      <c r="BC716" s="26"/>
      <c r="BD716" s="26"/>
      <c r="BE716" s="26"/>
      <c r="BF716" s="26"/>
      <c r="BG716" s="26"/>
      <c r="BH716" s="26"/>
      <c r="BI716" s="26"/>
      <c r="BJ716" s="26"/>
      <c r="BK716" s="26"/>
      <c r="BL716" s="26"/>
      <c r="BM716" s="26"/>
      <c r="BN716" s="26"/>
      <c r="BO716" s="26"/>
      <c r="BP716" s="26"/>
      <c r="BQ716" s="26"/>
      <c r="BR716" s="26"/>
      <c r="BS716" s="26"/>
      <c r="BT716" s="26"/>
      <c r="BU716" s="26"/>
      <c r="BV716" s="26"/>
      <c r="BW716" s="26"/>
      <c r="BX716" s="26"/>
      <c r="BY716" s="26"/>
      <c r="BZ716" s="26"/>
      <c r="CA716" s="26"/>
      <c r="CB716" s="26"/>
      <c r="CC716" s="26"/>
      <c r="CD716" s="26"/>
      <c r="CE716" s="26"/>
      <c r="CF716" s="26"/>
      <c r="CG716" s="26"/>
    </row>
    <row r="717" spans="1:85" ht="15.75" customHeight="1" x14ac:dyDescent="0.2">
      <c r="A717" s="26"/>
      <c r="B717" s="26"/>
      <c r="C717" s="26"/>
      <c r="D717" s="51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  <c r="AI717" s="26"/>
      <c r="AJ717" s="26"/>
      <c r="AK717" s="26"/>
      <c r="AL717" s="26"/>
      <c r="AM717" s="26"/>
      <c r="AN717" s="26"/>
      <c r="AO717" s="26"/>
      <c r="AP717" s="26"/>
      <c r="AQ717" s="26"/>
      <c r="AR717" s="26"/>
      <c r="AS717" s="26"/>
      <c r="AT717" s="26"/>
      <c r="AU717" s="26"/>
      <c r="AV717" s="26"/>
      <c r="AW717" s="26"/>
      <c r="AX717" s="26"/>
      <c r="AY717" s="26"/>
      <c r="AZ717" s="26"/>
      <c r="BA717" s="26"/>
      <c r="BB717" s="26"/>
      <c r="BC717" s="26"/>
      <c r="BD717" s="26"/>
      <c r="BE717" s="26"/>
      <c r="BF717" s="26"/>
      <c r="BG717" s="26"/>
      <c r="BH717" s="26"/>
      <c r="BI717" s="26"/>
      <c r="BJ717" s="26"/>
      <c r="BK717" s="26"/>
      <c r="BL717" s="26"/>
      <c r="BM717" s="26"/>
      <c r="BN717" s="26"/>
      <c r="BO717" s="26"/>
      <c r="BP717" s="26"/>
      <c r="BQ717" s="26"/>
      <c r="BR717" s="26"/>
      <c r="BS717" s="26"/>
      <c r="BT717" s="26"/>
      <c r="BU717" s="26"/>
      <c r="BV717" s="26"/>
      <c r="BW717" s="26"/>
      <c r="BX717" s="26"/>
      <c r="BY717" s="26"/>
      <c r="BZ717" s="26"/>
      <c r="CA717" s="26"/>
      <c r="CB717" s="26"/>
      <c r="CC717" s="26"/>
      <c r="CD717" s="26"/>
      <c r="CE717" s="26"/>
      <c r="CF717" s="26"/>
      <c r="CG717" s="26"/>
    </row>
    <row r="718" spans="1:85" ht="15.75" customHeight="1" x14ac:dyDescent="0.2">
      <c r="A718" s="26"/>
      <c r="B718" s="26"/>
      <c r="C718" s="26"/>
      <c r="D718" s="51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  <c r="AI718" s="26"/>
      <c r="AJ718" s="26"/>
      <c r="AK718" s="26"/>
      <c r="AL718" s="26"/>
      <c r="AM718" s="26"/>
      <c r="AN718" s="26"/>
      <c r="AO718" s="26"/>
      <c r="AP718" s="26"/>
      <c r="AQ718" s="26"/>
      <c r="AR718" s="26"/>
      <c r="AS718" s="26"/>
      <c r="AT718" s="26"/>
      <c r="AU718" s="26"/>
      <c r="AV718" s="26"/>
      <c r="AW718" s="26"/>
      <c r="AX718" s="26"/>
      <c r="AY718" s="26"/>
      <c r="AZ718" s="26"/>
      <c r="BA718" s="26"/>
      <c r="BB718" s="26"/>
      <c r="BC718" s="26"/>
      <c r="BD718" s="26"/>
      <c r="BE718" s="26"/>
      <c r="BF718" s="26"/>
      <c r="BG718" s="26"/>
      <c r="BH718" s="26"/>
      <c r="BI718" s="26"/>
      <c r="BJ718" s="26"/>
      <c r="BK718" s="26"/>
      <c r="BL718" s="26"/>
      <c r="BM718" s="26"/>
      <c r="BN718" s="26"/>
      <c r="BO718" s="26"/>
      <c r="BP718" s="26"/>
      <c r="BQ718" s="26"/>
      <c r="BR718" s="26"/>
      <c r="BS718" s="26"/>
      <c r="BT718" s="26"/>
      <c r="BU718" s="26"/>
      <c r="BV718" s="26"/>
      <c r="BW718" s="26"/>
      <c r="BX718" s="26"/>
      <c r="BY718" s="26"/>
      <c r="BZ718" s="26"/>
      <c r="CA718" s="26"/>
      <c r="CB718" s="26"/>
      <c r="CC718" s="26"/>
      <c r="CD718" s="26"/>
      <c r="CE718" s="26"/>
      <c r="CF718" s="26"/>
      <c r="CG718" s="26"/>
    </row>
    <row r="719" spans="1:85" ht="15.75" customHeight="1" x14ac:dyDescent="0.2">
      <c r="A719" s="26"/>
      <c r="B719" s="26"/>
      <c r="C719" s="26"/>
      <c r="D719" s="51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  <c r="AI719" s="26"/>
      <c r="AJ719" s="26"/>
      <c r="AK719" s="26"/>
      <c r="AL719" s="26"/>
      <c r="AM719" s="26"/>
      <c r="AN719" s="26"/>
      <c r="AO719" s="26"/>
      <c r="AP719" s="26"/>
      <c r="AQ719" s="26"/>
      <c r="AR719" s="26"/>
      <c r="AS719" s="26"/>
      <c r="AT719" s="26"/>
      <c r="AU719" s="26"/>
      <c r="AV719" s="26"/>
      <c r="AW719" s="26"/>
      <c r="AX719" s="26"/>
      <c r="AY719" s="26"/>
      <c r="AZ719" s="26"/>
      <c r="BA719" s="26"/>
      <c r="BB719" s="26"/>
      <c r="BC719" s="26"/>
      <c r="BD719" s="26"/>
      <c r="BE719" s="26"/>
      <c r="BF719" s="26"/>
      <c r="BG719" s="26"/>
      <c r="BH719" s="26"/>
      <c r="BI719" s="26"/>
      <c r="BJ719" s="26"/>
      <c r="BK719" s="26"/>
      <c r="BL719" s="26"/>
      <c r="BM719" s="26"/>
      <c r="BN719" s="26"/>
      <c r="BO719" s="26"/>
      <c r="BP719" s="26"/>
      <c r="BQ719" s="26"/>
      <c r="BR719" s="26"/>
      <c r="BS719" s="26"/>
      <c r="BT719" s="26"/>
      <c r="BU719" s="26"/>
      <c r="BV719" s="26"/>
      <c r="BW719" s="26"/>
      <c r="BX719" s="26"/>
      <c r="BY719" s="26"/>
      <c r="BZ719" s="26"/>
      <c r="CA719" s="26"/>
      <c r="CB719" s="26"/>
      <c r="CC719" s="26"/>
      <c r="CD719" s="26"/>
      <c r="CE719" s="26"/>
      <c r="CF719" s="26"/>
      <c r="CG719" s="26"/>
    </row>
    <row r="720" spans="1:85" ht="15.75" customHeight="1" x14ac:dyDescent="0.2">
      <c r="A720" s="26"/>
      <c r="B720" s="26"/>
      <c r="C720" s="26"/>
      <c r="D720" s="51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  <c r="AI720" s="26"/>
      <c r="AJ720" s="26"/>
      <c r="AK720" s="26"/>
      <c r="AL720" s="26"/>
      <c r="AM720" s="26"/>
      <c r="AN720" s="26"/>
      <c r="AO720" s="26"/>
      <c r="AP720" s="26"/>
      <c r="AQ720" s="26"/>
      <c r="AR720" s="26"/>
      <c r="AS720" s="26"/>
      <c r="AT720" s="26"/>
      <c r="AU720" s="26"/>
      <c r="AV720" s="26"/>
      <c r="AW720" s="26"/>
      <c r="AX720" s="26"/>
      <c r="AY720" s="26"/>
      <c r="AZ720" s="26"/>
      <c r="BA720" s="26"/>
      <c r="BB720" s="26"/>
      <c r="BC720" s="26"/>
      <c r="BD720" s="26"/>
      <c r="BE720" s="26"/>
      <c r="BF720" s="26"/>
      <c r="BG720" s="26"/>
      <c r="BH720" s="26"/>
      <c r="BI720" s="26"/>
      <c r="BJ720" s="26"/>
      <c r="BK720" s="26"/>
      <c r="BL720" s="26"/>
      <c r="BM720" s="26"/>
      <c r="BN720" s="26"/>
      <c r="BO720" s="26"/>
      <c r="BP720" s="26"/>
      <c r="BQ720" s="26"/>
      <c r="BR720" s="26"/>
      <c r="BS720" s="26"/>
      <c r="BT720" s="26"/>
      <c r="BU720" s="26"/>
      <c r="BV720" s="26"/>
      <c r="BW720" s="26"/>
      <c r="BX720" s="26"/>
      <c r="BY720" s="26"/>
      <c r="BZ720" s="26"/>
      <c r="CA720" s="26"/>
      <c r="CB720" s="26"/>
      <c r="CC720" s="26"/>
      <c r="CD720" s="26"/>
      <c r="CE720" s="26"/>
      <c r="CF720" s="26"/>
      <c r="CG720" s="26"/>
    </row>
    <row r="721" spans="1:85" ht="15.75" customHeight="1" x14ac:dyDescent="0.2">
      <c r="A721" s="26"/>
      <c r="B721" s="26"/>
      <c r="C721" s="26"/>
      <c r="D721" s="51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  <c r="AI721" s="26"/>
      <c r="AJ721" s="26"/>
      <c r="AK721" s="26"/>
      <c r="AL721" s="26"/>
      <c r="AM721" s="26"/>
      <c r="AN721" s="26"/>
      <c r="AO721" s="26"/>
      <c r="AP721" s="26"/>
      <c r="AQ721" s="26"/>
      <c r="AR721" s="26"/>
      <c r="AS721" s="26"/>
      <c r="AT721" s="26"/>
      <c r="AU721" s="26"/>
      <c r="AV721" s="26"/>
      <c r="AW721" s="26"/>
      <c r="AX721" s="26"/>
      <c r="AY721" s="26"/>
      <c r="AZ721" s="26"/>
      <c r="BA721" s="26"/>
      <c r="BB721" s="26"/>
      <c r="BC721" s="26"/>
      <c r="BD721" s="26"/>
      <c r="BE721" s="26"/>
      <c r="BF721" s="26"/>
      <c r="BG721" s="26"/>
      <c r="BH721" s="26"/>
      <c r="BI721" s="26"/>
      <c r="BJ721" s="26"/>
      <c r="BK721" s="26"/>
      <c r="BL721" s="26"/>
      <c r="BM721" s="26"/>
      <c r="BN721" s="26"/>
      <c r="BO721" s="26"/>
      <c r="BP721" s="26"/>
      <c r="BQ721" s="26"/>
      <c r="BR721" s="26"/>
      <c r="BS721" s="26"/>
      <c r="BT721" s="26"/>
      <c r="BU721" s="26"/>
      <c r="BV721" s="26"/>
      <c r="BW721" s="26"/>
      <c r="BX721" s="26"/>
      <c r="BY721" s="26"/>
      <c r="BZ721" s="26"/>
      <c r="CA721" s="26"/>
      <c r="CB721" s="26"/>
      <c r="CC721" s="26"/>
      <c r="CD721" s="26"/>
      <c r="CE721" s="26"/>
      <c r="CF721" s="26"/>
      <c r="CG721" s="26"/>
    </row>
    <row r="722" spans="1:85" ht="15.75" customHeight="1" x14ac:dyDescent="0.2">
      <c r="A722" s="26"/>
      <c r="B722" s="26"/>
      <c r="C722" s="26"/>
      <c r="D722" s="51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  <c r="AI722" s="26"/>
      <c r="AJ722" s="26"/>
      <c r="AK722" s="26"/>
      <c r="AL722" s="26"/>
      <c r="AM722" s="26"/>
      <c r="AN722" s="26"/>
      <c r="AO722" s="26"/>
      <c r="AP722" s="26"/>
      <c r="AQ722" s="26"/>
      <c r="AR722" s="26"/>
      <c r="AS722" s="26"/>
      <c r="AT722" s="26"/>
      <c r="AU722" s="26"/>
      <c r="AV722" s="26"/>
      <c r="AW722" s="26"/>
      <c r="AX722" s="26"/>
      <c r="AY722" s="26"/>
      <c r="AZ722" s="26"/>
      <c r="BA722" s="26"/>
      <c r="BB722" s="26"/>
      <c r="BC722" s="26"/>
      <c r="BD722" s="26"/>
      <c r="BE722" s="26"/>
      <c r="BF722" s="26"/>
      <c r="BG722" s="26"/>
      <c r="BH722" s="26"/>
      <c r="BI722" s="26"/>
      <c r="BJ722" s="26"/>
      <c r="BK722" s="26"/>
      <c r="BL722" s="26"/>
      <c r="BM722" s="26"/>
      <c r="BN722" s="26"/>
      <c r="BO722" s="26"/>
      <c r="BP722" s="26"/>
      <c r="BQ722" s="26"/>
      <c r="BR722" s="26"/>
      <c r="BS722" s="26"/>
      <c r="BT722" s="26"/>
      <c r="BU722" s="26"/>
      <c r="BV722" s="26"/>
      <c r="BW722" s="26"/>
      <c r="BX722" s="26"/>
      <c r="BY722" s="26"/>
      <c r="BZ722" s="26"/>
      <c r="CA722" s="26"/>
      <c r="CB722" s="26"/>
      <c r="CC722" s="26"/>
      <c r="CD722" s="26"/>
      <c r="CE722" s="26"/>
      <c r="CF722" s="26"/>
      <c r="CG722" s="26"/>
    </row>
    <row r="723" spans="1:85" ht="15.75" customHeight="1" x14ac:dyDescent="0.2">
      <c r="A723" s="26"/>
      <c r="B723" s="26"/>
      <c r="C723" s="26"/>
      <c r="D723" s="51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  <c r="AI723" s="26"/>
      <c r="AJ723" s="26"/>
      <c r="AK723" s="26"/>
      <c r="AL723" s="26"/>
      <c r="AM723" s="26"/>
      <c r="AN723" s="26"/>
      <c r="AO723" s="26"/>
      <c r="AP723" s="26"/>
      <c r="AQ723" s="26"/>
      <c r="AR723" s="26"/>
      <c r="AS723" s="26"/>
      <c r="AT723" s="26"/>
      <c r="AU723" s="26"/>
      <c r="AV723" s="26"/>
      <c r="AW723" s="26"/>
      <c r="AX723" s="26"/>
      <c r="AY723" s="26"/>
      <c r="AZ723" s="26"/>
      <c r="BA723" s="26"/>
      <c r="BB723" s="26"/>
      <c r="BC723" s="26"/>
      <c r="BD723" s="26"/>
      <c r="BE723" s="26"/>
      <c r="BF723" s="26"/>
      <c r="BG723" s="26"/>
      <c r="BH723" s="26"/>
      <c r="BI723" s="26"/>
      <c r="BJ723" s="26"/>
      <c r="BK723" s="26"/>
      <c r="BL723" s="26"/>
      <c r="BM723" s="26"/>
      <c r="BN723" s="26"/>
      <c r="BO723" s="26"/>
      <c r="BP723" s="26"/>
      <c r="BQ723" s="26"/>
      <c r="BR723" s="26"/>
      <c r="BS723" s="26"/>
      <c r="BT723" s="26"/>
      <c r="BU723" s="26"/>
      <c r="BV723" s="26"/>
      <c r="BW723" s="26"/>
      <c r="BX723" s="26"/>
      <c r="BY723" s="26"/>
      <c r="BZ723" s="26"/>
      <c r="CA723" s="26"/>
      <c r="CB723" s="26"/>
      <c r="CC723" s="26"/>
      <c r="CD723" s="26"/>
      <c r="CE723" s="26"/>
      <c r="CF723" s="26"/>
      <c r="CG723" s="26"/>
    </row>
    <row r="724" spans="1:85" ht="15.75" customHeight="1" x14ac:dyDescent="0.2">
      <c r="A724" s="26"/>
      <c r="B724" s="26"/>
      <c r="C724" s="26"/>
      <c r="D724" s="51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  <c r="AI724" s="26"/>
      <c r="AJ724" s="26"/>
      <c r="AK724" s="26"/>
      <c r="AL724" s="26"/>
      <c r="AM724" s="26"/>
      <c r="AN724" s="26"/>
      <c r="AO724" s="26"/>
      <c r="AP724" s="26"/>
      <c r="AQ724" s="26"/>
      <c r="AR724" s="26"/>
      <c r="AS724" s="26"/>
      <c r="AT724" s="26"/>
      <c r="AU724" s="26"/>
      <c r="AV724" s="26"/>
      <c r="AW724" s="26"/>
      <c r="AX724" s="26"/>
      <c r="AY724" s="26"/>
      <c r="AZ724" s="26"/>
      <c r="BA724" s="26"/>
      <c r="BB724" s="26"/>
      <c r="BC724" s="26"/>
      <c r="BD724" s="26"/>
      <c r="BE724" s="26"/>
      <c r="BF724" s="26"/>
      <c r="BG724" s="26"/>
      <c r="BH724" s="26"/>
      <c r="BI724" s="26"/>
      <c r="BJ724" s="26"/>
      <c r="BK724" s="26"/>
      <c r="BL724" s="26"/>
      <c r="BM724" s="26"/>
      <c r="BN724" s="26"/>
      <c r="BO724" s="26"/>
      <c r="BP724" s="26"/>
      <c r="BQ724" s="26"/>
      <c r="BR724" s="26"/>
      <c r="BS724" s="26"/>
      <c r="BT724" s="26"/>
      <c r="BU724" s="26"/>
      <c r="BV724" s="26"/>
      <c r="BW724" s="26"/>
      <c r="BX724" s="26"/>
      <c r="BY724" s="26"/>
      <c r="BZ724" s="26"/>
      <c r="CA724" s="26"/>
      <c r="CB724" s="26"/>
      <c r="CC724" s="26"/>
      <c r="CD724" s="26"/>
      <c r="CE724" s="26"/>
      <c r="CF724" s="26"/>
      <c r="CG724" s="26"/>
    </row>
    <row r="725" spans="1:85" ht="15.75" customHeight="1" x14ac:dyDescent="0.2">
      <c r="A725" s="26"/>
      <c r="B725" s="26"/>
      <c r="C725" s="26"/>
      <c r="D725" s="51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  <c r="AI725" s="26"/>
      <c r="AJ725" s="26"/>
      <c r="AK725" s="26"/>
      <c r="AL725" s="26"/>
      <c r="AM725" s="26"/>
      <c r="AN725" s="26"/>
      <c r="AO725" s="26"/>
      <c r="AP725" s="26"/>
      <c r="AQ725" s="26"/>
      <c r="AR725" s="26"/>
      <c r="AS725" s="26"/>
      <c r="AT725" s="26"/>
      <c r="AU725" s="26"/>
      <c r="AV725" s="26"/>
      <c r="AW725" s="26"/>
      <c r="AX725" s="26"/>
      <c r="AY725" s="26"/>
      <c r="AZ725" s="26"/>
      <c r="BA725" s="26"/>
      <c r="BB725" s="26"/>
      <c r="BC725" s="26"/>
      <c r="BD725" s="26"/>
      <c r="BE725" s="26"/>
      <c r="BF725" s="26"/>
      <c r="BG725" s="26"/>
      <c r="BH725" s="26"/>
      <c r="BI725" s="26"/>
      <c r="BJ725" s="26"/>
      <c r="BK725" s="26"/>
      <c r="BL725" s="26"/>
      <c r="BM725" s="26"/>
      <c r="BN725" s="26"/>
      <c r="BO725" s="26"/>
      <c r="BP725" s="26"/>
      <c r="BQ725" s="26"/>
      <c r="BR725" s="26"/>
      <c r="BS725" s="26"/>
      <c r="BT725" s="26"/>
      <c r="BU725" s="26"/>
      <c r="BV725" s="26"/>
      <c r="BW725" s="26"/>
      <c r="BX725" s="26"/>
      <c r="BY725" s="26"/>
      <c r="BZ725" s="26"/>
      <c r="CA725" s="26"/>
      <c r="CB725" s="26"/>
      <c r="CC725" s="26"/>
      <c r="CD725" s="26"/>
      <c r="CE725" s="26"/>
      <c r="CF725" s="26"/>
      <c r="CG725" s="26"/>
    </row>
    <row r="726" spans="1:85" ht="15.75" customHeight="1" x14ac:dyDescent="0.2">
      <c r="A726" s="26"/>
      <c r="B726" s="26"/>
      <c r="C726" s="26"/>
      <c r="D726" s="51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  <c r="AI726" s="26"/>
      <c r="AJ726" s="26"/>
      <c r="AK726" s="26"/>
      <c r="AL726" s="26"/>
      <c r="AM726" s="26"/>
      <c r="AN726" s="26"/>
      <c r="AO726" s="26"/>
      <c r="AP726" s="26"/>
      <c r="AQ726" s="26"/>
      <c r="AR726" s="26"/>
      <c r="AS726" s="26"/>
      <c r="AT726" s="26"/>
      <c r="AU726" s="26"/>
      <c r="AV726" s="26"/>
      <c r="AW726" s="26"/>
      <c r="AX726" s="26"/>
      <c r="AY726" s="26"/>
      <c r="AZ726" s="26"/>
      <c r="BA726" s="26"/>
      <c r="BB726" s="26"/>
      <c r="BC726" s="26"/>
      <c r="BD726" s="26"/>
      <c r="BE726" s="26"/>
      <c r="BF726" s="26"/>
      <c r="BG726" s="26"/>
      <c r="BH726" s="26"/>
      <c r="BI726" s="26"/>
      <c r="BJ726" s="26"/>
      <c r="BK726" s="26"/>
      <c r="BL726" s="26"/>
      <c r="BM726" s="26"/>
      <c r="BN726" s="26"/>
      <c r="BO726" s="26"/>
      <c r="BP726" s="26"/>
      <c r="BQ726" s="26"/>
      <c r="BR726" s="26"/>
      <c r="BS726" s="26"/>
      <c r="BT726" s="26"/>
      <c r="BU726" s="26"/>
      <c r="BV726" s="26"/>
      <c r="BW726" s="26"/>
      <c r="BX726" s="26"/>
      <c r="BY726" s="26"/>
      <c r="BZ726" s="26"/>
      <c r="CA726" s="26"/>
      <c r="CB726" s="26"/>
      <c r="CC726" s="26"/>
      <c r="CD726" s="26"/>
      <c r="CE726" s="26"/>
      <c r="CF726" s="26"/>
      <c r="CG726" s="26"/>
    </row>
    <row r="727" spans="1:85" ht="15.75" customHeight="1" x14ac:dyDescent="0.2">
      <c r="A727" s="26"/>
      <c r="B727" s="26"/>
      <c r="C727" s="26"/>
      <c r="D727" s="51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  <c r="AI727" s="26"/>
      <c r="AJ727" s="26"/>
      <c r="AK727" s="26"/>
      <c r="AL727" s="26"/>
      <c r="AM727" s="26"/>
      <c r="AN727" s="26"/>
      <c r="AO727" s="26"/>
      <c r="AP727" s="26"/>
      <c r="AQ727" s="26"/>
      <c r="AR727" s="26"/>
      <c r="AS727" s="26"/>
      <c r="AT727" s="26"/>
      <c r="AU727" s="26"/>
      <c r="AV727" s="26"/>
      <c r="AW727" s="26"/>
      <c r="AX727" s="26"/>
      <c r="AY727" s="26"/>
      <c r="AZ727" s="26"/>
      <c r="BA727" s="26"/>
      <c r="BB727" s="26"/>
      <c r="BC727" s="26"/>
      <c r="BD727" s="26"/>
      <c r="BE727" s="26"/>
      <c r="BF727" s="26"/>
      <c r="BG727" s="26"/>
      <c r="BH727" s="26"/>
      <c r="BI727" s="26"/>
      <c r="BJ727" s="26"/>
      <c r="BK727" s="26"/>
      <c r="BL727" s="26"/>
      <c r="BM727" s="26"/>
      <c r="BN727" s="26"/>
      <c r="BO727" s="26"/>
      <c r="BP727" s="26"/>
      <c r="BQ727" s="26"/>
      <c r="BR727" s="26"/>
      <c r="BS727" s="26"/>
      <c r="BT727" s="26"/>
      <c r="BU727" s="26"/>
      <c r="BV727" s="26"/>
      <c r="BW727" s="26"/>
      <c r="BX727" s="26"/>
      <c r="BY727" s="26"/>
      <c r="BZ727" s="26"/>
      <c r="CA727" s="26"/>
      <c r="CB727" s="26"/>
      <c r="CC727" s="26"/>
      <c r="CD727" s="26"/>
      <c r="CE727" s="26"/>
      <c r="CF727" s="26"/>
      <c r="CG727" s="26"/>
    </row>
    <row r="728" spans="1:85" ht="15.75" customHeight="1" x14ac:dyDescent="0.2">
      <c r="A728" s="26"/>
      <c r="B728" s="26"/>
      <c r="C728" s="26"/>
      <c r="D728" s="51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  <c r="AI728" s="26"/>
      <c r="AJ728" s="26"/>
      <c r="AK728" s="26"/>
      <c r="AL728" s="26"/>
      <c r="AM728" s="26"/>
      <c r="AN728" s="26"/>
      <c r="AO728" s="26"/>
      <c r="AP728" s="26"/>
      <c r="AQ728" s="26"/>
      <c r="AR728" s="26"/>
      <c r="AS728" s="26"/>
      <c r="AT728" s="26"/>
      <c r="AU728" s="26"/>
      <c r="AV728" s="26"/>
      <c r="AW728" s="26"/>
      <c r="AX728" s="26"/>
      <c r="AY728" s="26"/>
      <c r="AZ728" s="26"/>
      <c r="BA728" s="26"/>
      <c r="BB728" s="26"/>
      <c r="BC728" s="26"/>
      <c r="BD728" s="26"/>
      <c r="BE728" s="26"/>
      <c r="BF728" s="26"/>
      <c r="BG728" s="26"/>
      <c r="BH728" s="26"/>
      <c r="BI728" s="26"/>
      <c r="BJ728" s="26"/>
      <c r="BK728" s="26"/>
      <c r="BL728" s="26"/>
      <c r="BM728" s="26"/>
      <c r="BN728" s="26"/>
      <c r="BO728" s="26"/>
      <c r="BP728" s="26"/>
      <c r="BQ728" s="26"/>
      <c r="BR728" s="26"/>
      <c r="BS728" s="26"/>
      <c r="BT728" s="26"/>
      <c r="BU728" s="26"/>
      <c r="BV728" s="26"/>
      <c r="BW728" s="26"/>
      <c r="BX728" s="26"/>
      <c r="BY728" s="26"/>
      <c r="BZ728" s="26"/>
      <c r="CA728" s="26"/>
      <c r="CB728" s="26"/>
      <c r="CC728" s="26"/>
      <c r="CD728" s="26"/>
      <c r="CE728" s="26"/>
      <c r="CF728" s="26"/>
      <c r="CG728" s="26"/>
    </row>
    <row r="729" spans="1:85" ht="15.75" customHeight="1" x14ac:dyDescent="0.2">
      <c r="A729" s="26"/>
      <c r="B729" s="26"/>
      <c r="C729" s="26"/>
      <c r="D729" s="51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  <c r="AI729" s="26"/>
      <c r="AJ729" s="26"/>
      <c r="AK729" s="26"/>
      <c r="AL729" s="26"/>
      <c r="AM729" s="26"/>
      <c r="AN729" s="26"/>
      <c r="AO729" s="26"/>
      <c r="AP729" s="26"/>
      <c r="AQ729" s="26"/>
      <c r="AR729" s="26"/>
      <c r="AS729" s="26"/>
      <c r="AT729" s="26"/>
      <c r="AU729" s="26"/>
      <c r="AV729" s="26"/>
      <c r="AW729" s="26"/>
      <c r="AX729" s="26"/>
      <c r="AY729" s="26"/>
      <c r="AZ729" s="26"/>
      <c r="BA729" s="26"/>
      <c r="BB729" s="26"/>
      <c r="BC729" s="26"/>
      <c r="BD729" s="26"/>
      <c r="BE729" s="26"/>
      <c r="BF729" s="26"/>
      <c r="BG729" s="26"/>
      <c r="BH729" s="26"/>
      <c r="BI729" s="26"/>
      <c r="BJ729" s="26"/>
      <c r="BK729" s="26"/>
      <c r="BL729" s="26"/>
      <c r="BM729" s="26"/>
      <c r="BN729" s="26"/>
      <c r="BO729" s="26"/>
      <c r="BP729" s="26"/>
      <c r="BQ729" s="26"/>
      <c r="BR729" s="26"/>
      <c r="BS729" s="26"/>
      <c r="BT729" s="26"/>
      <c r="BU729" s="26"/>
      <c r="BV729" s="26"/>
      <c r="BW729" s="26"/>
      <c r="BX729" s="26"/>
      <c r="BY729" s="26"/>
      <c r="BZ729" s="26"/>
      <c r="CA729" s="26"/>
      <c r="CB729" s="26"/>
      <c r="CC729" s="26"/>
      <c r="CD729" s="26"/>
      <c r="CE729" s="26"/>
      <c r="CF729" s="26"/>
      <c r="CG729" s="26"/>
    </row>
    <row r="730" spans="1:85" ht="15.75" customHeight="1" x14ac:dyDescent="0.2">
      <c r="A730" s="26"/>
      <c r="B730" s="26"/>
      <c r="C730" s="26"/>
      <c r="D730" s="51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  <c r="AI730" s="26"/>
      <c r="AJ730" s="26"/>
      <c r="AK730" s="26"/>
      <c r="AL730" s="26"/>
      <c r="AM730" s="26"/>
      <c r="AN730" s="26"/>
      <c r="AO730" s="26"/>
      <c r="AP730" s="26"/>
      <c r="AQ730" s="26"/>
      <c r="AR730" s="26"/>
      <c r="AS730" s="26"/>
      <c r="AT730" s="26"/>
      <c r="AU730" s="26"/>
      <c r="AV730" s="26"/>
      <c r="AW730" s="26"/>
      <c r="AX730" s="26"/>
      <c r="AY730" s="26"/>
      <c r="AZ730" s="26"/>
      <c r="BA730" s="26"/>
      <c r="BB730" s="26"/>
      <c r="BC730" s="26"/>
      <c r="BD730" s="26"/>
      <c r="BE730" s="26"/>
      <c r="BF730" s="26"/>
      <c r="BG730" s="26"/>
      <c r="BH730" s="26"/>
      <c r="BI730" s="26"/>
      <c r="BJ730" s="26"/>
      <c r="BK730" s="26"/>
      <c r="BL730" s="26"/>
      <c r="BM730" s="26"/>
      <c r="BN730" s="26"/>
      <c r="BO730" s="26"/>
      <c r="BP730" s="26"/>
      <c r="BQ730" s="26"/>
      <c r="BR730" s="26"/>
      <c r="BS730" s="26"/>
      <c r="BT730" s="26"/>
      <c r="BU730" s="26"/>
      <c r="BV730" s="26"/>
      <c r="BW730" s="26"/>
      <c r="BX730" s="26"/>
      <c r="BY730" s="26"/>
      <c r="BZ730" s="26"/>
      <c r="CA730" s="26"/>
      <c r="CB730" s="26"/>
      <c r="CC730" s="26"/>
      <c r="CD730" s="26"/>
      <c r="CE730" s="26"/>
      <c r="CF730" s="26"/>
      <c r="CG730" s="26"/>
    </row>
    <row r="731" spans="1:85" ht="15.75" customHeight="1" x14ac:dyDescent="0.2">
      <c r="A731" s="26"/>
      <c r="B731" s="26"/>
      <c r="C731" s="26"/>
      <c r="D731" s="51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  <c r="AI731" s="26"/>
      <c r="AJ731" s="26"/>
      <c r="AK731" s="26"/>
      <c r="AL731" s="26"/>
      <c r="AM731" s="26"/>
      <c r="AN731" s="26"/>
      <c r="AO731" s="26"/>
      <c r="AP731" s="26"/>
      <c r="AQ731" s="26"/>
      <c r="AR731" s="26"/>
      <c r="AS731" s="26"/>
      <c r="AT731" s="26"/>
      <c r="AU731" s="26"/>
      <c r="AV731" s="26"/>
      <c r="AW731" s="26"/>
      <c r="AX731" s="26"/>
      <c r="AY731" s="26"/>
      <c r="AZ731" s="26"/>
      <c r="BA731" s="26"/>
      <c r="BB731" s="26"/>
      <c r="BC731" s="26"/>
      <c r="BD731" s="26"/>
      <c r="BE731" s="26"/>
      <c r="BF731" s="26"/>
      <c r="BG731" s="26"/>
      <c r="BH731" s="26"/>
      <c r="BI731" s="26"/>
      <c r="BJ731" s="26"/>
      <c r="BK731" s="26"/>
      <c r="BL731" s="26"/>
      <c r="BM731" s="26"/>
      <c r="BN731" s="26"/>
      <c r="BO731" s="26"/>
      <c r="BP731" s="26"/>
      <c r="BQ731" s="26"/>
      <c r="BR731" s="26"/>
      <c r="BS731" s="26"/>
      <c r="BT731" s="26"/>
      <c r="BU731" s="26"/>
      <c r="BV731" s="26"/>
      <c r="BW731" s="26"/>
      <c r="BX731" s="26"/>
      <c r="BY731" s="26"/>
      <c r="BZ731" s="26"/>
      <c r="CA731" s="26"/>
      <c r="CB731" s="26"/>
      <c r="CC731" s="26"/>
      <c r="CD731" s="26"/>
      <c r="CE731" s="26"/>
      <c r="CF731" s="26"/>
      <c r="CG731" s="26"/>
    </row>
    <row r="732" spans="1:85" ht="15.75" customHeight="1" x14ac:dyDescent="0.2">
      <c r="A732" s="26"/>
      <c r="B732" s="26"/>
      <c r="C732" s="26"/>
      <c r="D732" s="51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  <c r="AI732" s="26"/>
      <c r="AJ732" s="26"/>
      <c r="AK732" s="26"/>
      <c r="AL732" s="26"/>
      <c r="AM732" s="26"/>
      <c r="AN732" s="26"/>
      <c r="AO732" s="26"/>
      <c r="AP732" s="26"/>
      <c r="AQ732" s="26"/>
      <c r="AR732" s="26"/>
      <c r="AS732" s="26"/>
      <c r="AT732" s="26"/>
      <c r="AU732" s="26"/>
      <c r="AV732" s="26"/>
      <c r="AW732" s="26"/>
      <c r="AX732" s="26"/>
      <c r="AY732" s="26"/>
      <c r="AZ732" s="26"/>
      <c r="BA732" s="26"/>
      <c r="BB732" s="26"/>
      <c r="BC732" s="26"/>
      <c r="BD732" s="26"/>
      <c r="BE732" s="26"/>
      <c r="BF732" s="26"/>
      <c r="BG732" s="26"/>
      <c r="BH732" s="26"/>
      <c r="BI732" s="26"/>
      <c r="BJ732" s="26"/>
      <c r="BK732" s="26"/>
      <c r="BL732" s="26"/>
      <c r="BM732" s="26"/>
      <c r="BN732" s="26"/>
      <c r="BO732" s="26"/>
      <c r="BP732" s="26"/>
      <c r="BQ732" s="26"/>
      <c r="BR732" s="26"/>
      <c r="BS732" s="26"/>
      <c r="BT732" s="26"/>
      <c r="BU732" s="26"/>
      <c r="BV732" s="26"/>
      <c r="BW732" s="26"/>
      <c r="BX732" s="26"/>
      <c r="BY732" s="26"/>
      <c r="BZ732" s="26"/>
      <c r="CA732" s="26"/>
      <c r="CB732" s="26"/>
      <c r="CC732" s="26"/>
      <c r="CD732" s="26"/>
      <c r="CE732" s="26"/>
      <c r="CF732" s="26"/>
      <c r="CG732" s="26"/>
    </row>
    <row r="733" spans="1:85" ht="15.75" customHeight="1" x14ac:dyDescent="0.2">
      <c r="A733" s="26"/>
      <c r="B733" s="26"/>
      <c r="C733" s="26"/>
      <c r="D733" s="51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  <c r="AI733" s="26"/>
      <c r="AJ733" s="26"/>
      <c r="AK733" s="26"/>
      <c r="AL733" s="26"/>
      <c r="AM733" s="26"/>
      <c r="AN733" s="26"/>
      <c r="AO733" s="26"/>
      <c r="AP733" s="26"/>
      <c r="AQ733" s="26"/>
      <c r="AR733" s="26"/>
      <c r="AS733" s="26"/>
      <c r="AT733" s="26"/>
      <c r="AU733" s="26"/>
      <c r="AV733" s="26"/>
      <c r="AW733" s="26"/>
      <c r="AX733" s="26"/>
      <c r="AY733" s="26"/>
      <c r="AZ733" s="26"/>
      <c r="BA733" s="26"/>
      <c r="BB733" s="26"/>
      <c r="BC733" s="26"/>
      <c r="BD733" s="26"/>
      <c r="BE733" s="26"/>
      <c r="BF733" s="26"/>
      <c r="BG733" s="26"/>
      <c r="BH733" s="26"/>
      <c r="BI733" s="26"/>
      <c r="BJ733" s="26"/>
      <c r="BK733" s="26"/>
      <c r="BL733" s="26"/>
      <c r="BM733" s="26"/>
      <c r="BN733" s="26"/>
      <c r="BO733" s="26"/>
      <c r="BP733" s="26"/>
      <c r="BQ733" s="26"/>
      <c r="BR733" s="26"/>
      <c r="BS733" s="26"/>
      <c r="BT733" s="26"/>
      <c r="BU733" s="26"/>
      <c r="BV733" s="26"/>
      <c r="BW733" s="26"/>
      <c r="BX733" s="26"/>
      <c r="BY733" s="26"/>
      <c r="BZ733" s="26"/>
      <c r="CA733" s="26"/>
      <c r="CB733" s="26"/>
      <c r="CC733" s="26"/>
      <c r="CD733" s="26"/>
      <c r="CE733" s="26"/>
      <c r="CF733" s="26"/>
      <c r="CG733" s="26"/>
    </row>
    <row r="734" spans="1:85" ht="15.75" customHeight="1" x14ac:dyDescent="0.2">
      <c r="A734" s="26"/>
      <c r="B734" s="26"/>
      <c r="C734" s="26"/>
      <c r="D734" s="51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  <c r="AI734" s="26"/>
      <c r="AJ734" s="26"/>
      <c r="AK734" s="26"/>
      <c r="AL734" s="26"/>
      <c r="AM734" s="26"/>
      <c r="AN734" s="26"/>
      <c r="AO734" s="26"/>
      <c r="AP734" s="26"/>
      <c r="AQ734" s="26"/>
      <c r="AR734" s="26"/>
      <c r="AS734" s="26"/>
      <c r="AT734" s="26"/>
      <c r="AU734" s="26"/>
      <c r="AV734" s="26"/>
      <c r="AW734" s="26"/>
      <c r="AX734" s="26"/>
      <c r="AY734" s="26"/>
      <c r="AZ734" s="26"/>
      <c r="BA734" s="26"/>
      <c r="BB734" s="26"/>
      <c r="BC734" s="26"/>
      <c r="BD734" s="26"/>
      <c r="BE734" s="26"/>
      <c r="BF734" s="26"/>
      <c r="BG734" s="26"/>
      <c r="BH734" s="26"/>
      <c r="BI734" s="26"/>
      <c r="BJ734" s="26"/>
      <c r="BK734" s="26"/>
      <c r="BL734" s="26"/>
      <c r="BM734" s="26"/>
      <c r="BN734" s="26"/>
      <c r="BO734" s="26"/>
      <c r="BP734" s="26"/>
      <c r="BQ734" s="26"/>
      <c r="BR734" s="26"/>
      <c r="BS734" s="26"/>
      <c r="BT734" s="26"/>
      <c r="BU734" s="26"/>
      <c r="BV734" s="26"/>
      <c r="BW734" s="26"/>
      <c r="BX734" s="26"/>
      <c r="BY734" s="26"/>
      <c r="BZ734" s="26"/>
      <c r="CA734" s="26"/>
      <c r="CB734" s="26"/>
      <c r="CC734" s="26"/>
      <c r="CD734" s="26"/>
      <c r="CE734" s="26"/>
      <c r="CF734" s="26"/>
      <c r="CG734" s="26"/>
    </row>
    <row r="735" spans="1:85" ht="15.75" customHeight="1" x14ac:dyDescent="0.2">
      <c r="A735" s="26"/>
      <c r="B735" s="26"/>
      <c r="C735" s="26"/>
      <c r="D735" s="51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  <c r="AI735" s="26"/>
      <c r="AJ735" s="26"/>
      <c r="AK735" s="26"/>
      <c r="AL735" s="26"/>
      <c r="AM735" s="26"/>
      <c r="AN735" s="26"/>
      <c r="AO735" s="26"/>
      <c r="AP735" s="26"/>
      <c r="AQ735" s="26"/>
      <c r="AR735" s="26"/>
      <c r="AS735" s="26"/>
      <c r="AT735" s="26"/>
      <c r="AU735" s="26"/>
      <c r="AV735" s="26"/>
      <c r="AW735" s="26"/>
      <c r="AX735" s="26"/>
      <c r="AY735" s="26"/>
      <c r="AZ735" s="26"/>
      <c r="BA735" s="26"/>
      <c r="BB735" s="26"/>
      <c r="BC735" s="26"/>
      <c r="BD735" s="26"/>
      <c r="BE735" s="26"/>
      <c r="BF735" s="26"/>
      <c r="BG735" s="26"/>
      <c r="BH735" s="26"/>
      <c r="BI735" s="26"/>
      <c r="BJ735" s="26"/>
      <c r="BK735" s="26"/>
      <c r="BL735" s="26"/>
      <c r="BM735" s="26"/>
      <c r="BN735" s="26"/>
      <c r="BO735" s="26"/>
      <c r="BP735" s="26"/>
      <c r="BQ735" s="26"/>
      <c r="BR735" s="26"/>
      <c r="BS735" s="26"/>
      <c r="BT735" s="26"/>
      <c r="BU735" s="26"/>
      <c r="BV735" s="26"/>
      <c r="BW735" s="26"/>
      <c r="BX735" s="26"/>
      <c r="BY735" s="26"/>
      <c r="BZ735" s="26"/>
      <c r="CA735" s="26"/>
      <c r="CB735" s="26"/>
      <c r="CC735" s="26"/>
      <c r="CD735" s="26"/>
      <c r="CE735" s="26"/>
      <c r="CF735" s="26"/>
      <c r="CG735" s="26"/>
    </row>
    <row r="736" spans="1:85" ht="15.75" customHeight="1" x14ac:dyDescent="0.2">
      <c r="A736" s="26"/>
      <c r="B736" s="26"/>
      <c r="C736" s="26"/>
      <c r="D736" s="51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  <c r="AI736" s="26"/>
      <c r="AJ736" s="26"/>
      <c r="AK736" s="26"/>
      <c r="AL736" s="26"/>
      <c r="AM736" s="26"/>
      <c r="AN736" s="26"/>
      <c r="AO736" s="26"/>
      <c r="AP736" s="26"/>
      <c r="AQ736" s="26"/>
      <c r="AR736" s="26"/>
      <c r="AS736" s="26"/>
      <c r="AT736" s="26"/>
      <c r="AU736" s="26"/>
      <c r="AV736" s="26"/>
      <c r="AW736" s="26"/>
      <c r="AX736" s="26"/>
      <c r="AY736" s="26"/>
      <c r="AZ736" s="26"/>
      <c r="BA736" s="26"/>
      <c r="BB736" s="26"/>
      <c r="BC736" s="26"/>
      <c r="BD736" s="26"/>
      <c r="BE736" s="26"/>
      <c r="BF736" s="26"/>
      <c r="BG736" s="26"/>
      <c r="BH736" s="26"/>
      <c r="BI736" s="26"/>
      <c r="BJ736" s="26"/>
      <c r="BK736" s="26"/>
      <c r="BL736" s="26"/>
      <c r="BM736" s="26"/>
      <c r="BN736" s="26"/>
      <c r="BO736" s="26"/>
      <c r="BP736" s="26"/>
      <c r="BQ736" s="26"/>
      <c r="BR736" s="26"/>
      <c r="BS736" s="26"/>
      <c r="BT736" s="26"/>
      <c r="BU736" s="26"/>
      <c r="BV736" s="26"/>
      <c r="BW736" s="26"/>
      <c r="BX736" s="26"/>
      <c r="BY736" s="26"/>
      <c r="BZ736" s="26"/>
      <c r="CA736" s="26"/>
      <c r="CB736" s="26"/>
      <c r="CC736" s="26"/>
      <c r="CD736" s="26"/>
      <c r="CE736" s="26"/>
      <c r="CF736" s="26"/>
      <c r="CG736" s="26"/>
    </row>
    <row r="737" spans="1:85" ht="15.75" customHeight="1" x14ac:dyDescent="0.2">
      <c r="A737" s="26"/>
      <c r="B737" s="26"/>
      <c r="C737" s="26"/>
      <c r="D737" s="51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  <c r="AI737" s="26"/>
      <c r="AJ737" s="26"/>
      <c r="AK737" s="26"/>
      <c r="AL737" s="26"/>
      <c r="AM737" s="26"/>
      <c r="AN737" s="26"/>
      <c r="AO737" s="26"/>
      <c r="AP737" s="26"/>
      <c r="AQ737" s="26"/>
      <c r="AR737" s="26"/>
      <c r="AS737" s="26"/>
      <c r="AT737" s="26"/>
      <c r="AU737" s="26"/>
      <c r="AV737" s="26"/>
      <c r="AW737" s="26"/>
      <c r="AX737" s="26"/>
      <c r="AY737" s="26"/>
      <c r="AZ737" s="26"/>
      <c r="BA737" s="26"/>
      <c r="BB737" s="26"/>
      <c r="BC737" s="26"/>
      <c r="BD737" s="26"/>
      <c r="BE737" s="26"/>
      <c r="BF737" s="26"/>
      <c r="BG737" s="26"/>
      <c r="BH737" s="26"/>
      <c r="BI737" s="26"/>
      <c r="BJ737" s="26"/>
      <c r="BK737" s="26"/>
      <c r="BL737" s="26"/>
      <c r="BM737" s="26"/>
      <c r="BN737" s="26"/>
      <c r="BO737" s="26"/>
      <c r="BP737" s="26"/>
      <c r="BQ737" s="26"/>
      <c r="BR737" s="26"/>
      <c r="BS737" s="26"/>
      <c r="BT737" s="26"/>
      <c r="BU737" s="26"/>
      <c r="BV737" s="26"/>
      <c r="BW737" s="26"/>
      <c r="BX737" s="26"/>
      <c r="BY737" s="26"/>
      <c r="BZ737" s="26"/>
      <c r="CA737" s="26"/>
      <c r="CB737" s="26"/>
      <c r="CC737" s="26"/>
      <c r="CD737" s="26"/>
      <c r="CE737" s="26"/>
      <c r="CF737" s="26"/>
      <c r="CG737" s="26"/>
    </row>
    <row r="738" spans="1:85" ht="15.75" customHeight="1" x14ac:dyDescent="0.2">
      <c r="A738" s="26"/>
      <c r="B738" s="26"/>
      <c r="C738" s="26"/>
      <c r="D738" s="51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  <c r="AI738" s="26"/>
      <c r="AJ738" s="26"/>
      <c r="AK738" s="26"/>
      <c r="AL738" s="26"/>
      <c r="AM738" s="26"/>
      <c r="AN738" s="26"/>
      <c r="AO738" s="26"/>
      <c r="AP738" s="26"/>
      <c r="AQ738" s="26"/>
      <c r="AR738" s="26"/>
      <c r="AS738" s="26"/>
      <c r="AT738" s="26"/>
      <c r="AU738" s="26"/>
      <c r="AV738" s="26"/>
      <c r="AW738" s="26"/>
      <c r="AX738" s="26"/>
      <c r="AY738" s="26"/>
      <c r="AZ738" s="26"/>
      <c r="BA738" s="26"/>
      <c r="BB738" s="26"/>
      <c r="BC738" s="26"/>
      <c r="BD738" s="26"/>
      <c r="BE738" s="26"/>
      <c r="BF738" s="26"/>
      <c r="BG738" s="26"/>
      <c r="BH738" s="26"/>
      <c r="BI738" s="26"/>
      <c r="BJ738" s="26"/>
      <c r="BK738" s="26"/>
      <c r="BL738" s="26"/>
      <c r="BM738" s="26"/>
      <c r="BN738" s="26"/>
      <c r="BO738" s="26"/>
      <c r="BP738" s="26"/>
      <c r="BQ738" s="26"/>
      <c r="BR738" s="26"/>
      <c r="BS738" s="26"/>
      <c r="BT738" s="26"/>
      <c r="BU738" s="26"/>
      <c r="BV738" s="26"/>
      <c r="BW738" s="26"/>
      <c r="BX738" s="26"/>
      <c r="BY738" s="26"/>
      <c r="BZ738" s="26"/>
      <c r="CA738" s="26"/>
      <c r="CB738" s="26"/>
      <c r="CC738" s="26"/>
      <c r="CD738" s="26"/>
      <c r="CE738" s="26"/>
      <c r="CF738" s="26"/>
      <c r="CG738" s="26"/>
    </row>
    <row r="739" spans="1:85" ht="15.75" customHeight="1" x14ac:dyDescent="0.2">
      <c r="A739" s="26"/>
      <c r="B739" s="26"/>
      <c r="C739" s="26"/>
      <c r="D739" s="51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  <c r="AI739" s="26"/>
      <c r="AJ739" s="26"/>
      <c r="AK739" s="26"/>
      <c r="AL739" s="26"/>
      <c r="AM739" s="26"/>
      <c r="AN739" s="26"/>
      <c r="AO739" s="26"/>
      <c r="AP739" s="26"/>
      <c r="AQ739" s="26"/>
      <c r="AR739" s="26"/>
      <c r="AS739" s="26"/>
      <c r="AT739" s="26"/>
      <c r="AU739" s="26"/>
      <c r="AV739" s="26"/>
      <c r="AW739" s="26"/>
      <c r="AX739" s="26"/>
      <c r="AY739" s="26"/>
      <c r="AZ739" s="26"/>
      <c r="BA739" s="26"/>
      <c r="BB739" s="26"/>
      <c r="BC739" s="26"/>
      <c r="BD739" s="26"/>
      <c r="BE739" s="26"/>
      <c r="BF739" s="26"/>
      <c r="BG739" s="26"/>
      <c r="BH739" s="26"/>
      <c r="BI739" s="26"/>
      <c r="BJ739" s="26"/>
      <c r="BK739" s="26"/>
      <c r="BL739" s="26"/>
      <c r="BM739" s="26"/>
      <c r="BN739" s="26"/>
      <c r="BO739" s="26"/>
      <c r="BP739" s="26"/>
      <c r="BQ739" s="26"/>
      <c r="BR739" s="26"/>
      <c r="BS739" s="26"/>
      <c r="BT739" s="26"/>
      <c r="BU739" s="26"/>
      <c r="BV739" s="26"/>
      <c r="BW739" s="26"/>
      <c r="BX739" s="26"/>
      <c r="BY739" s="26"/>
      <c r="BZ739" s="26"/>
      <c r="CA739" s="26"/>
      <c r="CB739" s="26"/>
      <c r="CC739" s="26"/>
      <c r="CD739" s="26"/>
      <c r="CE739" s="26"/>
      <c r="CF739" s="26"/>
      <c r="CG739" s="26"/>
    </row>
    <row r="740" spans="1:85" ht="15.75" customHeight="1" x14ac:dyDescent="0.2">
      <c r="A740" s="26"/>
      <c r="B740" s="26"/>
      <c r="C740" s="26"/>
      <c r="D740" s="51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  <c r="AI740" s="26"/>
      <c r="AJ740" s="26"/>
      <c r="AK740" s="26"/>
      <c r="AL740" s="26"/>
      <c r="AM740" s="26"/>
      <c r="AN740" s="26"/>
      <c r="AO740" s="26"/>
      <c r="AP740" s="26"/>
      <c r="AQ740" s="26"/>
      <c r="AR740" s="26"/>
      <c r="AS740" s="26"/>
      <c r="AT740" s="26"/>
      <c r="AU740" s="26"/>
      <c r="AV740" s="26"/>
      <c r="AW740" s="26"/>
      <c r="AX740" s="26"/>
      <c r="AY740" s="26"/>
      <c r="AZ740" s="26"/>
      <c r="BA740" s="26"/>
      <c r="BB740" s="26"/>
      <c r="BC740" s="26"/>
      <c r="BD740" s="26"/>
      <c r="BE740" s="26"/>
      <c r="BF740" s="26"/>
      <c r="BG740" s="26"/>
      <c r="BH740" s="26"/>
      <c r="BI740" s="26"/>
      <c r="BJ740" s="26"/>
      <c r="BK740" s="26"/>
      <c r="BL740" s="26"/>
      <c r="BM740" s="26"/>
      <c r="BN740" s="26"/>
      <c r="BO740" s="26"/>
      <c r="BP740" s="26"/>
      <c r="BQ740" s="26"/>
      <c r="BR740" s="26"/>
      <c r="BS740" s="26"/>
      <c r="BT740" s="26"/>
      <c r="BU740" s="26"/>
      <c r="BV740" s="26"/>
      <c r="BW740" s="26"/>
      <c r="BX740" s="26"/>
      <c r="BY740" s="26"/>
      <c r="BZ740" s="26"/>
      <c r="CA740" s="26"/>
      <c r="CB740" s="26"/>
      <c r="CC740" s="26"/>
      <c r="CD740" s="26"/>
      <c r="CE740" s="26"/>
      <c r="CF740" s="26"/>
      <c r="CG740" s="26"/>
    </row>
    <row r="741" spans="1:85" ht="15.75" customHeight="1" x14ac:dyDescent="0.2">
      <c r="A741" s="26"/>
      <c r="B741" s="26"/>
      <c r="C741" s="26"/>
      <c r="D741" s="51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  <c r="AI741" s="26"/>
      <c r="AJ741" s="26"/>
      <c r="AK741" s="26"/>
      <c r="AL741" s="26"/>
      <c r="AM741" s="26"/>
      <c r="AN741" s="26"/>
      <c r="AO741" s="26"/>
      <c r="AP741" s="26"/>
      <c r="AQ741" s="26"/>
      <c r="AR741" s="26"/>
      <c r="AS741" s="26"/>
      <c r="AT741" s="26"/>
      <c r="AU741" s="26"/>
      <c r="AV741" s="26"/>
      <c r="AW741" s="26"/>
      <c r="AX741" s="26"/>
      <c r="AY741" s="26"/>
      <c r="AZ741" s="26"/>
      <c r="BA741" s="26"/>
      <c r="BB741" s="26"/>
      <c r="BC741" s="26"/>
      <c r="BD741" s="26"/>
      <c r="BE741" s="26"/>
      <c r="BF741" s="26"/>
      <c r="BG741" s="26"/>
      <c r="BH741" s="26"/>
      <c r="BI741" s="26"/>
      <c r="BJ741" s="26"/>
      <c r="BK741" s="26"/>
      <c r="BL741" s="26"/>
      <c r="BM741" s="26"/>
      <c r="BN741" s="26"/>
      <c r="BO741" s="26"/>
      <c r="BP741" s="26"/>
      <c r="BQ741" s="26"/>
      <c r="BR741" s="26"/>
      <c r="BS741" s="26"/>
      <c r="BT741" s="26"/>
      <c r="BU741" s="26"/>
      <c r="BV741" s="26"/>
      <c r="BW741" s="26"/>
      <c r="BX741" s="26"/>
      <c r="BY741" s="26"/>
      <c r="BZ741" s="26"/>
      <c r="CA741" s="26"/>
      <c r="CB741" s="26"/>
      <c r="CC741" s="26"/>
      <c r="CD741" s="26"/>
      <c r="CE741" s="26"/>
      <c r="CF741" s="26"/>
      <c r="CG741" s="26"/>
    </row>
    <row r="742" spans="1:85" ht="15.75" customHeight="1" x14ac:dyDescent="0.2">
      <c r="A742" s="26"/>
      <c r="B742" s="26"/>
      <c r="C742" s="26"/>
      <c r="D742" s="51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  <c r="AI742" s="26"/>
      <c r="AJ742" s="26"/>
      <c r="AK742" s="26"/>
      <c r="AL742" s="26"/>
      <c r="AM742" s="26"/>
      <c r="AN742" s="26"/>
      <c r="AO742" s="26"/>
      <c r="AP742" s="26"/>
      <c r="AQ742" s="26"/>
      <c r="AR742" s="26"/>
      <c r="AS742" s="26"/>
      <c r="AT742" s="26"/>
      <c r="AU742" s="26"/>
      <c r="AV742" s="26"/>
      <c r="AW742" s="26"/>
      <c r="AX742" s="26"/>
      <c r="AY742" s="26"/>
      <c r="AZ742" s="26"/>
      <c r="BA742" s="26"/>
      <c r="BB742" s="26"/>
      <c r="BC742" s="26"/>
      <c r="BD742" s="26"/>
      <c r="BE742" s="26"/>
      <c r="BF742" s="26"/>
      <c r="BG742" s="26"/>
      <c r="BH742" s="26"/>
      <c r="BI742" s="26"/>
      <c r="BJ742" s="26"/>
      <c r="BK742" s="26"/>
      <c r="BL742" s="26"/>
      <c r="BM742" s="26"/>
      <c r="BN742" s="26"/>
      <c r="BO742" s="26"/>
      <c r="BP742" s="26"/>
      <c r="BQ742" s="26"/>
      <c r="BR742" s="26"/>
      <c r="BS742" s="26"/>
      <c r="BT742" s="26"/>
      <c r="BU742" s="26"/>
      <c r="BV742" s="26"/>
      <c r="BW742" s="26"/>
      <c r="BX742" s="26"/>
      <c r="BY742" s="26"/>
      <c r="BZ742" s="26"/>
      <c r="CA742" s="26"/>
      <c r="CB742" s="26"/>
      <c r="CC742" s="26"/>
      <c r="CD742" s="26"/>
      <c r="CE742" s="26"/>
      <c r="CF742" s="26"/>
      <c r="CG742" s="26"/>
    </row>
    <row r="743" spans="1:85" ht="15.75" customHeight="1" x14ac:dyDescent="0.2">
      <c r="A743" s="26"/>
      <c r="B743" s="26"/>
      <c r="C743" s="26"/>
      <c r="D743" s="51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  <c r="AI743" s="26"/>
      <c r="AJ743" s="26"/>
      <c r="AK743" s="26"/>
      <c r="AL743" s="26"/>
      <c r="AM743" s="26"/>
      <c r="AN743" s="26"/>
      <c r="AO743" s="26"/>
      <c r="AP743" s="26"/>
      <c r="AQ743" s="26"/>
      <c r="AR743" s="26"/>
      <c r="AS743" s="26"/>
      <c r="AT743" s="26"/>
      <c r="AU743" s="26"/>
      <c r="AV743" s="26"/>
      <c r="AW743" s="26"/>
      <c r="AX743" s="26"/>
      <c r="AY743" s="26"/>
      <c r="AZ743" s="26"/>
      <c r="BA743" s="26"/>
      <c r="BB743" s="26"/>
      <c r="BC743" s="26"/>
      <c r="BD743" s="26"/>
      <c r="BE743" s="26"/>
      <c r="BF743" s="26"/>
      <c r="BG743" s="26"/>
      <c r="BH743" s="26"/>
      <c r="BI743" s="26"/>
      <c r="BJ743" s="26"/>
      <c r="BK743" s="26"/>
      <c r="BL743" s="26"/>
      <c r="BM743" s="26"/>
      <c r="BN743" s="26"/>
      <c r="BO743" s="26"/>
      <c r="BP743" s="26"/>
      <c r="BQ743" s="26"/>
      <c r="BR743" s="26"/>
      <c r="BS743" s="26"/>
      <c r="BT743" s="26"/>
      <c r="BU743" s="26"/>
      <c r="BV743" s="26"/>
      <c r="BW743" s="26"/>
      <c r="BX743" s="26"/>
      <c r="BY743" s="26"/>
      <c r="BZ743" s="26"/>
      <c r="CA743" s="26"/>
      <c r="CB743" s="26"/>
      <c r="CC743" s="26"/>
      <c r="CD743" s="26"/>
      <c r="CE743" s="26"/>
      <c r="CF743" s="26"/>
      <c r="CG743" s="26"/>
    </row>
    <row r="744" spans="1:85" ht="15.75" customHeight="1" x14ac:dyDescent="0.2">
      <c r="A744" s="26"/>
      <c r="B744" s="26"/>
      <c r="C744" s="26"/>
      <c r="D744" s="51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  <c r="AI744" s="26"/>
      <c r="AJ744" s="26"/>
      <c r="AK744" s="26"/>
      <c r="AL744" s="26"/>
      <c r="AM744" s="26"/>
      <c r="AN744" s="26"/>
      <c r="AO744" s="26"/>
      <c r="AP744" s="26"/>
      <c r="AQ744" s="26"/>
      <c r="AR744" s="26"/>
      <c r="AS744" s="26"/>
      <c r="AT744" s="26"/>
      <c r="AU744" s="26"/>
      <c r="AV744" s="26"/>
      <c r="AW744" s="26"/>
      <c r="AX744" s="26"/>
      <c r="AY744" s="26"/>
      <c r="AZ744" s="26"/>
      <c r="BA744" s="26"/>
      <c r="BB744" s="26"/>
      <c r="BC744" s="26"/>
      <c r="BD744" s="26"/>
      <c r="BE744" s="26"/>
      <c r="BF744" s="26"/>
      <c r="BG744" s="26"/>
      <c r="BH744" s="26"/>
      <c r="BI744" s="26"/>
      <c r="BJ744" s="26"/>
      <c r="BK744" s="26"/>
      <c r="BL744" s="26"/>
      <c r="BM744" s="26"/>
      <c r="BN744" s="26"/>
      <c r="BO744" s="26"/>
      <c r="BP744" s="26"/>
      <c r="BQ744" s="26"/>
      <c r="BR744" s="26"/>
      <c r="BS744" s="26"/>
      <c r="BT744" s="26"/>
      <c r="BU744" s="26"/>
      <c r="BV744" s="26"/>
      <c r="BW744" s="26"/>
      <c r="BX744" s="26"/>
      <c r="BY744" s="26"/>
      <c r="BZ744" s="26"/>
      <c r="CA744" s="26"/>
      <c r="CB744" s="26"/>
      <c r="CC744" s="26"/>
      <c r="CD744" s="26"/>
      <c r="CE744" s="26"/>
      <c r="CF744" s="26"/>
      <c r="CG744" s="26"/>
    </row>
    <row r="745" spans="1:85" ht="15.75" customHeight="1" x14ac:dyDescent="0.2">
      <c r="A745" s="26"/>
      <c r="B745" s="26"/>
      <c r="C745" s="26"/>
      <c r="D745" s="51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  <c r="AI745" s="26"/>
      <c r="AJ745" s="26"/>
      <c r="AK745" s="26"/>
      <c r="AL745" s="26"/>
      <c r="AM745" s="26"/>
      <c r="AN745" s="26"/>
      <c r="AO745" s="26"/>
      <c r="AP745" s="26"/>
      <c r="AQ745" s="26"/>
      <c r="AR745" s="26"/>
      <c r="AS745" s="26"/>
      <c r="AT745" s="26"/>
      <c r="AU745" s="26"/>
      <c r="AV745" s="26"/>
      <c r="AW745" s="26"/>
      <c r="AX745" s="26"/>
      <c r="AY745" s="26"/>
      <c r="AZ745" s="26"/>
      <c r="BA745" s="26"/>
      <c r="BB745" s="26"/>
      <c r="BC745" s="26"/>
      <c r="BD745" s="26"/>
      <c r="BE745" s="26"/>
      <c r="BF745" s="26"/>
      <c r="BG745" s="26"/>
      <c r="BH745" s="26"/>
      <c r="BI745" s="26"/>
      <c r="BJ745" s="26"/>
      <c r="BK745" s="26"/>
      <c r="BL745" s="26"/>
      <c r="BM745" s="26"/>
      <c r="BN745" s="26"/>
      <c r="BO745" s="26"/>
      <c r="BP745" s="26"/>
      <c r="BQ745" s="26"/>
      <c r="BR745" s="26"/>
      <c r="BS745" s="26"/>
      <c r="BT745" s="26"/>
      <c r="BU745" s="26"/>
      <c r="BV745" s="26"/>
      <c r="BW745" s="26"/>
      <c r="BX745" s="26"/>
      <c r="BY745" s="26"/>
      <c r="BZ745" s="26"/>
      <c r="CA745" s="26"/>
      <c r="CB745" s="26"/>
      <c r="CC745" s="26"/>
      <c r="CD745" s="26"/>
      <c r="CE745" s="26"/>
      <c r="CF745" s="26"/>
      <c r="CG745" s="26"/>
    </row>
    <row r="746" spans="1:85" ht="15.75" customHeight="1" x14ac:dyDescent="0.2">
      <c r="A746" s="26"/>
      <c r="B746" s="26"/>
      <c r="C746" s="26"/>
      <c r="D746" s="51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  <c r="AI746" s="26"/>
      <c r="AJ746" s="26"/>
      <c r="AK746" s="26"/>
      <c r="AL746" s="26"/>
      <c r="AM746" s="26"/>
      <c r="AN746" s="26"/>
      <c r="AO746" s="26"/>
      <c r="AP746" s="26"/>
      <c r="AQ746" s="26"/>
      <c r="AR746" s="26"/>
      <c r="AS746" s="26"/>
      <c r="AT746" s="26"/>
      <c r="AU746" s="26"/>
      <c r="AV746" s="26"/>
      <c r="AW746" s="26"/>
      <c r="AX746" s="26"/>
      <c r="AY746" s="26"/>
      <c r="AZ746" s="26"/>
      <c r="BA746" s="26"/>
      <c r="BB746" s="26"/>
      <c r="BC746" s="26"/>
      <c r="BD746" s="26"/>
      <c r="BE746" s="26"/>
      <c r="BF746" s="26"/>
      <c r="BG746" s="26"/>
      <c r="BH746" s="26"/>
      <c r="BI746" s="26"/>
      <c r="BJ746" s="26"/>
      <c r="BK746" s="26"/>
      <c r="BL746" s="26"/>
      <c r="BM746" s="26"/>
      <c r="BN746" s="26"/>
      <c r="BO746" s="26"/>
      <c r="BP746" s="26"/>
      <c r="BQ746" s="26"/>
      <c r="BR746" s="26"/>
      <c r="BS746" s="26"/>
      <c r="BT746" s="26"/>
      <c r="BU746" s="26"/>
      <c r="BV746" s="26"/>
      <c r="BW746" s="26"/>
      <c r="BX746" s="26"/>
      <c r="BY746" s="26"/>
      <c r="BZ746" s="26"/>
      <c r="CA746" s="26"/>
      <c r="CB746" s="26"/>
      <c r="CC746" s="26"/>
      <c r="CD746" s="26"/>
      <c r="CE746" s="26"/>
      <c r="CF746" s="26"/>
      <c r="CG746" s="26"/>
    </row>
    <row r="747" spans="1:85" ht="15.75" customHeight="1" x14ac:dyDescent="0.2">
      <c r="A747" s="26"/>
      <c r="B747" s="26"/>
      <c r="C747" s="26"/>
      <c r="D747" s="51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  <c r="AI747" s="26"/>
      <c r="AJ747" s="26"/>
      <c r="AK747" s="26"/>
      <c r="AL747" s="26"/>
      <c r="AM747" s="26"/>
      <c r="AN747" s="26"/>
      <c r="AO747" s="26"/>
      <c r="AP747" s="26"/>
      <c r="AQ747" s="26"/>
      <c r="AR747" s="26"/>
      <c r="AS747" s="26"/>
      <c r="AT747" s="26"/>
      <c r="AU747" s="26"/>
      <c r="AV747" s="26"/>
      <c r="AW747" s="26"/>
      <c r="AX747" s="26"/>
      <c r="AY747" s="26"/>
      <c r="AZ747" s="26"/>
      <c r="BA747" s="26"/>
      <c r="BB747" s="26"/>
      <c r="BC747" s="26"/>
      <c r="BD747" s="26"/>
      <c r="BE747" s="26"/>
      <c r="BF747" s="26"/>
      <c r="BG747" s="26"/>
      <c r="BH747" s="26"/>
      <c r="BI747" s="26"/>
      <c r="BJ747" s="26"/>
      <c r="BK747" s="26"/>
      <c r="BL747" s="26"/>
      <c r="BM747" s="26"/>
      <c r="BN747" s="26"/>
      <c r="BO747" s="26"/>
      <c r="BP747" s="26"/>
      <c r="BQ747" s="26"/>
      <c r="BR747" s="26"/>
      <c r="BS747" s="26"/>
      <c r="BT747" s="26"/>
      <c r="BU747" s="26"/>
      <c r="BV747" s="26"/>
      <c r="BW747" s="26"/>
      <c r="BX747" s="26"/>
      <c r="BY747" s="26"/>
      <c r="BZ747" s="26"/>
      <c r="CA747" s="26"/>
      <c r="CB747" s="26"/>
      <c r="CC747" s="26"/>
      <c r="CD747" s="26"/>
      <c r="CE747" s="26"/>
      <c r="CF747" s="26"/>
      <c r="CG747" s="26"/>
    </row>
    <row r="748" spans="1:85" ht="15.75" customHeight="1" x14ac:dyDescent="0.2">
      <c r="A748" s="26"/>
      <c r="B748" s="26"/>
      <c r="C748" s="26"/>
      <c r="D748" s="51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  <c r="AI748" s="26"/>
      <c r="AJ748" s="26"/>
      <c r="AK748" s="26"/>
      <c r="AL748" s="26"/>
      <c r="AM748" s="26"/>
      <c r="AN748" s="26"/>
      <c r="AO748" s="26"/>
      <c r="AP748" s="26"/>
      <c r="AQ748" s="26"/>
      <c r="AR748" s="26"/>
      <c r="AS748" s="26"/>
      <c r="AT748" s="26"/>
      <c r="AU748" s="26"/>
      <c r="AV748" s="26"/>
      <c r="AW748" s="26"/>
      <c r="AX748" s="26"/>
      <c r="AY748" s="26"/>
      <c r="AZ748" s="26"/>
      <c r="BA748" s="26"/>
      <c r="BB748" s="26"/>
      <c r="BC748" s="26"/>
      <c r="BD748" s="26"/>
      <c r="BE748" s="26"/>
      <c r="BF748" s="26"/>
      <c r="BG748" s="26"/>
      <c r="BH748" s="26"/>
      <c r="BI748" s="26"/>
      <c r="BJ748" s="26"/>
      <c r="BK748" s="26"/>
      <c r="BL748" s="26"/>
      <c r="BM748" s="26"/>
      <c r="BN748" s="26"/>
      <c r="BO748" s="26"/>
      <c r="BP748" s="26"/>
      <c r="BQ748" s="26"/>
      <c r="BR748" s="26"/>
      <c r="BS748" s="26"/>
      <c r="BT748" s="26"/>
      <c r="BU748" s="26"/>
      <c r="BV748" s="26"/>
      <c r="BW748" s="26"/>
      <c r="BX748" s="26"/>
      <c r="BY748" s="26"/>
      <c r="BZ748" s="26"/>
      <c r="CA748" s="26"/>
      <c r="CB748" s="26"/>
      <c r="CC748" s="26"/>
      <c r="CD748" s="26"/>
      <c r="CE748" s="26"/>
      <c r="CF748" s="26"/>
      <c r="CG748" s="26"/>
    </row>
    <row r="749" spans="1:85" ht="15.75" customHeight="1" x14ac:dyDescent="0.2">
      <c r="A749" s="26"/>
      <c r="B749" s="26"/>
      <c r="C749" s="26"/>
      <c r="D749" s="51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  <c r="AI749" s="26"/>
      <c r="AJ749" s="26"/>
      <c r="AK749" s="26"/>
      <c r="AL749" s="26"/>
      <c r="AM749" s="26"/>
      <c r="AN749" s="26"/>
      <c r="AO749" s="26"/>
      <c r="AP749" s="26"/>
      <c r="AQ749" s="26"/>
      <c r="AR749" s="26"/>
      <c r="AS749" s="26"/>
      <c r="AT749" s="26"/>
      <c r="AU749" s="26"/>
      <c r="AV749" s="26"/>
      <c r="AW749" s="26"/>
      <c r="AX749" s="26"/>
      <c r="AY749" s="26"/>
      <c r="AZ749" s="26"/>
      <c r="BA749" s="26"/>
      <c r="BB749" s="26"/>
      <c r="BC749" s="26"/>
      <c r="BD749" s="26"/>
      <c r="BE749" s="26"/>
      <c r="BF749" s="26"/>
      <c r="BG749" s="26"/>
      <c r="BH749" s="26"/>
      <c r="BI749" s="26"/>
      <c r="BJ749" s="26"/>
      <c r="BK749" s="26"/>
      <c r="BL749" s="26"/>
      <c r="BM749" s="26"/>
      <c r="BN749" s="26"/>
      <c r="BO749" s="26"/>
      <c r="BP749" s="26"/>
      <c r="BQ749" s="26"/>
      <c r="BR749" s="26"/>
      <c r="BS749" s="26"/>
      <c r="BT749" s="26"/>
      <c r="BU749" s="26"/>
      <c r="BV749" s="26"/>
      <c r="BW749" s="26"/>
      <c r="BX749" s="26"/>
      <c r="BY749" s="26"/>
      <c r="BZ749" s="26"/>
      <c r="CA749" s="26"/>
      <c r="CB749" s="26"/>
      <c r="CC749" s="26"/>
      <c r="CD749" s="26"/>
      <c r="CE749" s="26"/>
      <c r="CF749" s="26"/>
      <c r="CG749" s="26"/>
    </row>
    <row r="750" spans="1:85" ht="15.75" customHeight="1" x14ac:dyDescent="0.2">
      <c r="A750" s="26"/>
      <c r="B750" s="26"/>
      <c r="C750" s="26"/>
      <c r="D750" s="51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  <c r="AI750" s="26"/>
      <c r="AJ750" s="26"/>
      <c r="AK750" s="26"/>
      <c r="AL750" s="26"/>
      <c r="AM750" s="26"/>
      <c r="AN750" s="26"/>
      <c r="AO750" s="26"/>
      <c r="AP750" s="26"/>
      <c r="AQ750" s="26"/>
      <c r="AR750" s="26"/>
      <c r="AS750" s="26"/>
      <c r="AT750" s="26"/>
      <c r="AU750" s="26"/>
      <c r="AV750" s="26"/>
      <c r="AW750" s="26"/>
      <c r="AX750" s="26"/>
      <c r="AY750" s="26"/>
      <c r="AZ750" s="26"/>
      <c r="BA750" s="26"/>
      <c r="BB750" s="26"/>
      <c r="BC750" s="26"/>
      <c r="BD750" s="26"/>
      <c r="BE750" s="26"/>
      <c r="BF750" s="26"/>
      <c r="BG750" s="26"/>
      <c r="BH750" s="26"/>
      <c r="BI750" s="26"/>
      <c r="BJ750" s="26"/>
      <c r="BK750" s="26"/>
      <c r="BL750" s="26"/>
      <c r="BM750" s="26"/>
      <c r="BN750" s="26"/>
      <c r="BO750" s="26"/>
      <c r="BP750" s="26"/>
      <c r="BQ750" s="26"/>
      <c r="BR750" s="26"/>
      <c r="BS750" s="26"/>
      <c r="BT750" s="26"/>
      <c r="BU750" s="26"/>
      <c r="BV750" s="26"/>
      <c r="BW750" s="26"/>
      <c r="BX750" s="26"/>
      <c r="BY750" s="26"/>
      <c r="BZ750" s="26"/>
      <c r="CA750" s="26"/>
      <c r="CB750" s="26"/>
      <c r="CC750" s="26"/>
      <c r="CD750" s="26"/>
      <c r="CE750" s="26"/>
      <c r="CF750" s="26"/>
      <c r="CG750" s="26"/>
    </row>
    <row r="751" spans="1:85" ht="15.75" customHeight="1" x14ac:dyDescent="0.2">
      <c r="A751" s="26"/>
      <c r="B751" s="26"/>
      <c r="C751" s="26"/>
      <c r="D751" s="51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  <c r="AI751" s="26"/>
      <c r="AJ751" s="26"/>
      <c r="AK751" s="26"/>
      <c r="AL751" s="26"/>
      <c r="AM751" s="26"/>
      <c r="AN751" s="26"/>
      <c r="AO751" s="26"/>
      <c r="AP751" s="26"/>
      <c r="AQ751" s="26"/>
      <c r="AR751" s="26"/>
      <c r="AS751" s="26"/>
      <c r="AT751" s="26"/>
      <c r="AU751" s="26"/>
      <c r="AV751" s="26"/>
      <c r="AW751" s="26"/>
      <c r="AX751" s="26"/>
      <c r="AY751" s="26"/>
      <c r="AZ751" s="26"/>
      <c r="BA751" s="26"/>
      <c r="BB751" s="26"/>
      <c r="BC751" s="26"/>
      <c r="BD751" s="26"/>
      <c r="BE751" s="26"/>
      <c r="BF751" s="26"/>
      <c r="BG751" s="26"/>
      <c r="BH751" s="26"/>
      <c r="BI751" s="26"/>
      <c r="BJ751" s="26"/>
      <c r="BK751" s="26"/>
      <c r="BL751" s="26"/>
      <c r="BM751" s="26"/>
      <c r="BN751" s="26"/>
      <c r="BO751" s="26"/>
      <c r="BP751" s="26"/>
      <c r="BQ751" s="26"/>
      <c r="BR751" s="26"/>
      <c r="BS751" s="26"/>
      <c r="BT751" s="26"/>
      <c r="BU751" s="26"/>
      <c r="BV751" s="26"/>
      <c r="BW751" s="26"/>
      <c r="BX751" s="26"/>
      <c r="BY751" s="26"/>
      <c r="BZ751" s="26"/>
      <c r="CA751" s="26"/>
      <c r="CB751" s="26"/>
      <c r="CC751" s="26"/>
      <c r="CD751" s="26"/>
      <c r="CE751" s="26"/>
      <c r="CF751" s="26"/>
      <c r="CG751" s="26"/>
    </row>
    <row r="752" spans="1:85" ht="15.75" customHeight="1" x14ac:dyDescent="0.2">
      <c r="A752" s="26"/>
      <c r="B752" s="26"/>
      <c r="C752" s="26"/>
      <c r="D752" s="51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  <c r="AI752" s="26"/>
      <c r="AJ752" s="26"/>
      <c r="AK752" s="26"/>
      <c r="AL752" s="26"/>
      <c r="AM752" s="26"/>
      <c r="AN752" s="26"/>
      <c r="AO752" s="26"/>
      <c r="AP752" s="26"/>
      <c r="AQ752" s="26"/>
      <c r="AR752" s="26"/>
      <c r="AS752" s="26"/>
      <c r="AT752" s="26"/>
      <c r="AU752" s="26"/>
      <c r="AV752" s="26"/>
      <c r="AW752" s="26"/>
      <c r="AX752" s="26"/>
      <c r="AY752" s="26"/>
      <c r="AZ752" s="26"/>
      <c r="BA752" s="26"/>
      <c r="BB752" s="26"/>
      <c r="BC752" s="26"/>
      <c r="BD752" s="26"/>
      <c r="BE752" s="26"/>
      <c r="BF752" s="26"/>
      <c r="BG752" s="26"/>
      <c r="BH752" s="26"/>
      <c r="BI752" s="26"/>
      <c r="BJ752" s="26"/>
      <c r="BK752" s="26"/>
      <c r="BL752" s="26"/>
      <c r="BM752" s="26"/>
      <c r="BN752" s="26"/>
      <c r="BO752" s="26"/>
      <c r="BP752" s="26"/>
      <c r="BQ752" s="26"/>
      <c r="BR752" s="26"/>
      <c r="BS752" s="26"/>
      <c r="BT752" s="26"/>
      <c r="BU752" s="26"/>
      <c r="BV752" s="26"/>
      <c r="BW752" s="26"/>
      <c r="BX752" s="26"/>
      <c r="BY752" s="26"/>
      <c r="BZ752" s="26"/>
      <c r="CA752" s="26"/>
      <c r="CB752" s="26"/>
      <c r="CC752" s="26"/>
      <c r="CD752" s="26"/>
      <c r="CE752" s="26"/>
      <c r="CF752" s="26"/>
      <c r="CG752" s="26"/>
    </row>
    <row r="753" spans="1:85" ht="15.75" customHeight="1" x14ac:dyDescent="0.2">
      <c r="A753" s="26"/>
      <c r="B753" s="26"/>
      <c r="C753" s="26"/>
      <c r="D753" s="51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  <c r="AI753" s="26"/>
      <c r="AJ753" s="26"/>
      <c r="AK753" s="26"/>
      <c r="AL753" s="26"/>
      <c r="AM753" s="26"/>
      <c r="AN753" s="26"/>
      <c r="AO753" s="26"/>
      <c r="AP753" s="26"/>
      <c r="AQ753" s="26"/>
      <c r="AR753" s="26"/>
      <c r="AS753" s="26"/>
      <c r="AT753" s="26"/>
      <c r="AU753" s="26"/>
      <c r="AV753" s="26"/>
      <c r="AW753" s="26"/>
      <c r="AX753" s="26"/>
      <c r="AY753" s="26"/>
      <c r="AZ753" s="26"/>
      <c r="BA753" s="26"/>
      <c r="BB753" s="26"/>
      <c r="BC753" s="26"/>
      <c r="BD753" s="26"/>
      <c r="BE753" s="26"/>
      <c r="BF753" s="26"/>
      <c r="BG753" s="26"/>
      <c r="BH753" s="26"/>
      <c r="BI753" s="26"/>
      <c r="BJ753" s="26"/>
      <c r="BK753" s="26"/>
      <c r="BL753" s="26"/>
      <c r="BM753" s="26"/>
      <c r="BN753" s="26"/>
      <c r="BO753" s="26"/>
      <c r="BP753" s="26"/>
      <c r="BQ753" s="26"/>
      <c r="BR753" s="26"/>
      <c r="BS753" s="26"/>
      <c r="BT753" s="26"/>
      <c r="BU753" s="26"/>
      <c r="BV753" s="26"/>
      <c r="BW753" s="26"/>
      <c r="BX753" s="26"/>
      <c r="BY753" s="26"/>
      <c r="BZ753" s="26"/>
      <c r="CA753" s="26"/>
      <c r="CB753" s="26"/>
      <c r="CC753" s="26"/>
      <c r="CD753" s="26"/>
      <c r="CE753" s="26"/>
      <c r="CF753" s="26"/>
      <c r="CG753" s="26"/>
    </row>
    <row r="754" spans="1:85" ht="15.75" customHeight="1" x14ac:dyDescent="0.2">
      <c r="A754" s="26"/>
      <c r="B754" s="26"/>
      <c r="C754" s="26"/>
      <c r="D754" s="51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  <c r="AI754" s="26"/>
      <c r="AJ754" s="26"/>
      <c r="AK754" s="26"/>
      <c r="AL754" s="26"/>
      <c r="AM754" s="26"/>
      <c r="AN754" s="26"/>
      <c r="AO754" s="26"/>
      <c r="AP754" s="26"/>
      <c r="AQ754" s="26"/>
      <c r="AR754" s="26"/>
      <c r="AS754" s="26"/>
      <c r="AT754" s="26"/>
      <c r="AU754" s="26"/>
      <c r="AV754" s="26"/>
      <c r="AW754" s="26"/>
      <c r="AX754" s="26"/>
      <c r="AY754" s="26"/>
      <c r="AZ754" s="26"/>
      <c r="BA754" s="26"/>
      <c r="BB754" s="26"/>
      <c r="BC754" s="26"/>
      <c r="BD754" s="26"/>
      <c r="BE754" s="26"/>
      <c r="BF754" s="26"/>
      <c r="BG754" s="26"/>
      <c r="BH754" s="26"/>
      <c r="BI754" s="26"/>
      <c r="BJ754" s="26"/>
      <c r="BK754" s="26"/>
      <c r="BL754" s="26"/>
      <c r="BM754" s="26"/>
      <c r="BN754" s="26"/>
      <c r="BO754" s="26"/>
      <c r="BP754" s="26"/>
      <c r="BQ754" s="26"/>
      <c r="BR754" s="26"/>
      <c r="BS754" s="26"/>
      <c r="BT754" s="26"/>
      <c r="BU754" s="26"/>
      <c r="BV754" s="26"/>
      <c r="BW754" s="26"/>
      <c r="BX754" s="26"/>
      <c r="BY754" s="26"/>
      <c r="BZ754" s="26"/>
      <c r="CA754" s="26"/>
      <c r="CB754" s="26"/>
      <c r="CC754" s="26"/>
      <c r="CD754" s="26"/>
      <c r="CE754" s="26"/>
      <c r="CF754" s="26"/>
      <c r="CG754" s="26"/>
    </row>
    <row r="755" spans="1:85" ht="15.75" customHeight="1" x14ac:dyDescent="0.2">
      <c r="A755" s="26"/>
      <c r="B755" s="26"/>
      <c r="C755" s="26"/>
      <c r="D755" s="51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  <c r="AI755" s="26"/>
      <c r="AJ755" s="26"/>
      <c r="AK755" s="26"/>
      <c r="AL755" s="26"/>
      <c r="AM755" s="26"/>
      <c r="AN755" s="26"/>
      <c r="AO755" s="26"/>
      <c r="AP755" s="26"/>
      <c r="AQ755" s="26"/>
      <c r="AR755" s="26"/>
      <c r="AS755" s="26"/>
      <c r="AT755" s="26"/>
      <c r="AU755" s="26"/>
      <c r="AV755" s="26"/>
      <c r="AW755" s="26"/>
      <c r="AX755" s="26"/>
      <c r="AY755" s="26"/>
      <c r="AZ755" s="26"/>
      <c r="BA755" s="26"/>
      <c r="BB755" s="26"/>
      <c r="BC755" s="26"/>
      <c r="BD755" s="26"/>
      <c r="BE755" s="26"/>
      <c r="BF755" s="26"/>
      <c r="BG755" s="26"/>
      <c r="BH755" s="26"/>
      <c r="BI755" s="26"/>
      <c r="BJ755" s="26"/>
      <c r="BK755" s="26"/>
      <c r="BL755" s="26"/>
      <c r="BM755" s="26"/>
      <c r="BN755" s="26"/>
      <c r="BO755" s="26"/>
      <c r="BP755" s="26"/>
      <c r="BQ755" s="26"/>
      <c r="BR755" s="26"/>
      <c r="BS755" s="26"/>
      <c r="BT755" s="26"/>
      <c r="BU755" s="26"/>
      <c r="BV755" s="26"/>
      <c r="BW755" s="26"/>
      <c r="BX755" s="26"/>
      <c r="BY755" s="26"/>
      <c r="BZ755" s="26"/>
      <c r="CA755" s="26"/>
      <c r="CB755" s="26"/>
      <c r="CC755" s="26"/>
      <c r="CD755" s="26"/>
      <c r="CE755" s="26"/>
      <c r="CF755" s="26"/>
      <c r="CG755" s="26"/>
    </row>
    <row r="756" spans="1:85" ht="15.75" customHeight="1" x14ac:dyDescent="0.2">
      <c r="A756" s="26"/>
      <c r="B756" s="26"/>
      <c r="C756" s="26"/>
      <c r="D756" s="51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  <c r="AI756" s="26"/>
      <c r="AJ756" s="26"/>
      <c r="AK756" s="26"/>
      <c r="AL756" s="26"/>
      <c r="AM756" s="26"/>
      <c r="AN756" s="26"/>
      <c r="AO756" s="26"/>
      <c r="AP756" s="26"/>
      <c r="AQ756" s="26"/>
      <c r="AR756" s="26"/>
      <c r="AS756" s="26"/>
      <c r="AT756" s="26"/>
      <c r="AU756" s="26"/>
      <c r="AV756" s="26"/>
      <c r="AW756" s="26"/>
      <c r="AX756" s="26"/>
      <c r="AY756" s="26"/>
      <c r="AZ756" s="26"/>
      <c r="BA756" s="26"/>
      <c r="BB756" s="26"/>
      <c r="BC756" s="26"/>
      <c r="BD756" s="26"/>
      <c r="BE756" s="26"/>
      <c r="BF756" s="26"/>
      <c r="BG756" s="26"/>
      <c r="BH756" s="26"/>
      <c r="BI756" s="26"/>
      <c r="BJ756" s="26"/>
      <c r="BK756" s="26"/>
      <c r="BL756" s="26"/>
      <c r="BM756" s="26"/>
      <c r="BN756" s="26"/>
      <c r="BO756" s="26"/>
      <c r="BP756" s="26"/>
      <c r="BQ756" s="26"/>
      <c r="BR756" s="26"/>
      <c r="BS756" s="26"/>
      <c r="BT756" s="26"/>
      <c r="BU756" s="26"/>
      <c r="BV756" s="26"/>
      <c r="BW756" s="26"/>
      <c r="BX756" s="26"/>
      <c r="BY756" s="26"/>
      <c r="BZ756" s="26"/>
      <c r="CA756" s="26"/>
      <c r="CB756" s="26"/>
      <c r="CC756" s="26"/>
      <c r="CD756" s="26"/>
      <c r="CE756" s="26"/>
      <c r="CF756" s="26"/>
      <c r="CG756" s="26"/>
    </row>
    <row r="757" spans="1:85" ht="15.75" customHeight="1" x14ac:dyDescent="0.2">
      <c r="A757" s="26"/>
      <c r="B757" s="26"/>
      <c r="C757" s="26"/>
      <c r="D757" s="51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  <c r="AI757" s="26"/>
      <c r="AJ757" s="26"/>
      <c r="AK757" s="26"/>
      <c r="AL757" s="26"/>
      <c r="AM757" s="26"/>
      <c r="AN757" s="26"/>
      <c r="AO757" s="26"/>
      <c r="AP757" s="26"/>
      <c r="AQ757" s="26"/>
      <c r="AR757" s="26"/>
      <c r="AS757" s="26"/>
      <c r="AT757" s="26"/>
      <c r="AU757" s="26"/>
      <c r="AV757" s="26"/>
      <c r="AW757" s="26"/>
      <c r="AX757" s="26"/>
      <c r="AY757" s="26"/>
      <c r="AZ757" s="26"/>
      <c r="BA757" s="26"/>
      <c r="BB757" s="26"/>
      <c r="BC757" s="26"/>
      <c r="BD757" s="26"/>
      <c r="BE757" s="26"/>
      <c r="BF757" s="26"/>
      <c r="BG757" s="26"/>
      <c r="BH757" s="26"/>
      <c r="BI757" s="26"/>
      <c r="BJ757" s="26"/>
      <c r="BK757" s="26"/>
      <c r="BL757" s="26"/>
      <c r="BM757" s="26"/>
      <c r="BN757" s="26"/>
      <c r="BO757" s="26"/>
      <c r="BP757" s="26"/>
      <c r="BQ757" s="26"/>
      <c r="BR757" s="26"/>
      <c r="BS757" s="26"/>
      <c r="BT757" s="26"/>
      <c r="BU757" s="26"/>
      <c r="BV757" s="26"/>
      <c r="BW757" s="26"/>
      <c r="BX757" s="26"/>
      <c r="BY757" s="26"/>
      <c r="BZ757" s="26"/>
      <c r="CA757" s="26"/>
      <c r="CB757" s="26"/>
      <c r="CC757" s="26"/>
      <c r="CD757" s="26"/>
      <c r="CE757" s="26"/>
      <c r="CF757" s="26"/>
      <c r="CG757" s="26"/>
    </row>
    <row r="758" spans="1:85" ht="15.75" customHeight="1" x14ac:dyDescent="0.2">
      <c r="A758" s="26"/>
      <c r="B758" s="26"/>
      <c r="C758" s="26"/>
      <c r="D758" s="51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  <c r="AI758" s="26"/>
      <c r="AJ758" s="26"/>
      <c r="AK758" s="26"/>
      <c r="AL758" s="26"/>
      <c r="AM758" s="26"/>
      <c r="AN758" s="26"/>
      <c r="AO758" s="26"/>
      <c r="AP758" s="26"/>
      <c r="AQ758" s="26"/>
      <c r="AR758" s="26"/>
      <c r="AS758" s="26"/>
      <c r="AT758" s="26"/>
      <c r="AU758" s="26"/>
      <c r="AV758" s="26"/>
      <c r="AW758" s="26"/>
      <c r="AX758" s="26"/>
      <c r="AY758" s="26"/>
      <c r="AZ758" s="26"/>
      <c r="BA758" s="26"/>
      <c r="BB758" s="26"/>
      <c r="BC758" s="26"/>
      <c r="BD758" s="26"/>
      <c r="BE758" s="26"/>
      <c r="BF758" s="26"/>
      <c r="BG758" s="26"/>
      <c r="BH758" s="26"/>
      <c r="BI758" s="26"/>
      <c r="BJ758" s="26"/>
      <c r="BK758" s="26"/>
      <c r="BL758" s="26"/>
      <c r="BM758" s="26"/>
      <c r="BN758" s="26"/>
      <c r="BO758" s="26"/>
      <c r="BP758" s="26"/>
      <c r="BQ758" s="26"/>
      <c r="BR758" s="26"/>
      <c r="BS758" s="26"/>
      <c r="BT758" s="26"/>
      <c r="BU758" s="26"/>
      <c r="BV758" s="26"/>
      <c r="BW758" s="26"/>
      <c r="BX758" s="26"/>
      <c r="BY758" s="26"/>
      <c r="BZ758" s="26"/>
      <c r="CA758" s="26"/>
      <c r="CB758" s="26"/>
      <c r="CC758" s="26"/>
      <c r="CD758" s="26"/>
      <c r="CE758" s="26"/>
      <c r="CF758" s="26"/>
      <c r="CG758" s="26"/>
    </row>
    <row r="759" spans="1:85" ht="15.75" customHeight="1" x14ac:dyDescent="0.2">
      <c r="A759" s="26"/>
      <c r="B759" s="26"/>
      <c r="C759" s="26"/>
      <c r="D759" s="51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  <c r="AI759" s="26"/>
      <c r="AJ759" s="26"/>
      <c r="AK759" s="26"/>
      <c r="AL759" s="26"/>
      <c r="AM759" s="26"/>
      <c r="AN759" s="26"/>
      <c r="AO759" s="26"/>
      <c r="AP759" s="26"/>
      <c r="AQ759" s="26"/>
      <c r="AR759" s="26"/>
      <c r="AS759" s="26"/>
      <c r="AT759" s="26"/>
      <c r="AU759" s="26"/>
      <c r="AV759" s="26"/>
      <c r="AW759" s="26"/>
      <c r="AX759" s="26"/>
      <c r="AY759" s="26"/>
      <c r="AZ759" s="26"/>
      <c r="BA759" s="26"/>
      <c r="BB759" s="26"/>
      <c r="BC759" s="26"/>
      <c r="BD759" s="26"/>
      <c r="BE759" s="26"/>
      <c r="BF759" s="26"/>
      <c r="BG759" s="26"/>
      <c r="BH759" s="26"/>
      <c r="BI759" s="26"/>
      <c r="BJ759" s="26"/>
      <c r="BK759" s="26"/>
      <c r="BL759" s="26"/>
      <c r="BM759" s="26"/>
      <c r="BN759" s="26"/>
      <c r="BO759" s="26"/>
      <c r="BP759" s="26"/>
      <c r="BQ759" s="26"/>
      <c r="BR759" s="26"/>
      <c r="BS759" s="26"/>
      <c r="BT759" s="26"/>
      <c r="BU759" s="26"/>
      <c r="BV759" s="26"/>
      <c r="BW759" s="26"/>
      <c r="BX759" s="26"/>
      <c r="BY759" s="26"/>
      <c r="BZ759" s="26"/>
      <c r="CA759" s="26"/>
      <c r="CB759" s="26"/>
      <c r="CC759" s="26"/>
      <c r="CD759" s="26"/>
      <c r="CE759" s="26"/>
      <c r="CF759" s="26"/>
      <c r="CG759" s="26"/>
    </row>
    <row r="760" spans="1:85" ht="15.75" customHeight="1" x14ac:dyDescent="0.2">
      <c r="A760" s="26"/>
      <c r="B760" s="26"/>
      <c r="C760" s="26"/>
      <c r="D760" s="51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  <c r="AI760" s="26"/>
      <c r="AJ760" s="26"/>
      <c r="AK760" s="26"/>
      <c r="AL760" s="26"/>
      <c r="AM760" s="26"/>
      <c r="AN760" s="26"/>
      <c r="AO760" s="26"/>
      <c r="AP760" s="26"/>
      <c r="AQ760" s="26"/>
      <c r="AR760" s="26"/>
      <c r="AS760" s="26"/>
      <c r="AT760" s="26"/>
      <c r="AU760" s="26"/>
      <c r="AV760" s="26"/>
      <c r="AW760" s="26"/>
      <c r="AX760" s="26"/>
      <c r="AY760" s="26"/>
      <c r="AZ760" s="26"/>
      <c r="BA760" s="26"/>
      <c r="BB760" s="26"/>
      <c r="BC760" s="26"/>
      <c r="BD760" s="26"/>
      <c r="BE760" s="26"/>
      <c r="BF760" s="26"/>
      <c r="BG760" s="26"/>
      <c r="BH760" s="26"/>
      <c r="BI760" s="26"/>
      <c r="BJ760" s="26"/>
      <c r="BK760" s="26"/>
      <c r="BL760" s="26"/>
      <c r="BM760" s="26"/>
      <c r="BN760" s="26"/>
      <c r="BO760" s="26"/>
      <c r="BP760" s="26"/>
      <c r="BQ760" s="26"/>
      <c r="BR760" s="26"/>
      <c r="BS760" s="26"/>
      <c r="BT760" s="26"/>
      <c r="BU760" s="26"/>
      <c r="BV760" s="26"/>
      <c r="BW760" s="26"/>
      <c r="BX760" s="26"/>
      <c r="BY760" s="26"/>
      <c r="BZ760" s="26"/>
      <c r="CA760" s="26"/>
      <c r="CB760" s="26"/>
      <c r="CC760" s="26"/>
      <c r="CD760" s="26"/>
      <c r="CE760" s="26"/>
      <c r="CF760" s="26"/>
      <c r="CG760" s="26"/>
    </row>
    <row r="761" spans="1:85" ht="15.75" customHeight="1" x14ac:dyDescent="0.2">
      <c r="A761" s="26"/>
      <c r="B761" s="26"/>
      <c r="C761" s="26"/>
      <c r="D761" s="51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  <c r="AI761" s="26"/>
      <c r="AJ761" s="26"/>
      <c r="AK761" s="26"/>
      <c r="AL761" s="26"/>
      <c r="AM761" s="26"/>
      <c r="AN761" s="26"/>
      <c r="AO761" s="26"/>
      <c r="AP761" s="26"/>
      <c r="AQ761" s="26"/>
      <c r="AR761" s="26"/>
      <c r="AS761" s="26"/>
      <c r="AT761" s="26"/>
      <c r="AU761" s="26"/>
      <c r="AV761" s="26"/>
      <c r="AW761" s="26"/>
      <c r="AX761" s="26"/>
      <c r="AY761" s="26"/>
      <c r="AZ761" s="26"/>
      <c r="BA761" s="26"/>
      <c r="BB761" s="26"/>
      <c r="BC761" s="26"/>
      <c r="BD761" s="26"/>
      <c r="BE761" s="26"/>
      <c r="BF761" s="26"/>
      <c r="BG761" s="26"/>
      <c r="BH761" s="26"/>
      <c r="BI761" s="26"/>
      <c r="BJ761" s="26"/>
      <c r="BK761" s="26"/>
      <c r="BL761" s="26"/>
      <c r="BM761" s="26"/>
      <c r="BN761" s="26"/>
      <c r="BO761" s="26"/>
      <c r="BP761" s="26"/>
      <c r="BQ761" s="26"/>
      <c r="BR761" s="26"/>
      <c r="BS761" s="26"/>
      <c r="BT761" s="26"/>
      <c r="BU761" s="26"/>
      <c r="BV761" s="26"/>
      <c r="BW761" s="26"/>
      <c r="BX761" s="26"/>
      <c r="BY761" s="26"/>
      <c r="BZ761" s="26"/>
      <c r="CA761" s="26"/>
      <c r="CB761" s="26"/>
      <c r="CC761" s="26"/>
      <c r="CD761" s="26"/>
      <c r="CE761" s="26"/>
      <c r="CF761" s="26"/>
      <c r="CG761" s="26"/>
    </row>
    <row r="762" spans="1:85" ht="15.75" customHeight="1" x14ac:dyDescent="0.2">
      <c r="A762" s="26"/>
      <c r="B762" s="26"/>
      <c r="C762" s="26"/>
      <c r="D762" s="51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  <c r="AI762" s="26"/>
      <c r="AJ762" s="26"/>
      <c r="AK762" s="26"/>
      <c r="AL762" s="26"/>
      <c r="AM762" s="26"/>
      <c r="AN762" s="26"/>
      <c r="AO762" s="26"/>
      <c r="AP762" s="26"/>
      <c r="AQ762" s="26"/>
      <c r="AR762" s="26"/>
      <c r="AS762" s="26"/>
      <c r="AT762" s="26"/>
      <c r="AU762" s="26"/>
      <c r="AV762" s="26"/>
      <c r="AW762" s="26"/>
      <c r="AX762" s="26"/>
      <c r="AY762" s="26"/>
      <c r="AZ762" s="26"/>
      <c r="BA762" s="26"/>
      <c r="BB762" s="26"/>
      <c r="BC762" s="26"/>
      <c r="BD762" s="26"/>
      <c r="BE762" s="26"/>
      <c r="BF762" s="26"/>
      <c r="BG762" s="26"/>
      <c r="BH762" s="26"/>
      <c r="BI762" s="26"/>
      <c r="BJ762" s="26"/>
      <c r="BK762" s="26"/>
      <c r="BL762" s="26"/>
      <c r="BM762" s="26"/>
      <c r="BN762" s="26"/>
      <c r="BO762" s="26"/>
      <c r="BP762" s="26"/>
      <c r="BQ762" s="26"/>
      <c r="BR762" s="26"/>
      <c r="BS762" s="26"/>
      <c r="BT762" s="26"/>
      <c r="BU762" s="26"/>
      <c r="BV762" s="26"/>
      <c r="BW762" s="26"/>
      <c r="BX762" s="26"/>
      <c r="BY762" s="26"/>
      <c r="BZ762" s="26"/>
      <c r="CA762" s="26"/>
      <c r="CB762" s="26"/>
      <c r="CC762" s="26"/>
      <c r="CD762" s="26"/>
      <c r="CE762" s="26"/>
      <c r="CF762" s="26"/>
      <c r="CG762" s="26"/>
    </row>
    <row r="763" spans="1:85" ht="15.75" customHeight="1" x14ac:dyDescent="0.2">
      <c r="A763" s="26"/>
      <c r="B763" s="26"/>
      <c r="C763" s="26"/>
      <c r="D763" s="51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  <c r="AI763" s="26"/>
      <c r="AJ763" s="26"/>
      <c r="AK763" s="26"/>
      <c r="AL763" s="26"/>
      <c r="AM763" s="26"/>
      <c r="AN763" s="26"/>
      <c r="AO763" s="26"/>
      <c r="AP763" s="26"/>
      <c r="AQ763" s="26"/>
      <c r="AR763" s="26"/>
      <c r="AS763" s="26"/>
      <c r="AT763" s="26"/>
      <c r="AU763" s="26"/>
      <c r="AV763" s="26"/>
      <c r="AW763" s="26"/>
      <c r="AX763" s="26"/>
      <c r="AY763" s="26"/>
      <c r="AZ763" s="26"/>
      <c r="BA763" s="26"/>
      <c r="BB763" s="26"/>
      <c r="BC763" s="26"/>
      <c r="BD763" s="26"/>
      <c r="BE763" s="26"/>
      <c r="BF763" s="26"/>
      <c r="BG763" s="26"/>
      <c r="BH763" s="26"/>
      <c r="BI763" s="26"/>
      <c r="BJ763" s="26"/>
      <c r="BK763" s="26"/>
      <c r="BL763" s="26"/>
      <c r="BM763" s="26"/>
      <c r="BN763" s="26"/>
      <c r="BO763" s="26"/>
      <c r="BP763" s="26"/>
      <c r="BQ763" s="26"/>
      <c r="BR763" s="26"/>
      <c r="BS763" s="26"/>
      <c r="BT763" s="26"/>
      <c r="BU763" s="26"/>
      <c r="BV763" s="26"/>
      <c r="BW763" s="26"/>
      <c r="BX763" s="26"/>
      <c r="BY763" s="26"/>
      <c r="BZ763" s="26"/>
      <c r="CA763" s="26"/>
      <c r="CB763" s="26"/>
      <c r="CC763" s="26"/>
      <c r="CD763" s="26"/>
      <c r="CE763" s="26"/>
      <c r="CF763" s="26"/>
      <c r="CG763" s="26"/>
    </row>
    <row r="764" spans="1:85" ht="15.75" customHeight="1" x14ac:dyDescent="0.2">
      <c r="A764" s="26"/>
      <c r="B764" s="26"/>
      <c r="C764" s="26"/>
      <c r="D764" s="51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  <c r="AI764" s="26"/>
      <c r="AJ764" s="26"/>
      <c r="AK764" s="26"/>
      <c r="AL764" s="26"/>
      <c r="AM764" s="26"/>
      <c r="AN764" s="26"/>
      <c r="AO764" s="26"/>
      <c r="AP764" s="26"/>
      <c r="AQ764" s="26"/>
      <c r="AR764" s="26"/>
      <c r="AS764" s="26"/>
      <c r="AT764" s="26"/>
      <c r="AU764" s="26"/>
      <c r="AV764" s="26"/>
      <c r="AW764" s="26"/>
      <c r="AX764" s="26"/>
      <c r="AY764" s="26"/>
      <c r="AZ764" s="26"/>
      <c r="BA764" s="26"/>
      <c r="BB764" s="26"/>
      <c r="BC764" s="26"/>
      <c r="BD764" s="26"/>
      <c r="BE764" s="26"/>
      <c r="BF764" s="26"/>
      <c r="BG764" s="26"/>
      <c r="BH764" s="26"/>
      <c r="BI764" s="26"/>
      <c r="BJ764" s="26"/>
      <c r="BK764" s="26"/>
      <c r="BL764" s="26"/>
      <c r="BM764" s="26"/>
      <c r="BN764" s="26"/>
      <c r="BO764" s="26"/>
      <c r="BP764" s="26"/>
      <c r="BQ764" s="26"/>
      <c r="BR764" s="26"/>
      <c r="BS764" s="26"/>
      <c r="BT764" s="26"/>
      <c r="BU764" s="26"/>
      <c r="BV764" s="26"/>
      <c r="BW764" s="26"/>
      <c r="BX764" s="26"/>
      <c r="BY764" s="26"/>
      <c r="BZ764" s="26"/>
      <c r="CA764" s="26"/>
      <c r="CB764" s="26"/>
      <c r="CC764" s="26"/>
      <c r="CD764" s="26"/>
      <c r="CE764" s="26"/>
      <c r="CF764" s="26"/>
      <c r="CG764" s="26"/>
    </row>
    <row r="765" spans="1:85" ht="15.75" customHeight="1" x14ac:dyDescent="0.2">
      <c r="A765" s="26"/>
      <c r="B765" s="26"/>
      <c r="C765" s="26"/>
      <c r="D765" s="51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  <c r="AI765" s="26"/>
      <c r="AJ765" s="26"/>
      <c r="AK765" s="26"/>
      <c r="AL765" s="26"/>
      <c r="AM765" s="26"/>
      <c r="AN765" s="26"/>
      <c r="AO765" s="26"/>
      <c r="AP765" s="26"/>
      <c r="AQ765" s="26"/>
      <c r="AR765" s="26"/>
      <c r="AS765" s="26"/>
      <c r="AT765" s="26"/>
      <c r="AU765" s="26"/>
      <c r="AV765" s="26"/>
      <c r="AW765" s="26"/>
      <c r="AX765" s="26"/>
      <c r="AY765" s="26"/>
      <c r="AZ765" s="26"/>
      <c r="BA765" s="26"/>
      <c r="BB765" s="26"/>
      <c r="BC765" s="26"/>
      <c r="BD765" s="26"/>
      <c r="BE765" s="26"/>
      <c r="BF765" s="26"/>
      <c r="BG765" s="26"/>
      <c r="BH765" s="26"/>
      <c r="BI765" s="26"/>
      <c r="BJ765" s="26"/>
      <c r="BK765" s="26"/>
      <c r="BL765" s="26"/>
      <c r="BM765" s="26"/>
      <c r="BN765" s="26"/>
      <c r="BO765" s="26"/>
      <c r="BP765" s="26"/>
      <c r="BQ765" s="26"/>
      <c r="BR765" s="26"/>
      <c r="BS765" s="26"/>
      <c r="BT765" s="26"/>
      <c r="BU765" s="26"/>
      <c r="BV765" s="26"/>
      <c r="BW765" s="26"/>
      <c r="BX765" s="26"/>
      <c r="BY765" s="26"/>
      <c r="BZ765" s="26"/>
      <c r="CA765" s="26"/>
      <c r="CB765" s="26"/>
      <c r="CC765" s="26"/>
      <c r="CD765" s="26"/>
      <c r="CE765" s="26"/>
      <c r="CF765" s="26"/>
      <c r="CG765" s="26"/>
    </row>
    <row r="766" spans="1:85" ht="15.75" customHeight="1" x14ac:dyDescent="0.2">
      <c r="A766" s="26"/>
      <c r="B766" s="26"/>
      <c r="C766" s="26"/>
      <c r="D766" s="51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  <c r="AI766" s="26"/>
      <c r="AJ766" s="26"/>
      <c r="AK766" s="26"/>
      <c r="AL766" s="26"/>
      <c r="AM766" s="26"/>
      <c r="AN766" s="26"/>
      <c r="AO766" s="26"/>
      <c r="AP766" s="26"/>
      <c r="AQ766" s="26"/>
      <c r="AR766" s="26"/>
      <c r="AS766" s="26"/>
      <c r="AT766" s="26"/>
      <c r="AU766" s="26"/>
      <c r="AV766" s="26"/>
      <c r="AW766" s="26"/>
      <c r="AX766" s="26"/>
      <c r="AY766" s="26"/>
      <c r="AZ766" s="26"/>
      <c r="BA766" s="26"/>
      <c r="BB766" s="26"/>
      <c r="BC766" s="26"/>
      <c r="BD766" s="26"/>
      <c r="BE766" s="26"/>
      <c r="BF766" s="26"/>
      <c r="BG766" s="26"/>
      <c r="BH766" s="26"/>
      <c r="BI766" s="26"/>
      <c r="BJ766" s="26"/>
      <c r="BK766" s="26"/>
      <c r="BL766" s="26"/>
      <c r="BM766" s="26"/>
      <c r="BN766" s="26"/>
      <c r="BO766" s="26"/>
      <c r="BP766" s="26"/>
      <c r="BQ766" s="26"/>
      <c r="BR766" s="26"/>
      <c r="BS766" s="26"/>
      <c r="BT766" s="26"/>
      <c r="BU766" s="26"/>
      <c r="BV766" s="26"/>
      <c r="BW766" s="26"/>
      <c r="BX766" s="26"/>
      <c r="BY766" s="26"/>
      <c r="BZ766" s="26"/>
      <c r="CA766" s="26"/>
      <c r="CB766" s="26"/>
      <c r="CC766" s="26"/>
      <c r="CD766" s="26"/>
      <c r="CE766" s="26"/>
      <c r="CF766" s="26"/>
      <c r="CG766" s="26"/>
    </row>
    <row r="767" spans="1:85" ht="15.75" customHeight="1" x14ac:dyDescent="0.2">
      <c r="A767" s="26"/>
      <c r="B767" s="26"/>
      <c r="C767" s="26"/>
      <c r="D767" s="51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  <c r="AI767" s="26"/>
      <c r="AJ767" s="26"/>
      <c r="AK767" s="26"/>
      <c r="AL767" s="26"/>
      <c r="AM767" s="26"/>
      <c r="AN767" s="26"/>
      <c r="AO767" s="26"/>
      <c r="AP767" s="26"/>
      <c r="AQ767" s="26"/>
      <c r="AR767" s="26"/>
      <c r="AS767" s="26"/>
      <c r="AT767" s="26"/>
      <c r="AU767" s="26"/>
      <c r="AV767" s="26"/>
      <c r="AW767" s="26"/>
      <c r="AX767" s="26"/>
      <c r="AY767" s="26"/>
      <c r="AZ767" s="26"/>
      <c r="BA767" s="26"/>
      <c r="BB767" s="26"/>
      <c r="BC767" s="26"/>
      <c r="BD767" s="26"/>
      <c r="BE767" s="26"/>
      <c r="BF767" s="26"/>
      <c r="BG767" s="26"/>
      <c r="BH767" s="26"/>
      <c r="BI767" s="26"/>
      <c r="BJ767" s="26"/>
      <c r="BK767" s="26"/>
      <c r="BL767" s="26"/>
      <c r="BM767" s="26"/>
      <c r="BN767" s="26"/>
      <c r="BO767" s="26"/>
      <c r="BP767" s="26"/>
      <c r="BQ767" s="26"/>
      <c r="BR767" s="26"/>
      <c r="BS767" s="26"/>
      <c r="BT767" s="26"/>
      <c r="BU767" s="26"/>
      <c r="BV767" s="26"/>
      <c r="BW767" s="26"/>
      <c r="BX767" s="26"/>
      <c r="BY767" s="26"/>
      <c r="BZ767" s="26"/>
      <c r="CA767" s="26"/>
      <c r="CB767" s="26"/>
      <c r="CC767" s="26"/>
      <c r="CD767" s="26"/>
      <c r="CE767" s="26"/>
      <c r="CF767" s="26"/>
      <c r="CG767" s="26"/>
    </row>
    <row r="768" spans="1:85" ht="15.75" customHeight="1" x14ac:dyDescent="0.2">
      <c r="A768" s="26"/>
      <c r="B768" s="26"/>
      <c r="C768" s="26"/>
      <c r="D768" s="51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  <c r="AI768" s="26"/>
      <c r="AJ768" s="26"/>
      <c r="AK768" s="26"/>
      <c r="AL768" s="26"/>
      <c r="AM768" s="26"/>
      <c r="AN768" s="26"/>
      <c r="AO768" s="26"/>
      <c r="AP768" s="26"/>
      <c r="AQ768" s="26"/>
      <c r="AR768" s="26"/>
      <c r="AS768" s="26"/>
      <c r="AT768" s="26"/>
      <c r="AU768" s="26"/>
      <c r="AV768" s="26"/>
      <c r="AW768" s="26"/>
      <c r="AX768" s="26"/>
      <c r="AY768" s="26"/>
      <c r="AZ768" s="26"/>
      <c r="BA768" s="26"/>
      <c r="BB768" s="26"/>
      <c r="BC768" s="26"/>
      <c r="BD768" s="26"/>
      <c r="BE768" s="26"/>
      <c r="BF768" s="26"/>
      <c r="BG768" s="26"/>
      <c r="BH768" s="26"/>
      <c r="BI768" s="26"/>
      <c r="BJ768" s="26"/>
      <c r="BK768" s="26"/>
      <c r="BL768" s="26"/>
      <c r="BM768" s="26"/>
      <c r="BN768" s="26"/>
      <c r="BO768" s="26"/>
      <c r="BP768" s="26"/>
      <c r="BQ768" s="26"/>
      <c r="BR768" s="26"/>
      <c r="BS768" s="26"/>
      <c r="BT768" s="26"/>
      <c r="BU768" s="26"/>
      <c r="BV768" s="26"/>
      <c r="BW768" s="26"/>
      <c r="BX768" s="26"/>
      <c r="BY768" s="26"/>
      <c r="BZ768" s="26"/>
      <c r="CA768" s="26"/>
      <c r="CB768" s="26"/>
      <c r="CC768" s="26"/>
      <c r="CD768" s="26"/>
      <c r="CE768" s="26"/>
      <c r="CF768" s="26"/>
      <c r="CG768" s="26"/>
    </row>
    <row r="769" spans="1:85" ht="15.75" customHeight="1" x14ac:dyDescent="0.2">
      <c r="A769" s="26"/>
      <c r="B769" s="26"/>
      <c r="C769" s="26"/>
      <c r="D769" s="51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  <c r="AI769" s="26"/>
      <c r="AJ769" s="26"/>
      <c r="AK769" s="26"/>
      <c r="AL769" s="26"/>
      <c r="AM769" s="26"/>
      <c r="AN769" s="26"/>
      <c r="AO769" s="26"/>
      <c r="AP769" s="26"/>
      <c r="AQ769" s="26"/>
      <c r="AR769" s="26"/>
      <c r="AS769" s="26"/>
      <c r="AT769" s="26"/>
      <c r="AU769" s="26"/>
      <c r="AV769" s="26"/>
      <c r="AW769" s="26"/>
      <c r="AX769" s="26"/>
      <c r="AY769" s="26"/>
      <c r="AZ769" s="26"/>
      <c r="BA769" s="26"/>
      <c r="BB769" s="26"/>
      <c r="BC769" s="26"/>
      <c r="BD769" s="26"/>
      <c r="BE769" s="26"/>
      <c r="BF769" s="26"/>
      <c r="BG769" s="26"/>
      <c r="BH769" s="26"/>
      <c r="BI769" s="26"/>
      <c r="BJ769" s="26"/>
      <c r="BK769" s="26"/>
      <c r="BL769" s="26"/>
      <c r="BM769" s="26"/>
      <c r="BN769" s="26"/>
      <c r="BO769" s="26"/>
      <c r="BP769" s="26"/>
      <c r="BQ769" s="26"/>
      <c r="BR769" s="26"/>
      <c r="BS769" s="26"/>
      <c r="BT769" s="26"/>
      <c r="BU769" s="26"/>
      <c r="BV769" s="26"/>
      <c r="BW769" s="26"/>
      <c r="BX769" s="26"/>
      <c r="BY769" s="26"/>
      <c r="BZ769" s="26"/>
      <c r="CA769" s="26"/>
      <c r="CB769" s="26"/>
      <c r="CC769" s="26"/>
      <c r="CD769" s="26"/>
      <c r="CE769" s="26"/>
      <c r="CF769" s="26"/>
      <c r="CG769" s="26"/>
    </row>
    <row r="770" spans="1:85" ht="15.75" customHeight="1" x14ac:dyDescent="0.2">
      <c r="A770" s="26"/>
      <c r="B770" s="26"/>
      <c r="C770" s="26"/>
      <c r="D770" s="51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  <c r="AI770" s="26"/>
      <c r="AJ770" s="26"/>
      <c r="AK770" s="26"/>
      <c r="AL770" s="26"/>
      <c r="AM770" s="26"/>
      <c r="AN770" s="26"/>
      <c r="AO770" s="26"/>
      <c r="AP770" s="26"/>
      <c r="AQ770" s="26"/>
      <c r="AR770" s="26"/>
      <c r="AS770" s="26"/>
      <c r="AT770" s="26"/>
      <c r="AU770" s="26"/>
      <c r="AV770" s="26"/>
      <c r="AW770" s="26"/>
      <c r="AX770" s="26"/>
      <c r="AY770" s="26"/>
      <c r="AZ770" s="26"/>
      <c r="BA770" s="26"/>
      <c r="BB770" s="26"/>
      <c r="BC770" s="26"/>
      <c r="BD770" s="26"/>
      <c r="BE770" s="26"/>
      <c r="BF770" s="26"/>
      <c r="BG770" s="26"/>
      <c r="BH770" s="26"/>
      <c r="BI770" s="26"/>
      <c r="BJ770" s="26"/>
      <c r="BK770" s="26"/>
      <c r="BL770" s="26"/>
      <c r="BM770" s="26"/>
      <c r="BN770" s="26"/>
      <c r="BO770" s="26"/>
      <c r="BP770" s="26"/>
      <c r="BQ770" s="26"/>
      <c r="BR770" s="26"/>
      <c r="BS770" s="26"/>
      <c r="BT770" s="26"/>
      <c r="BU770" s="26"/>
      <c r="BV770" s="26"/>
      <c r="BW770" s="26"/>
      <c r="BX770" s="26"/>
      <c r="BY770" s="26"/>
      <c r="BZ770" s="26"/>
      <c r="CA770" s="26"/>
      <c r="CB770" s="26"/>
      <c r="CC770" s="26"/>
      <c r="CD770" s="26"/>
      <c r="CE770" s="26"/>
      <c r="CF770" s="26"/>
      <c r="CG770" s="26"/>
    </row>
    <row r="771" spans="1:85" ht="15.75" customHeight="1" x14ac:dyDescent="0.2">
      <c r="A771" s="26"/>
      <c r="B771" s="26"/>
      <c r="C771" s="26"/>
      <c r="D771" s="51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  <c r="AI771" s="26"/>
      <c r="AJ771" s="26"/>
      <c r="AK771" s="26"/>
      <c r="AL771" s="26"/>
      <c r="AM771" s="26"/>
      <c r="AN771" s="26"/>
      <c r="AO771" s="26"/>
      <c r="AP771" s="26"/>
      <c r="AQ771" s="26"/>
      <c r="AR771" s="26"/>
      <c r="AS771" s="26"/>
      <c r="AT771" s="26"/>
      <c r="AU771" s="26"/>
      <c r="AV771" s="26"/>
      <c r="AW771" s="26"/>
      <c r="AX771" s="26"/>
      <c r="AY771" s="26"/>
      <c r="AZ771" s="26"/>
      <c r="BA771" s="26"/>
      <c r="BB771" s="26"/>
      <c r="BC771" s="26"/>
      <c r="BD771" s="26"/>
      <c r="BE771" s="26"/>
      <c r="BF771" s="26"/>
      <c r="BG771" s="26"/>
      <c r="BH771" s="26"/>
      <c r="BI771" s="26"/>
      <c r="BJ771" s="26"/>
      <c r="BK771" s="26"/>
      <c r="BL771" s="26"/>
      <c r="BM771" s="26"/>
      <c r="BN771" s="26"/>
      <c r="BO771" s="26"/>
      <c r="BP771" s="26"/>
      <c r="BQ771" s="26"/>
      <c r="BR771" s="26"/>
      <c r="BS771" s="26"/>
      <c r="BT771" s="26"/>
      <c r="BU771" s="26"/>
      <c r="BV771" s="26"/>
      <c r="BW771" s="26"/>
      <c r="BX771" s="26"/>
      <c r="BY771" s="26"/>
      <c r="BZ771" s="26"/>
      <c r="CA771" s="26"/>
      <c r="CB771" s="26"/>
      <c r="CC771" s="26"/>
      <c r="CD771" s="26"/>
      <c r="CE771" s="26"/>
      <c r="CF771" s="26"/>
      <c r="CG771" s="26"/>
    </row>
    <row r="772" spans="1:85" ht="15.75" customHeight="1" x14ac:dyDescent="0.2">
      <c r="A772" s="26"/>
      <c r="B772" s="26"/>
      <c r="C772" s="26"/>
      <c r="D772" s="51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  <c r="AI772" s="26"/>
      <c r="AJ772" s="26"/>
      <c r="AK772" s="26"/>
      <c r="AL772" s="26"/>
      <c r="AM772" s="26"/>
      <c r="AN772" s="26"/>
      <c r="AO772" s="26"/>
      <c r="AP772" s="26"/>
      <c r="AQ772" s="26"/>
      <c r="AR772" s="26"/>
      <c r="AS772" s="26"/>
      <c r="AT772" s="26"/>
      <c r="AU772" s="26"/>
      <c r="AV772" s="26"/>
      <c r="AW772" s="26"/>
      <c r="AX772" s="26"/>
      <c r="AY772" s="26"/>
      <c r="AZ772" s="26"/>
      <c r="BA772" s="26"/>
      <c r="BB772" s="26"/>
      <c r="BC772" s="26"/>
      <c r="BD772" s="26"/>
      <c r="BE772" s="26"/>
      <c r="BF772" s="26"/>
      <c r="BG772" s="26"/>
      <c r="BH772" s="26"/>
      <c r="BI772" s="26"/>
      <c r="BJ772" s="26"/>
      <c r="BK772" s="26"/>
      <c r="BL772" s="26"/>
      <c r="BM772" s="26"/>
      <c r="BN772" s="26"/>
      <c r="BO772" s="26"/>
      <c r="BP772" s="26"/>
      <c r="BQ772" s="26"/>
      <c r="BR772" s="26"/>
      <c r="BS772" s="26"/>
      <c r="BT772" s="26"/>
      <c r="BU772" s="26"/>
      <c r="BV772" s="26"/>
      <c r="BW772" s="26"/>
      <c r="BX772" s="26"/>
      <c r="BY772" s="26"/>
      <c r="BZ772" s="26"/>
      <c r="CA772" s="26"/>
      <c r="CB772" s="26"/>
      <c r="CC772" s="26"/>
      <c r="CD772" s="26"/>
      <c r="CE772" s="26"/>
      <c r="CF772" s="26"/>
      <c r="CG772" s="26"/>
    </row>
    <row r="773" spans="1:85" ht="15.75" customHeight="1" x14ac:dyDescent="0.2">
      <c r="A773" s="26"/>
      <c r="B773" s="26"/>
      <c r="C773" s="26"/>
      <c r="D773" s="51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  <c r="AI773" s="26"/>
      <c r="AJ773" s="26"/>
      <c r="AK773" s="26"/>
      <c r="AL773" s="26"/>
      <c r="AM773" s="26"/>
      <c r="AN773" s="26"/>
      <c r="AO773" s="26"/>
      <c r="AP773" s="26"/>
      <c r="AQ773" s="26"/>
      <c r="AR773" s="26"/>
      <c r="AS773" s="26"/>
      <c r="AT773" s="26"/>
      <c r="AU773" s="26"/>
      <c r="AV773" s="26"/>
      <c r="AW773" s="26"/>
      <c r="AX773" s="26"/>
      <c r="AY773" s="26"/>
      <c r="AZ773" s="26"/>
      <c r="BA773" s="26"/>
      <c r="BB773" s="26"/>
      <c r="BC773" s="26"/>
      <c r="BD773" s="26"/>
      <c r="BE773" s="26"/>
      <c r="BF773" s="26"/>
      <c r="BG773" s="26"/>
      <c r="BH773" s="26"/>
      <c r="BI773" s="26"/>
      <c r="BJ773" s="26"/>
      <c r="BK773" s="26"/>
      <c r="BL773" s="26"/>
      <c r="BM773" s="26"/>
      <c r="BN773" s="26"/>
      <c r="BO773" s="26"/>
      <c r="BP773" s="26"/>
      <c r="BQ773" s="26"/>
      <c r="BR773" s="26"/>
      <c r="BS773" s="26"/>
      <c r="BT773" s="26"/>
      <c r="BU773" s="26"/>
      <c r="BV773" s="26"/>
      <c r="BW773" s="26"/>
      <c r="BX773" s="26"/>
      <c r="BY773" s="26"/>
      <c r="BZ773" s="26"/>
      <c r="CA773" s="26"/>
      <c r="CB773" s="26"/>
      <c r="CC773" s="26"/>
      <c r="CD773" s="26"/>
      <c r="CE773" s="26"/>
      <c r="CF773" s="26"/>
      <c r="CG773" s="26"/>
    </row>
    <row r="774" spans="1:85" ht="15.75" customHeight="1" x14ac:dyDescent="0.2">
      <c r="A774" s="26"/>
      <c r="B774" s="26"/>
      <c r="C774" s="26"/>
      <c r="D774" s="51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  <c r="AI774" s="26"/>
      <c r="AJ774" s="26"/>
      <c r="AK774" s="26"/>
      <c r="AL774" s="26"/>
      <c r="AM774" s="26"/>
      <c r="AN774" s="26"/>
      <c r="AO774" s="26"/>
      <c r="AP774" s="26"/>
      <c r="AQ774" s="26"/>
      <c r="AR774" s="26"/>
      <c r="AS774" s="26"/>
      <c r="AT774" s="26"/>
      <c r="AU774" s="26"/>
      <c r="AV774" s="26"/>
      <c r="AW774" s="26"/>
      <c r="AX774" s="26"/>
      <c r="AY774" s="26"/>
      <c r="AZ774" s="26"/>
      <c r="BA774" s="26"/>
      <c r="BB774" s="26"/>
      <c r="BC774" s="26"/>
      <c r="BD774" s="26"/>
      <c r="BE774" s="26"/>
      <c r="BF774" s="26"/>
      <c r="BG774" s="26"/>
      <c r="BH774" s="26"/>
      <c r="BI774" s="26"/>
      <c r="BJ774" s="26"/>
      <c r="BK774" s="26"/>
      <c r="BL774" s="26"/>
      <c r="BM774" s="26"/>
      <c r="BN774" s="26"/>
      <c r="BO774" s="26"/>
      <c r="BP774" s="26"/>
      <c r="BQ774" s="26"/>
      <c r="BR774" s="26"/>
      <c r="BS774" s="26"/>
      <c r="BT774" s="26"/>
      <c r="BU774" s="26"/>
      <c r="BV774" s="26"/>
      <c r="BW774" s="26"/>
      <c r="BX774" s="26"/>
      <c r="BY774" s="26"/>
      <c r="BZ774" s="26"/>
      <c r="CA774" s="26"/>
      <c r="CB774" s="26"/>
      <c r="CC774" s="26"/>
      <c r="CD774" s="26"/>
      <c r="CE774" s="26"/>
      <c r="CF774" s="26"/>
      <c r="CG774" s="26"/>
    </row>
    <row r="775" spans="1:85" ht="15.75" customHeight="1" x14ac:dyDescent="0.2">
      <c r="A775" s="26"/>
      <c r="B775" s="26"/>
      <c r="C775" s="26"/>
      <c r="D775" s="51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  <c r="AI775" s="26"/>
      <c r="AJ775" s="26"/>
      <c r="AK775" s="26"/>
      <c r="AL775" s="26"/>
      <c r="AM775" s="26"/>
      <c r="AN775" s="26"/>
      <c r="AO775" s="26"/>
      <c r="AP775" s="26"/>
      <c r="AQ775" s="26"/>
      <c r="AR775" s="26"/>
      <c r="AS775" s="26"/>
      <c r="AT775" s="26"/>
      <c r="AU775" s="26"/>
      <c r="AV775" s="26"/>
      <c r="AW775" s="26"/>
      <c r="AX775" s="26"/>
      <c r="AY775" s="26"/>
      <c r="AZ775" s="26"/>
      <c r="BA775" s="26"/>
      <c r="BB775" s="26"/>
      <c r="BC775" s="26"/>
      <c r="BD775" s="26"/>
      <c r="BE775" s="26"/>
      <c r="BF775" s="26"/>
      <c r="BG775" s="26"/>
      <c r="BH775" s="26"/>
      <c r="BI775" s="26"/>
      <c r="BJ775" s="26"/>
      <c r="BK775" s="26"/>
      <c r="BL775" s="26"/>
      <c r="BM775" s="26"/>
      <c r="BN775" s="26"/>
      <c r="BO775" s="26"/>
      <c r="BP775" s="26"/>
      <c r="BQ775" s="26"/>
      <c r="BR775" s="26"/>
      <c r="BS775" s="26"/>
      <c r="BT775" s="26"/>
      <c r="BU775" s="26"/>
      <c r="BV775" s="26"/>
      <c r="BW775" s="26"/>
      <c r="BX775" s="26"/>
      <c r="BY775" s="26"/>
      <c r="BZ775" s="26"/>
      <c r="CA775" s="26"/>
      <c r="CB775" s="26"/>
      <c r="CC775" s="26"/>
      <c r="CD775" s="26"/>
      <c r="CE775" s="26"/>
      <c r="CF775" s="26"/>
      <c r="CG775" s="26"/>
    </row>
    <row r="776" spans="1:85" ht="15.75" customHeight="1" x14ac:dyDescent="0.2">
      <c r="A776" s="26"/>
      <c r="B776" s="26"/>
      <c r="C776" s="26"/>
      <c r="D776" s="51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  <c r="AI776" s="26"/>
      <c r="AJ776" s="26"/>
      <c r="AK776" s="26"/>
      <c r="AL776" s="26"/>
      <c r="AM776" s="26"/>
      <c r="AN776" s="26"/>
      <c r="AO776" s="26"/>
      <c r="AP776" s="26"/>
      <c r="AQ776" s="26"/>
      <c r="AR776" s="26"/>
      <c r="AS776" s="26"/>
      <c r="AT776" s="26"/>
      <c r="AU776" s="26"/>
      <c r="AV776" s="26"/>
      <c r="AW776" s="26"/>
      <c r="AX776" s="26"/>
      <c r="AY776" s="26"/>
      <c r="AZ776" s="26"/>
      <c r="BA776" s="26"/>
      <c r="BB776" s="26"/>
      <c r="BC776" s="26"/>
      <c r="BD776" s="26"/>
      <c r="BE776" s="26"/>
      <c r="BF776" s="26"/>
      <c r="BG776" s="26"/>
      <c r="BH776" s="26"/>
      <c r="BI776" s="26"/>
      <c r="BJ776" s="26"/>
      <c r="BK776" s="26"/>
      <c r="BL776" s="26"/>
      <c r="BM776" s="26"/>
      <c r="BN776" s="26"/>
      <c r="BO776" s="26"/>
      <c r="BP776" s="26"/>
      <c r="BQ776" s="26"/>
      <c r="BR776" s="26"/>
      <c r="BS776" s="26"/>
      <c r="BT776" s="26"/>
      <c r="BU776" s="26"/>
      <c r="BV776" s="26"/>
      <c r="BW776" s="26"/>
      <c r="BX776" s="26"/>
      <c r="BY776" s="26"/>
      <c r="BZ776" s="26"/>
      <c r="CA776" s="26"/>
      <c r="CB776" s="26"/>
      <c r="CC776" s="26"/>
      <c r="CD776" s="26"/>
      <c r="CE776" s="26"/>
      <c r="CF776" s="26"/>
      <c r="CG776" s="26"/>
    </row>
    <row r="777" spans="1:85" ht="15.75" customHeight="1" x14ac:dyDescent="0.2">
      <c r="A777" s="26"/>
      <c r="B777" s="26"/>
      <c r="C777" s="26"/>
      <c r="D777" s="51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  <c r="AI777" s="26"/>
      <c r="AJ777" s="26"/>
      <c r="AK777" s="26"/>
      <c r="AL777" s="26"/>
      <c r="AM777" s="26"/>
      <c r="AN777" s="26"/>
      <c r="AO777" s="26"/>
      <c r="AP777" s="26"/>
      <c r="AQ777" s="26"/>
      <c r="AR777" s="26"/>
      <c r="AS777" s="26"/>
      <c r="AT777" s="26"/>
      <c r="AU777" s="26"/>
      <c r="AV777" s="26"/>
      <c r="AW777" s="26"/>
      <c r="AX777" s="26"/>
      <c r="AY777" s="26"/>
      <c r="AZ777" s="26"/>
      <c r="BA777" s="26"/>
      <c r="BB777" s="26"/>
      <c r="BC777" s="26"/>
      <c r="BD777" s="26"/>
      <c r="BE777" s="26"/>
      <c r="BF777" s="26"/>
      <c r="BG777" s="26"/>
      <c r="BH777" s="26"/>
      <c r="BI777" s="26"/>
      <c r="BJ777" s="26"/>
      <c r="BK777" s="26"/>
      <c r="BL777" s="26"/>
      <c r="BM777" s="26"/>
      <c r="BN777" s="26"/>
      <c r="BO777" s="26"/>
      <c r="BP777" s="26"/>
      <c r="BQ777" s="26"/>
      <c r="BR777" s="26"/>
      <c r="BS777" s="26"/>
      <c r="BT777" s="26"/>
      <c r="BU777" s="26"/>
      <c r="BV777" s="26"/>
      <c r="BW777" s="26"/>
      <c r="BX777" s="26"/>
      <c r="BY777" s="26"/>
      <c r="BZ777" s="26"/>
      <c r="CA777" s="26"/>
      <c r="CB777" s="26"/>
      <c r="CC777" s="26"/>
      <c r="CD777" s="26"/>
      <c r="CE777" s="26"/>
      <c r="CF777" s="26"/>
      <c r="CG777" s="26"/>
    </row>
    <row r="778" spans="1:85" ht="15.75" customHeight="1" x14ac:dyDescent="0.2">
      <c r="A778" s="26"/>
      <c r="B778" s="26"/>
      <c r="C778" s="26"/>
      <c r="D778" s="51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  <c r="AI778" s="26"/>
      <c r="AJ778" s="26"/>
      <c r="AK778" s="26"/>
      <c r="AL778" s="26"/>
      <c r="AM778" s="26"/>
      <c r="AN778" s="26"/>
      <c r="AO778" s="26"/>
      <c r="AP778" s="26"/>
      <c r="AQ778" s="26"/>
      <c r="AR778" s="26"/>
      <c r="AS778" s="26"/>
      <c r="AT778" s="26"/>
      <c r="AU778" s="26"/>
      <c r="AV778" s="26"/>
      <c r="AW778" s="26"/>
      <c r="AX778" s="26"/>
      <c r="AY778" s="26"/>
      <c r="AZ778" s="26"/>
      <c r="BA778" s="26"/>
      <c r="BB778" s="26"/>
      <c r="BC778" s="26"/>
      <c r="BD778" s="26"/>
      <c r="BE778" s="26"/>
      <c r="BF778" s="26"/>
      <c r="BG778" s="26"/>
      <c r="BH778" s="26"/>
      <c r="BI778" s="26"/>
      <c r="BJ778" s="26"/>
      <c r="BK778" s="26"/>
      <c r="BL778" s="26"/>
      <c r="BM778" s="26"/>
      <c r="BN778" s="26"/>
      <c r="BO778" s="26"/>
      <c r="BP778" s="26"/>
      <c r="BQ778" s="26"/>
      <c r="BR778" s="26"/>
      <c r="BS778" s="26"/>
      <c r="BT778" s="26"/>
      <c r="BU778" s="26"/>
      <c r="BV778" s="26"/>
      <c r="BW778" s="26"/>
      <c r="BX778" s="26"/>
      <c r="BY778" s="26"/>
      <c r="BZ778" s="26"/>
      <c r="CA778" s="26"/>
      <c r="CB778" s="26"/>
      <c r="CC778" s="26"/>
      <c r="CD778" s="26"/>
      <c r="CE778" s="26"/>
      <c r="CF778" s="26"/>
      <c r="CG778" s="26"/>
    </row>
    <row r="779" spans="1:85" ht="15.75" customHeight="1" x14ac:dyDescent="0.2">
      <c r="A779" s="26"/>
      <c r="B779" s="26"/>
      <c r="C779" s="26"/>
      <c r="D779" s="51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  <c r="AI779" s="26"/>
      <c r="AJ779" s="26"/>
      <c r="AK779" s="26"/>
      <c r="AL779" s="26"/>
      <c r="AM779" s="26"/>
      <c r="AN779" s="26"/>
      <c r="AO779" s="26"/>
      <c r="AP779" s="26"/>
      <c r="AQ779" s="26"/>
      <c r="AR779" s="26"/>
      <c r="AS779" s="26"/>
      <c r="AT779" s="26"/>
      <c r="AU779" s="26"/>
      <c r="AV779" s="26"/>
      <c r="AW779" s="26"/>
      <c r="AX779" s="26"/>
      <c r="AY779" s="26"/>
      <c r="AZ779" s="26"/>
      <c r="BA779" s="26"/>
      <c r="BB779" s="26"/>
      <c r="BC779" s="26"/>
      <c r="BD779" s="26"/>
      <c r="BE779" s="26"/>
      <c r="BF779" s="26"/>
      <c r="BG779" s="26"/>
      <c r="BH779" s="26"/>
      <c r="BI779" s="26"/>
      <c r="BJ779" s="26"/>
      <c r="BK779" s="26"/>
      <c r="BL779" s="26"/>
      <c r="BM779" s="26"/>
      <c r="BN779" s="26"/>
      <c r="BO779" s="26"/>
      <c r="BP779" s="26"/>
      <c r="BQ779" s="26"/>
      <c r="BR779" s="26"/>
      <c r="BS779" s="26"/>
      <c r="BT779" s="26"/>
      <c r="BU779" s="26"/>
      <c r="BV779" s="26"/>
      <c r="BW779" s="26"/>
      <c r="BX779" s="26"/>
      <c r="BY779" s="26"/>
      <c r="BZ779" s="26"/>
      <c r="CA779" s="26"/>
      <c r="CB779" s="26"/>
      <c r="CC779" s="26"/>
      <c r="CD779" s="26"/>
      <c r="CE779" s="26"/>
      <c r="CF779" s="26"/>
      <c r="CG779" s="26"/>
    </row>
    <row r="780" spans="1:85" ht="15.75" customHeight="1" x14ac:dyDescent="0.2">
      <c r="A780" s="26"/>
      <c r="B780" s="26"/>
      <c r="C780" s="26"/>
      <c r="D780" s="51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/>
      <c r="AK780" s="26"/>
      <c r="AL780" s="26"/>
      <c r="AM780" s="26"/>
      <c r="AN780" s="26"/>
      <c r="AO780" s="26"/>
      <c r="AP780" s="26"/>
      <c r="AQ780" s="26"/>
      <c r="AR780" s="26"/>
      <c r="AS780" s="26"/>
      <c r="AT780" s="26"/>
      <c r="AU780" s="26"/>
      <c r="AV780" s="26"/>
      <c r="AW780" s="26"/>
      <c r="AX780" s="26"/>
      <c r="AY780" s="26"/>
      <c r="AZ780" s="26"/>
      <c r="BA780" s="26"/>
      <c r="BB780" s="26"/>
      <c r="BC780" s="26"/>
      <c r="BD780" s="26"/>
      <c r="BE780" s="26"/>
      <c r="BF780" s="26"/>
      <c r="BG780" s="26"/>
      <c r="BH780" s="26"/>
      <c r="BI780" s="26"/>
      <c r="BJ780" s="26"/>
      <c r="BK780" s="26"/>
      <c r="BL780" s="26"/>
      <c r="BM780" s="26"/>
      <c r="BN780" s="26"/>
      <c r="BO780" s="26"/>
      <c r="BP780" s="26"/>
      <c r="BQ780" s="26"/>
      <c r="BR780" s="26"/>
      <c r="BS780" s="26"/>
      <c r="BT780" s="26"/>
      <c r="BU780" s="26"/>
      <c r="BV780" s="26"/>
      <c r="BW780" s="26"/>
      <c r="BX780" s="26"/>
      <c r="BY780" s="26"/>
      <c r="BZ780" s="26"/>
      <c r="CA780" s="26"/>
      <c r="CB780" s="26"/>
      <c r="CC780" s="26"/>
      <c r="CD780" s="26"/>
      <c r="CE780" s="26"/>
      <c r="CF780" s="26"/>
      <c r="CG780" s="26"/>
    </row>
    <row r="781" spans="1:85" ht="15.75" customHeight="1" x14ac:dyDescent="0.2">
      <c r="A781" s="26"/>
      <c r="B781" s="26"/>
      <c r="C781" s="26"/>
      <c r="D781" s="51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  <c r="AI781" s="26"/>
      <c r="AJ781" s="26"/>
      <c r="AK781" s="26"/>
      <c r="AL781" s="26"/>
      <c r="AM781" s="26"/>
      <c r="AN781" s="26"/>
      <c r="AO781" s="26"/>
      <c r="AP781" s="26"/>
      <c r="AQ781" s="26"/>
      <c r="AR781" s="26"/>
      <c r="AS781" s="26"/>
      <c r="AT781" s="26"/>
      <c r="AU781" s="26"/>
      <c r="AV781" s="26"/>
      <c r="AW781" s="26"/>
      <c r="AX781" s="26"/>
      <c r="AY781" s="26"/>
      <c r="AZ781" s="26"/>
      <c r="BA781" s="26"/>
      <c r="BB781" s="26"/>
      <c r="BC781" s="26"/>
      <c r="BD781" s="26"/>
      <c r="BE781" s="26"/>
      <c r="BF781" s="26"/>
      <c r="BG781" s="26"/>
      <c r="BH781" s="26"/>
      <c r="BI781" s="26"/>
      <c r="BJ781" s="26"/>
      <c r="BK781" s="26"/>
      <c r="BL781" s="26"/>
      <c r="BM781" s="26"/>
      <c r="BN781" s="26"/>
      <c r="BO781" s="26"/>
      <c r="BP781" s="26"/>
      <c r="BQ781" s="26"/>
      <c r="BR781" s="26"/>
      <c r="BS781" s="26"/>
      <c r="BT781" s="26"/>
      <c r="BU781" s="26"/>
      <c r="BV781" s="26"/>
      <c r="BW781" s="26"/>
      <c r="BX781" s="26"/>
      <c r="BY781" s="26"/>
      <c r="BZ781" s="26"/>
      <c r="CA781" s="26"/>
      <c r="CB781" s="26"/>
      <c r="CC781" s="26"/>
      <c r="CD781" s="26"/>
      <c r="CE781" s="26"/>
      <c r="CF781" s="26"/>
      <c r="CG781" s="26"/>
    </row>
    <row r="782" spans="1:85" ht="15.75" customHeight="1" x14ac:dyDescent="0.2">
      <c r="A782" s="26"/>
      <c r="B782" s="26"/>
      <c r="C782" s="26"/>
      <c r="D782" s="51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  <c r="AM782" s="26"/>
      <c r="AN782" s="26"/>
      <c r="AO782" s="26"/>
      <c r="AP782" s="26"/>
      <c r="AQ782" s="26"/>
      <c r="AR782" s="26"/>
      <c r="AS782" s="26"/>
      <c r="AT782" s="26"/>
      <c r="AU782" s="26"/>
      <c r="AV782" s="26"/>
      <c r="AW782" s="26"/>
      <c r="AX782" s="26"/>
      <c r="AY782" s="26"/>
      <c r="AZ782" s="26"/>
      <c r="BA782" s="26"/>
      <c r="BB782" s="26"/>
      <c r="BC782" s="26"/>
      <c r="BD782" s="26"/>
      <c r="BE782" s="26"/>
      <c r="BF782" s="26"/>
      <c r="BG782" s="26"/>
      <c r="BH782" s="26"/>
      <c r="BI782" s="26"/>
      <c r="BJ782" s="26"/>
      <c r="BK782" s="26"/>
      <c r="BL782" s="26"/>
      <c r="BM782" s="26"/>
      <c r="BN782" s="26"/>
      <c r="BO782" s="26"/>
      <c r="BP782" s="26"/>
      <c r="BQ782" s="26"/>
      <c r="BR782" s="26"/>
      <c r="BS782" s="26"/>
      <c r="BT782" s="26"/>
      <c r="BU782" s="26"/>
      <c r="BV782" s="26"/>
      <c r="BW782" s="26"/>
      <c r="BX782" s="26"/>
      <c r="BY782" s="26"/>
      <c r="BZ782" s="26"/>
      <c r="CA782" s="26"/>
      <c r="CB782" s="26"/>
      <c r="CC782" s="26"/>
      <c r="CD782" s="26"/>
      <c r="CE782" s="26"/>
      <c r="CF782" s="26"/>
      <c r="CG782" s="26"/>
    </row>
    <row r="783" spans="1:85" ht="15.75" customHeight="1" x14ac:dyDescent="0.2">
      <c r="A783" s="26"/>
      <c r="B783" s="26"/>
      <c r="C783" s="26"/>
      <c r="D783" s="51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  <c r="AI783" s="26"/>
      <c r="AJ783" s="26"/>
      <c r="AK783" s="26"/>
      <c r="AL783" s="26"/>
      <c r="AM783" s="26"/>
      <c r="AN783" s="26"/>
      <c r="AO783" s="26"/>
      <c r="AP783" s="26"/>
      <c r="AQ783" s="26"/>
      <c r="AR783" s="26"/>
      <c r="AS783" s="26"/>
      <c r="AT783" s="26"/>
      <c r="AU783" s="26"/>
      <c r="AV783" s="26"/>
      <c r="AW783" s="26"/>
      <c r="AX783" s="26"/>
      <c r="AY783" s="26"/>
      <c r="AZ783" s="26"/>
      <c r="BA783" s="26"/>
      <c r="BB783" s="26"/>
      <c r="BC783" s="26"/>
      <c r="BD783" s="26"/>
      <c r="BE783" s="26"/>
      <c r="BF783" s="26"/>
      <c r="BG783" s="26"/>
      <c r="BH783" s="26"/>
      <c r="BI783" s="26"/>
      <c r="BJ783" s="26"/>
      <c r="BK783" s="26"/>
      <c r="BL783" s="26"/>
      <c r="BM783" s="26"/>
      <c r="BN783" s="26"/>
      <c r="BO783" s="26"/>
      <c r="BP783" s="26"/>
      <c r="BQ783" s="26"/>
      <c r="BR783" s="26"/>
      <c r="BS783" s="26"/>
      <c r="BT783" s="26"/>
      <c r="BU783" s="26"/>
      <c r="BV783" s="26"/>
      <c r="BW783" s="26"/>
      <c r="BX783" s="26"/>
      <c r="BY783" s="26"/>
      <c r="BZ783" s="26"/>
      <c r="CA783" s="26"/>
      <c r="CB783" s="26"/>
      <c r="CC783" s="26"/>
      <c r="CD783" s="26"/>
      <c r="CE783" s="26"/>
      <c r="CF783" s="26"/>
      <c r="CG783" s="26"/>
    </row>
    <row r="784" spans="1:85" ht="15.75" customHeight="1" x14ac:dyDescent="0.2">
      <c r="A784" s="26"/>
      <c r="B784" s="26"/>
      <c r="C784" s="26"/>
      <c r="D784" s="51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  <c r="AI784" s="26"/>
      <c r="AJ784" s="26"/>
      <c r="AK784" s="26"/>
      <c r="AL784" s="26"/>
      <c r="AM784" s="26"/>
      <c r="AN784" s="26"/>
      <c r="AO784" s="26"/>
      <c r="AP784" s="26"/>
      <c r="AQ784" s="26"/>
      <c r="AR784" s="26"/>
      <c r="AS784" s="26"/>
      <c r="AT784" s="26"/>
      <c r="AU784" s="26"/>
      <c r="AV784" s="26"/>
      <c r="AW784" s="26"/>
      <c r="AX784" s="26"/>
      <c r="AY784" s="26"/>
      <c r="AZ784" s="26"/>
      <c r="BA784" s="26"/>
      <c r="BB784" s="26"/>
      <c r="BC784" s="26"/>
      <c r="BD784" s="26"/>
      <c r="BE784" s="26"/>
      <c r="BF784" s="26"/>
      <c r="BG784" s="26"/>
      <c r="BH784" s="26"/>
      <c r="BI784" s="26"/>
      <c r="BJ784" s="26"/>
      <c r="BK784" s="26"/>
      <c r="BL784" s="26"/>
      <c r="BM784" s="26"/>
      <c r="BN784" s="26"/>
      <c r="BO784" s="26"/>
      <c r="BP784" s="26"/>
      <c r="BQ784" s="26"/>
      <c r="BR784" s="26"/>
      <c r="BS784" s="26"/>
      <c r="BT784" s="26"/>
      <c r="BU784" s="26"/>
      <c r="BV784" s="26"/>
      <c r="BW784" s="26"/>
      <c r="BX784" s="26"/>
      <c r="BY784" s="26"/>
      <c r="BZ784" s="26"/>
      <c r="CA784" s="26"/>
      <c r="CB784" s="26"/>
      <c r="CC784" s="26"/>
      <c r="CD784" s="26"/>
      <c r="CE784" s="26"/>
      <c r="CF784" s="26"/>
      <c r="CG784" s="26"/>
    </row>
    <row r="785" spans="1:85" ht="15.75" customHeight="1" x14ac:dyDescent="0.2">
      <c r="A785" s="26"/>
      <c r="B785" s="26"/>
      <c r="C785" s="26"/>
      <c r="D785" s="51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  <c r="AI785" s="26"/>
      <c r="AJ785" s="26"/>
      <c r="AK785" s="26"/>
      <c r="AL785" s="26"/>
      <c r="AM785" s="26"/>
      <c r="AN785" s="26"/>
      <c r="AO785" s="26"/>
      <c r="AP785" s="26"/>
      <c r="AQ785" s="26"/>
      <c r="AR785" s="26"/>
      <c r="AS785" s="26"/>
      <c r="AT785" s="26"/>
      <c r="AU785" s="26"/>
      <c r="AV785" s="26"/>
      <c r="AW785" s="26"/>
      <c r="AX785" s="26"/>
      <c r="AY785" s="26"/>
      <c r="AZ785" s="26"/>
      <c r="BA785" s="26"/>
      <c r="BB785" s="26"/>
      <c r="BC785" s="26"/>
      <c r="BD785" s="26"/>
      <c r="BE785" s="26"/>
      <c r="BF785" s="26"/>
      <c r="BG785" s="26"/>
      <c r="BH785" s="26"/>
      <c r="BI785" s="26"/>
      <c r="BJ785" s="26"/>
      <c r="BK785" s="26"/>
      <c r="BL785" s="26"/>
      <c r="BM785" s="26"/>
      <c r="BN785" s="26"/>
      <c r="BO785" s="26"/>
      <c r="BP785" s="26"/>
      <c r="BQ785" s="26"/>
      <c r="BR785" s="26"/>
      <c r="BS785" s="26"/>
      <c r="BT785" s="26"/>
      <c r="BU785" s="26"/>
      <c r="BV785" s="26"/>
      <c r="BW785" s="26"/>
      <c r="BX785" s="26"/>
      <c r="BY785" s="26"/>
      <c r="BZ785" s="26"/>
      <c r="CA785" s="26"/>
      <c r="CB785" s="26"/>
      <c r="CC785" s="26"/>
      <c r="CD785" s="26"/>
      <c r="CE785" s="26"/>
      <c r="CF785" s="26"/>
      <c r="CG785" s="26"/>
    </row>
    <row r="786" spans="1:85" ht="15.75" customHeight="1" x14ac:dyDescent="0.2">
      <c r="A786" s="26"/>
      <c r="B786" s="26"/>
      <c r="C786" s="26"/>
      <c r="D786" s="51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  <c r="AI786" s="26"/>
      <c r="AJ786" s="26"/>
      <c r="AK786" s="26"/>
      <c r="AL786" s="26"/>
      <c r="AM786" s="26"/>
      <c r="AN786" s="26"/>
      <c r="AO786" s="26"/>
      <c r="AP786" s="26"/>
      <c r="AQ786" s="26"/>
      <c r="AR786" s="26"/>
      <c r="AS786" s="26"/>
      <c r="AT786" s="26"/>
      <c r="AU786" s="26"/>
      <c r="AV786" s="26"/>
      <c r="AW786" s="26"/>
      <c r="AX786" s="26"/>
      <c r="AY786" s="26"/>
      <c r="AZ786" s="26"/>
      <c r="BA786" s="26"/>
      <c r="BB786" s="26"/>
      <c r="BC786" s="26"/>
      <c r="BD786" s="26"/>
      <c r="BE786" s="26"/>
      <c r="BF786" s="26"/>
      <c r="BG786" s="26"/>
      <c r="BH786" s="26"/>
      <c r="BI786" s="26"/>
      <c r="BJ786" s="26"/>
      <c r="BK786" s="26"/>
      <c r="BL786" s="26"/>
      <c r="BM786" s="26"/>
      <c r="BN786" s="26"/>
      <c r="BO786" s="26"/>
      <c r="BP786" s="26"/>
      <c r="BQ786" s="26"/>
      <c r="BR786" s="26"/>
      <c r="BS786" s="26"/>
      <c r="BT786" s="26"/>
      <c r="BU786" s="26"/>
      <c r="BV786" s="26"/>
      <c r="BW786" s="26"/>
      <c r="BX786" s="26"/>
      <c r="BY786" s="26"/>
      <c r="BZ786" s="26"/>
      <c r="CA786" s="26"/>
      <c r="CB786" s="26"/>
      <c r="CC786" s="26"/>
      <c r="CD786" s="26"/>
      <c r="CE786" s="26"/>
      <c r="CF786" s="26"/>
      <c r="CG786" s="26"/>
    </row>
    <row r="787" spans="1:85" ht="15.75" customHeight="1" x14ac:dyDescent="0.2">
      <c r="A787" s="26"/>
      <c r="B787" s="26"/>
      <c r="C787" s="26"/>
      <c r="D787" s="51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  <c r="AI787" s="26"/>
      <c r="AJ787" s="26"/>
      <c r="AK787" s="26"/>
      <c r="AL787" s="26"/>
      <c r="AM787" s="26"/>
      <c r="AN787" s="26"/>
      <c r="AO787" s="26"/>
      <c r="AP787" s="26"/>
      <c r="AQ787" s="26"/>
      <c r="AR787" s="26"/>
      <c r="AS787" s="26"/>
      <c r="AT787" s="26"/>
      <c r="AU787" s="26"/>
      <c r="AV787" s="26"/>
      <c r="AW787" s="26"/>
      <c r="AX787" s="26"/>
      <c r="AY787" s="26"/>
      <c r="AZ787" s="26"/>
      <c r="BA787" s="26"/>
      <c r="BB787" s="26"/>
      <c r="BC787" s="26"/>
      <c r="BD787" s="26"/>
      <c r="BE787" s="26"/>
      <c r="BF787" s="26"/>
      <c r="BG787" s="26"/>
      <c r="BH787" s="26"/>
      <c r="BI787" s="26"/>
      <c r="BJ787" s="26"/>
      <c r="BK787" s="26"/>
      <c r="BL787" s="26"/>
      <c r="BM787" s="26"/>
      <c r="BN787" s="26"/>
      <c r="BO787" s="26"/>
      <c r="BP787" s="26"/>
      <c r="BQ787" s="26"/>
      <c r="BR787" s="26"/>
      <c r="BS787" s="26"/>
      <c r="BT787" s="26"/>
      <c r="BU787" s="26"/>
      <c r="BV787" s="26"/>
      <c r="BW787" s="26"/>
      <c r="BX787" s="26"/>
      <c r="BY787" s="26"/>
      <c r="BZ787" s="26"/>
      <c r="CA787" s="26"/>
      <c r="CB787" s="26"/>
      <c r="CC787" s="26"/>
      <c r="CD787" s="26"/>
      <c r="CE787" s="26"/>
      <c r="CF787" s="26"/>
      <c r="CG787" s="26"/>
    </row>
    <row r="788" spans="1:85" ht="15.75" customHeight="1" x14ac:dyDescent="0.2">
      <c r="A788" s="26"/>
      <c r="B788" s="26"/>
      <c r="C788" s="26"/>
      <c r="D788" s="51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  <c r="AI788" s="26"/>
      <c r="AJ788" s="26"/>
      <c r="AK788" s="26"/>
      <c r="AL788" s="26"/>
      <c r="AM788" s="26"/>
      <c r="AN788" s="26"/>
      <c r="AO788" s="26"/>
      <c r="AP788" s="26"/>
      <c r="AQ788" s="26"/>
      <c r="AR788" s="26"/>
      <c r="AS788" s="26"/>
      <c r="AT788" s="26"/>
      <c r="AU788" s="26"/>
      <c r="AV788" s="26"/>
      <c r="AW788" s="26"/>
      <c r="AX788" s="26"/>
      <c r="AY788" s="26"/>
      <c r="AZ788" s="26"/>
      <c r="BA788" s="26"/>
      <c r="BB788" s="26"/>
      <c r="BC788" s="26"/>
      <c r="BD788" s="26"/>
      <c r="BE788" s="26"/>
      <c r="BF788" s="26"/>
      <c r="BG788" s="26"/>
      <c r="BH788" s="26"/>
      <c r="BI788" s="26"/>
      <c r="BJ788" s="26"/>
      <c r="BK788" s="26"/>
      <c r="BL788" s="26"/>
      <c r="BM788" s="26"/>
      <c r="BN788" s="26"/>
      <c r="BO788" s="26"/>
      <c r="BP788" s="26"/>
      <c r="BQ788" s="26"/>
      <c r="BR788" s="26"/>
      <c r="BS788" s="26"/>
      <c r="BT788" s="26"/>
      <c r="BU788" s="26"/>
      <c r="BV788" s="26"/>
      <c r="BW788" s="26"/>
      <c r="BX788" s="26"/>
      <c r="BY788" s="26"/>
      <c r="BZ788" s="26"/>
      <c r="CA788" s="26"/>
      <c r="CB788" s="26"/>
      <c r="CC788" s="26"/>
      <c r="CD788" s="26"/>
      <c r="CE788" s="26"/>
      <c r="CF788" s="26"/>
      <c r="CG788" s="26"/>
    </row>
    <row r="789" spans="1:85" ht="15.75" customHeight="1" x14ac:dyDescent="0.2">
      <c r="A789" s="26"/>
      <c r="B789" s="26"/>
      <c r="C789" s="26"/>
      <c r="D789" s="51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  <c r="AI789" s="26"/>
      <c r="AJ789" s="26"/>
      <c r="AK789" s="26"/>
      <c r="AL789" s="26"/>
      <c r="AM789" s="26"/>
      <c r="AN789" s="26"/>
      <c r="AO789" s="26"/>
      <c r="AP789" s="26"/>
      <c r="AQ789" s="26"/>
      <c r="AR789" s="26"/>
      <c r="AS789" s="26"/>
      <c r="AT789" s="26"/>
      <c r="AU789" s="26"/>
      <c r="AV789" s="26"/>
      <c r="AW789" s="26"/>
      <c r="AX789" s="26"/>
      <c r="AY789" s="26"/>
      <c r="AZ789" s="26"/>
      <c r="BA789" s="26"/>
      <c r="BB789" s="26"/>
      <c r="BC789" s="26"/>
      <c r="BD789" s="26"/>
      <c r="BE789" s="26"/>
      <c r="BF789" s="26"/>
      <c r="BG789" s="26"/>
      <c r="BH789" s="26"/>
      <c r="BI789" s="26"/>
      <c r="BJ789" s="26"/>
      <c r="BK789" s="26"/>
      <c r="BL789" s="26"/>
      <c r="BM789" s="26"/>
      <c r="BN789" s="26"/>
      <c r="BO789" s="26"/>
      <c r="BP789" s="26"/>
      <c r="BQ789" s="26"/>
      <c r="BR789" s="26"/>
      <c r="BS789" s="26"/>
      <c r="BT789" s="26"/>
      <c r="BU789" s="26"/>
      <c r="BV789" s="26"/>
      <c r="BW789" s="26"/>
      <c r="BX789" s="26"/>
      <c r="BY789" s="26"/>
      <c r="BZ789" s="26"/>
      <c r="CA789" s="26"/>
      <c r="CB789" s="26"/>
      <c r="CC789" s="26"/>
      <c r="CD789" s="26"/>
      <c r="CE789" s="26"/>
      <c r="CF789" s="26"/>
      <c r="CG789" s="26"/>
    </row>
    <row r="790" spans="1:85" ht="15.75" customHeight="1" x14ac:dyDescent="0.2">
      <c r="A790" s="26"/>
      <c r="B790" s="26"/>
      <c r="C790" s="26"/>
      <c r="D790" s="51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  <c r="AI790" s="26"/>
      <c r="AJ790" s="26"/>
      <c r="AK790" s="26"/>
      <c r="AL790" s="26"/>
      <c r="AM790" s="26"/>
      <c r="AN790" s="26"/>
      <c r="AO790" s="26"/>
      <c r="AP790" s="26"/>
      <c r="AQ790" s="26"/>
      <c r="AR790" s="26"/>
      <c r="AS790" s="26"/>
      <c r="AT790" s="26"/>
      <c r="AU790" s="26"/>
      <c r="AV790" s="26"/>
      <c r="AW790" s="26"/>
      <c r="AX790" s="26"/>
      <c r="AY790" s="26"/>
      <c r="AZ790" s="26"/>
      <c r="BA790" s="26"/>
      <c r="BB790" s="26"/>
      <c r="BC790" s="26"/>
      <c r="BD790" s="26"/>
      <c r="BE790" s="26"/>
      <c r="BF790" s="26"/>
      <c r="BG790" s="26"/>
      <c r="BH790" s="26"/>
      <c r="BI790" s="26"/>
      <c r="BJ790" s="26"/>
      <c r="BK790" s="26"/>
      <c r="BL790" s="26"/>
      <c r="BM790" s="26"/>
      <c r="BN790" s="26"/>
      <c r="BO790" s="26"/>
      <c r="BP790" s="26"/>
      <c r="BQ790" s="26"/>
      <c r="BR790" s="26"/>
      <c r="BS790" s="26"/>
      <c r="BT790" s="26"/>
      <c r="BU790" s="26"/>
      <c r="BV790" s="26"/>
      <c r="BW790" s="26"/>
      <c r="BX790" s="26"/>
      <c r="BY790" s="26"/>
      <c r="BZ790" s="26"/>
      <c r="CA790" s="26"/>
      <c r="CB790" s="26"/>
      <c r="CC790" s="26"/>
      <c r="CD790" s="26"/>
      <c r="CE790" s="26"/>
      <c r="CF790" s="26"/>
      <c r="CG790" s="26"/>
    </row>
    <row r="791" spans="1:85" ht="15.75" customHeight="1" x14ac:dyDescent="0.2">
      <c r="A791" s="26"/>
      <c r="B791" s="26"/>
      <c r="C791" s="26"/>
      <c r="D791" s="51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  <c r="AI791" s="26"/>
      <c r="AJ791" s="26"/>
      <c r="AK791" s="26"/>
      <c r="AL791" s="26"/>
      <c r="AM791" s="26"/>
      <c r="AN791" s="26"/>
      <c r="AO791" s="26"/>
      <c r="AP791" s="26"/>
      <c r="AQ791" s="26"/>
      <c r="AR791" s="26"/>
      <c r="AS791" s="26"/>
      <c r="AT791" s="26"/>
      <c r="AU791" s="26"/>
      <c r="AV791" s="26"/>
      <c r="AW791" s="26"/>
      <c r="AX791" s="26"/>
      <c r="AY791" s="26"/>
      <c r="AZ791" s="26"/>
      <c r="BA791" s="26"/>
      <c r="BB791" s="26"/>
      <c r="BC791" s="26"/>
      <c r="BD791" s="26"/>
      <c r="BE791" s="26"/>
      <c r="BF791" s="26"/>
      <c r="BG791" s="26"/>
      <c r="BH791" s="26"/>
      <c r="BI791" s="26"/>
      <c r="BJ791" s="26"/>
      <c r="BK791" s="26"/>
      <c r="BL791" s="26"/>
      <c r="BM791" s="26"/>
      <c r="BN791" s="26"/>
      <c r="BO791" s="26"/>
      <c r="BP791" s="26"/>
      <c r="BQ791" s="26"/>
      <c r="BR791" s="26"/>
      <c r="BS791" s="26"/>
      <c r="BT791" s="26"/>
      <c r="BU791" s="26"/>
      <c r="BV791" s="26"/>
      <c r="BW791" s="26"/>
      <c r="BX791" s="26"/>
      <c r="BY791" s="26"/>
      <c r="BZ791" s="26"/>
      <c r="CA791" s="26"/>
      <c r="CB791" s="26"/>
      <c r="CC791" s="26"/>
      <c r="CD791" s="26"/>
      <c r="CE791" s="26"/>
      <c r="CF791" s="26"/>
      <c r="CG791" s="26"/>
    </row>
    <row r="792" spans="1:85" ht="15.75" customHeight="1" x14ac:dyDescent="0.2">
      <c r="A792" s="26"/>
      <c r="B792" s="26"/>
      <c r="C792" s="26"/>
      <c r="D792" s="51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  <c r="AI792" s="26"/>
      <c r="AJ792" s="26"/>
      <c r="AK792" s="26"/>
      <c r="AL792" s="26"/>
      <c r="AM792" s="26"/>
      <c r="AN792" s="26"/>
      <c r="AO792" s="26"/>
      <c r="AP792" s="26"/>
      <c r="AQ792" s="26"/>
      <c r="AR792" s="26"/>
      <c r="AS792" s="26"/>
      <c r="AT792" s="26"/>
      <c r="AU792" s="26"/>
      <c r="AV792" s="26"/>
      <c r="AW792" s="26"/>
      <c r="AX792" s="26"/>
      <c r="AY792" s="26"/>
      <c r="AZ792" s="26"/>
      <c r="BA792" s="26"/>
      <c r="BB792" s="26"/>
      <c r="BC792" s="26"/>
      <c r="BD792" s="26"/>
      <c r="BE792" s="26"/>
      <c r="BF792" s="26"/>
      <c r="BG792" s="26"/>
      <c r="BH792" s="26"/>
      <c r="BI792" s="26"/>
      <c r="BJ792" s="26"/>
      <c r="BK792" s="26"/>
      <c r="BL792" s="26"/>
      <c r="BM792" s="26"/>
      <c r="BN792" s="26"/>
      <c r="BO792" s="26"/>
      <c r="BP792" s="26"/>
      <c r="BQ792" s="26"/>
      <c r="BR792" s="26"/>
      <c r="BS792" s="26"/>
      <c r="BT792" s="26"/>
      <c r="BU792" s="26"/>
      <c r="BV792" s="26"/>
      <c r="BW792" s="26"/>
      <c r="BX792" s="26"/>
      <c r="BY792" s="26"/>
      <c r="BZ792" s="26"/>
      <c r="CA792" s="26"/>
      <c r="CB792" s="26"/>
      <c r="CC792" s="26"/>
      <c r="CD792" s="26"/>
      <c r="CE792" s="26"/>
      <c r="CF792" s="26"/>
      <c r="CG792" s="26"/>
    </row>
    <row r="793" spans="1:85" ht="15.75" customHeight="1" x14ac:dyDescent="0.2">
      <c r="A793" s="26"/>
      <c r="B793" s="26"/>
      <c r="C793" s="26"/>
      <c r="D793" s="51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  <c r="AI793" s="26"/>
      <c r="AJ793" s="26"/>
      <c r="AK793" s="26"/>
      <c r="AL793" s="26"/>
      <c r="AM793" s="26"/>
      <c r="AN793" s="26"/>
      <c r="AO793" s="26"/>
      <c r="AP793" s="26"/>
      <c r="AQ793" s="26"/>
      <c r="AR793" s="26"/>
      <c r="AS793" s="26"/>
      <c r="AT793" s="26"/>
      <c r="AU793" s="26"/>
      <c r="AV793" s="26"/>
      <c r="AW793" s="26"/>
      <c r="AX793" s="26"/>
      <c r="AY793" s="26"/>
      <c r="AZ793" s="26"/>
      <c r="BA793" s="26"/>
      <c r="BB793" s="26"/>
      <c r="BC793" s="26"/>
      <c r="BD793" s="26"/>
      <c r="BE793" s="26"/>
      <c r="BF793" s="26"/>
      <c r="BG793" s="26"/>
      <c r="BH793" s="26"/>
      <c r="BI793" s="26"/>
      <c r="BJ793" s="26"/>
      <c r="BK793" s="26"/>
      <c r="BL793" s="26"/>
      <c r="BM793" s="26"/>
      <c r="BN793" s="26"/>
      <c r="BO793" s="26"/>
      <c r="BP793" s="26"/>
      <c r="BQ793" s="26"/>
      <c r="BR793" s="26"/>
      <c r="BS793" s="26"/>
      <c r="BT793" s="26"/>
      <c r="BU793" s="26"/>
      <c r="BV793" s="26"/>
      <c r="BW793" s="26"/>
      <c r="BX793" s="26"/>
      <c r="BY793" s="26"/>
      <c r="BZ793" s="26"/>
      <c r="CA793" s="26"/>
      <c r="CB793" s="26"/>
      <c r="CC793" s="26"/>
      <c r="CD793" s="26"/>
      <c r="CE793" s="26"/>
      <c r="CF793" s="26"/>
      <c r="CG793" s="26"/>
    </row>
    <row r="794" spans="1:85" ht="15.75" customHeight="1" x14ac:dyDescent="0.2">
      <c r="A794" s="26"/>
      <c r="B794" s="26"/>
      <c r="C794" s="26"/>
      <c r="D794" s="51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  <c r="AI794" s="26"/>
      <c r="AJ794" s="26"/>
      <c r="AK794" s="26"/>
      <c r="AL794" s="26"/>
      <c r="AM794" s="26"/>
      <c r="AN794" s="26"/>
      <c r="AO794" s="26"/>
      <c r="AP794" s="26"/>
      <c r="AQ794" s="26"/>
      <c r="AR794" s="26"/>
      <c r="AS794" s="26"/>
      <c r="AT794" s="26"/>
      <c r="AU794" s="26"/>
      <c r="AV794" s="26"/>
      <c r="AW794" s="26"/>
      <c r="AX794" s="26"/>
      <c r="AY794" s="26"/>
      <c r="AZ794" s="26"/>
      <c r="BA794" s="26"/>
      <c r="BB794" s="26"/>
      <c r="BC794" s="26"/>
      <c r="BD794" s="26"/>
      <c r="BE794" s="26"/>
      <c r="BF794" s="26"/>
      <c r="BG794" s="26"/>
      <c r="BH794" s="26"/>
      <c r="BI794" s="26"/>
      <c r="BJ794" s="26"/>
      <c r="BK794" s="26"/>
      <c r="BL794" s="26"/>
      <c r="BM794" s="26"/>
      <c r="BN794" s="26"/>
      <c r="BO794" s="26"/>
      <c r="BP794" s="26"/>
      <c r="BQ794" s="26"/>
      <c r="BR794" s="26"/>
      <c r="BS794" s="26"/>
      <c r="BT794" s="26"/>
      <c r="BU794" s="26"/>
      <c r="BV794" s="26"/>
      <c r="BW794" s="26"/>
      <c r="BX794" s="26"/>
      <c r="BY794" s="26"/>
      <c r="BZ794" s="26"/>
      <c r="CA794" s="26"/>
      <c r="CB794" s="26"/>
      <c r="CC794" s="26"/>
      <c r="CD794" s="26"/>
      <c r="CE794" s="26"/>
      <c r="CF794" s="26"/>
      <c r="CG794" s="26"/>
    </row>
    <row r="795" spans="1:85" ht="15.75" customHeight="1" x14ac:dyDescent="0.2">
      <c r="A795" s="26"/>
      <c r="B795" s="26"/>
      <c r="C795" s="26"/>
      <c r="D795" s="51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  <c r="AI795" s="26"/>
      <c r="AJ795" s="26"/>
      <c r="AK795" s="26"/>
      <c r="AL795" s="26"/>
      <c r="AM795" s="26"/>
      <c r="AN795" s="26"/>
      <c r="AO795" s="26"/>
      <c r="AP795" s="26"/>
      <c r="AQ795" s="26"/>
      <c r="AR795" s="26"/>
      <c r="AS795" s="26"/>
      <c r="AT795" s="26"/>
      <c r="AU795" s="26"/>
      <c r="AV795" s="26"/>
      <c r="AW795" s="26"/>
      <c r="AX795" s="26"/>
      <c r="AY795" s="26"/>
      <c r="AZ795" s="26"/>
      <c r="BA795" s="26"/>
      <c r="BB795" s="26"/>
      <c r="BC795" s="26"/>
      <c r="BD795" s="26"/>
      <c r="BE795" s="26"/>
      <c r="BF795" s="26"/>
      <c r="BG795" s="26"/>
      <c r="BH795" s="26"/>
      <c r="BI795" s="26"/>
      <c r="BJ795" s="26"/>
      <c r="BK795" s="26"/>
      <c r="BL795" s="26"/>
      <c r="BM795" s="26"/>
      <c r="BN795" s="26"/>
      <c r="BO795" s="26"/>
      <c r="BP795" s="26"/>
      <c r="BQ795" s="26"/>
      <c r="BR795" s="26"/>
      <c r="BS795" s="26"/>
      <c r="BT795" s="26"/>
      <c r="BU795" s="26"/>
      <c r="BV795" s="26"/>
      <c r="BW795" s="26"/>
      <c r="BX795" s="26"/>
      <c r="BY795" s="26"/>
      <c r="BZ795" s="26"/>
      <c r="CA795" s="26"/>
      <c r="CB795" s="26"/>
      <c r="CC795" s="26"/>
      <c r="CD795" s="26"/>
      <c r="CE795" s="26"/>
      <c r="CF795" s="26"/>
      <c r="CG795" s="26"/>
    </row>
    <row r="796" spans="1:85" ht="15.75" customHeight="1" x14ac:dyDescent="0.2">
      <c r="A796" s="26"/>
      <c r="B796" s="26"/>
      <c r="C796" s="26"/>
      <c r="D796" s="51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  <c r="AI796" s="26"/>
      <c r="AJ796" s="26"/>
      <c r="AK796" s="26"/>
      <c r="AL796" s="26"/>
      <c r="AM796" s="26"/>
      <c r="AN796" s="26"/>
      <c r="AO796" s="26"/>
      <c r="AP796" s="26"/>
      <c r="AQ796" s="26"/>
      <c r="AR796" s="26"/>
      <c r="AS796" s="26"/>
      <c r="AT796" s="26"/>
      <c r="AU796" s="26"/>
      <c r="AV796" s="26"/>
      <c r="AW796" s="26"/>
      <c r="AX796" s="26"/>
      <c r="AY796" s="26"/>
      <c r="AZ796" s="26"/>
      <c r="BA796" s="26"/>
      <c r="BB796" s="26"/>
      <c r="BC796" s="26"/>
      <c r="BD796" s="26"/>
      <c r="BE796" s="26"/>
      <c r="BF796" s="26"/>
      <c r="BG796" s="26"/>
      <c r="BH796" s="26"/>
      <c r="BI796" s="26"/>
      <c r="BJ796" s="26"/>
      <c r="BK796" s="26"/>
      <c r="BL796" s="26"/>
      <c r="BM796" s="26"/>
      <c r="BN796" s="26"/>
      <c r="BO796" s="26"/>
      <c r="BP796" s="26"/>
      <c r="BQ796" s="26"/>
      <c r="BR796" s="26"/>
      <c r="BS796" s="26"/>
      <c r="BT796" s="26"/>
      <c r="BU796" s="26"/>
      <c r="BV796" s="26"/>
      <c r="BW796" s="26"/>
      <c r="BX796" s="26"/>
      <c r="BY796" s="26"/>
      <c r="BZ796" s="26"/>
      <c r="CA796" s="26"/>
      <c r="CB796" s="26"/>
      <c r="CC796" s="26"/>
      <c r="CD796" s="26"/>
      <c r="CE796" s="26"/>
      <c r="CF796" s="26"/>
      <c r="CG796" s="26"/>
    </row>
    <row r="797" spans="1:85" ht="15.75" customHeight="1" x14ac:dyDescent="0.2">
      <c r="A797" s="26"/>
      <c r="B797" s="26"/>
      <c r="C797" s="26"/>
      <c r="D797" s="51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  <c r="AI797" s="26"/>
      <c r="AJ797" s="26"/>
      <c r="AK797" s="26"/>
      <c r="AL797" s="26"/>
      <c r="AM797" s="26"/>
      <c r="AN797" s="26"/>
      <c r="AO797" s="26"/>
      <c r="AP797" s="26"/>
      <c r="AQ797" s="26"/>
      <c r="AR797" s="26"/>
      <c r="AS797" s="26"/>
      <c r="AT797" s="26"/>
      <c r="AU797" s="26"/>
      <c r="AV797" s="26"/>
      <c r="AW797" s="26"/>
      <c r="AX797" s="26"/>
      <c r="AY797" s="26"/>
      <c r="AZ797" s="26"/>
      <c r="BA797" s="26"/>
      <c r="BB797" s="26"/>
      <c r="BC797" s="26"/>
      <c r="BD797" s="26"/>
      <c r="BE797" s="26"/>
      <c r="BF797" s="26"/>
      <c r="BG797" s="26"/>
      <c r="BH797" s="26"/>
      <c r="BI797" s="26"/>
      <c r="BJ797" s="26"/>
      <c r="BK797" s="26"/>
      <c r="BL797" s="26"/>
      <c r="BM797" s="26"/>
      <c r="BN797" s="26"/>
      <c r="BO797" s="26"/>
      <c r="BP797" s="26"/>
      <c r="BQ797" s="26"/>
      <c r="BR797" s="26"/>
      <c r="BS797" s="26"/>
      <c r="BT797" s="26"/>
      <c r="BU797" s="26"/>
      <c r="BV797" s="26"/>
      <c r="BW797" s="26"/>
      <c r="BX797" s="26"/>
      <c r="BY797" s="26"/>
      <c r="BZ797" s="26"/>
      <c r="CA797" s="26"/>
      <c r="CB797" s="26"/>
      <c r="CC797" s="26"/>
      <c r="CD797" s="26"/>
      <c r="CE797" s="26"/>
      <c r="CF797" s="26"/>
      <c r="CG797" s="26"/>
    </row>
    <row r="798" spans="1:85" ht="15.75" customHeight="1" x14ac:dyDescent="0.2">
      <c r="A798" s="26"/>
      <c r="B798" s="26"/>
      <c r="C798" s="26"/>
      <c r="D798" s="51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  <c r="AI798" s="26"/>
      <c r="AJ798" s="26"/>
      <c r="AK798" s="26"/>
      <c r="AL798" s="26"/>
      <c r="AM798" s="26"/>
      <c r="AN798" s="26"/>
      <c r="AO798" s="26"/>
      <c r="AP798" s="26"/>
      <c r="AQ798" s="26"/>
      <c r="AR798" s="26"/>
      <c r="AS798" s="26"/>
      <c r="AT798" s="26"/>
      <c r="AU798" s="26"/>
      <c r="AV798" s="26"/>
      <c r="AW798" s="26"/>
      <c r="AX798" s="26"/>
      <c r="AY798" s="26"/>
      <c r="AZ798" s="26"/>
      <c r="BA798" s="26"/>
      <c r="BB798" s="26"/>
      <c r="BC798" s="26"/>
      <c r="BD798" s="26"/>
      <c r="BE798" s="26"/>
      <c r="BF798" s="26"/>
      <c r="BG798" s="26"/>
      <c r="BH798" s="26"/>
      <c r="BI798" s="26"/>
      <c r="BJ798" s="26"/>
      <c r="BK798" s="26"/>
      <c r="BL798" s="26"/>
      <c r="BM798" s="26"/>
      <c r="BN798" s="26"/>
      <c r="BO798" s="26"/>
      <c r="BP798" s="26"/>
      <c r="BQ798" s="26"/>
      <c r="BR798" s="26"/>
      <c r="BS798" s="26"/>
      <c r="BT798" s="26"/>
      <c r="BU798" s="26"/>
      <c r="BV798" s="26"/>
      <c r="BW798" s="26"/>
      <c r="BX798" s="26"/>
      <c r="BY798" s="26"/>
      <c r="BZ798" s="26"/>
      <c r="CA798" s="26"/>
      <c r="CB798" s="26"/>
      <c r="CC798" s="26"/>
      <c r="CD798" s="26"/>
      <c r="CE798" s="26"/>
      <c r="CF798" s="26"/>
      <c r="CG798" s="26"/>
    </row>
    <row r="799" spans="1:85" ht="15.75" customHeight="1" x14ac:dyDescent="0.2">
      <c r="A799" s="26"/>
      <c r="B799" s="26"/>
      <c r="C799" s="26"/>
      <c r="D799" s="51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  <c r="AI799" s="26"/>
      <c r="AJ799" s="26"/>
      <c r="AK799" s="26"/>
      <c r="AL799" s="26"/>
      <c r="AM799" s="26"/>
      <c r="AN799" s="26"/>
      <c r="AO799" s="26"/>
      <c r="AP799" s="26"/>
      <c r="AQ799" s="26"/>
      <c r="AR799" s="26"/>
      <c r="AS799" s="26"/>
      <c r="AT799" s="26"/>
      <c r="AU799" s="26"/>
      <c r="AV799" s="26"/>
      <c r="AW799" s="26"/>
      <c r="AX799" s="26"/>
      <c r="AY799" s="26"/>
      <c r="AZ799" s="26"/>
      <c r="BA799" s="26"/>
      <c r="BB799" s="26"/>
      <c r="BC799" s="26"/>
      <c r="BD799" s="26"/>
      <c r="BE799" s="26"/>
      <c r="BF799" s="26"/>
      <c r="BG799" s="26"/>
      <c r="BH799" s="26"/>
      <c r="BI799" s="26"/>
      <c r="BJ799" s="26"/>
      <c r="BK799" s="26"/>
      <c r="BL799" s="26"/>
      <c r="BM799" s="26"/>
      <c r="BN799" s="26"/>
      <c r="BO799" s="26"/>
      <c r="BP799" s="26"/>
      <c r="BQ799" s="26"/>
      <c r="BR799" s="26"/>
      <c r="BS799" s="26"/>
      <c r="BT799" s="26"/>
      <c r="BU799" s="26"/>
      <c r="BV799" s="26"/>
      <c r="BW799" s="26"/>
      <c r="BX799" s="26"/>
      <c r="BY799" s="26"/>
      <c r="BZ799" s="26"/>
      <c r="CA799" s="26"/>
      <c r="CB799" s="26"/>
      <c r="CC799" s="26"/>
      <c r="CD799" s="26"/>
      <c r="CE799" s="26"/>
      <c r="CF799" s="26"/>
      <c r="CG799" s="26"/>
    </row>
    <row r="800" spans="1:85" ht="15.75" customHeight="1" x14ac:dyDescent="0.2">
      <c r="A800" s="26"/>
      <c r="B800" s="26"/>
      <c r="C800" s="26"/>
      <c r="D800" s="51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  <c r="AI800" s="26"/>
      <c r="AJ800" s="26"/>
      <c r="AK800" s="26"/>
      <c r="AL800" s="26"/>
      <c r="AM800" s="26"/>
      <c r="AN800" s="26"/>
      <c r="AO800" s="26"/>
      <c r="AP800" s="26"/>
      <c r="AQ800" s="26"/>
      <c r="AR800" s="26"/>
      <c r="AS800" s="26"/>
      <c r="AT800" s="26"/>
      <c r="AU800" s="26"/>
      <c r="AV800" s="26"/>
      <c r="AW800" s="26"/>
      <c r="AX800" s="26"/>
      <c r="AY800" s="26"/>
      <c r="AZ800" s="26"/>
      <c r="BA800" s="26"/>
      <c r="BB800" s="26"/>
      <c r="BC800" s="26"/>
      <c r="BD800" s="26"/>
      <c r="BE800" s="26"/>
      <c r="BF800" s="26"/>
      <c r="BG800" s="26"/>
      <c r="BH800" s="26"/>
      <c r="BI800" s="26"/>
      <c r="BJ800" s="26"/>
      <c r="BK800" s="26"/>
      <c r="BL800" s="26"/>
      <c r="BM800" s="26"/>
      <c r="BN800" s="26"/>
      <c r="BO800" s="26"/>
      <c r="BP800" s="26"/>
      <c r="BQ800" s="26"/>
      <c r="BR800" s="26"/>
      <c r="BS800" s="26"/>
      <c r="BT800" s="26"/>
      <c r="BU800" s="26"/>
      <c r="BV800" s="26"/>
      <c r="BW800" s="26"/>
      <c r="BX800" s="26"/>
      <c r="BY800" s="26"/>
      <c r="BZ800" s="26"/>
      <c r="CA800" s="26"/>
      <c r="CB800" s="26"/>
      <c r="CC800" s="26"/>
      <c r="CD800" s="26"/>
      <c r="CE800" s="26"/>
      <c r="CF800" s="26"/>
      <c r="CG800" s="26"/>
    </row>
    <row r="801" spans="1:85" ht="15.75" customHeight="1" x14ac:dyDescent="0.2">
      <c r="A801" s="26"/>
      <c r="B801" s="26"/>
      <c r="C801" s="26"/>
      <c r="D801" s="51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  <c r="AI801" s="26"/>
      <c r="AJ801" s="26"/>
      <c r="AK801" s="26"/>
      <c r="AL801" s="26"/>
      <c r="AM801" s="26"/>
      <c r="AN801" s="26"/>
      <c r="AO801" s="26"/>
      <c r="AP801" s="26"/>
      <c r="AQ801" s="26"/>
      <c r="AR801" s="26"/>
      <c r="AS801" s="26"/>
      <c r="AT801" s="26"/>
      <c r="AU801" s="26"/>
      <c r="AV801" s="26"/>
      <c r="AW801" s="26"/>
      <c r="AX801" s="26"/>
      <c r="AY801" s="26"/>
      <c r="AZ801" s="26"/>
      <c r="BA801" s="26"/>
      <c r="BB801" s="26"/>
      <c r="BC801" s="26"/>
      <c r="BD801" s="26"/>
      <c r="BE801" s="26"/>
      <c r="BF801" s="26"/>
      <c r="BG801" s="26"/>
      <c r="BH801" s="26"/>
      <c r="BI801" s="26"/>
      <c r="BJ801" s="26"/>
      <c r="BK801" s="26"/>
      <c r="BL801" s="26"/>
      <c r="BM801" s="26"/>
      <c r="BN801" s="26"/>
      <c r="BO801" s="26"/>
      <c r="BP801" s="26"/>
      <c r="BQ801" s="26"/>
      <c r="BR801" s="26"/>
      <c r="BS801" s="26"/>
      <c r="BT801" s="26"/>
      <c r="BU801" s="26"/>
      <c r="BV801" s="26"/>
      <c r="BW801" s="26"/>
      <c r="BX801" s="26"/>
      <c r="BY801" s="26"/>
      <c r="BZ801" s="26"/>
      <c r="CA801" s="26"/>
      <c r="CB801" s="26"/>
      <c r="CC801" s="26"/>
      <c r="CD801" s="26"/>
      <c r="CE801" s="26"/>
      <c r="CF801" s="26"/>
      <c r="CG801" s="26"/>
    </row>
    <row r="802" spans="1:85" ht="15.75" customHeight="1" x14ac:dyDescent="0.2">
      <c r="A802" s="26"/>
      <c r="B802" s="26"/>
      <c r="C802" s="26"/>
      <c r="D802" s="51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  <c r="AI802" s="26"/>
      <c r="AJ802" s="26"/>
      <c r="AK802" s="26"/>
      <c r="AL802" s="26"/>
      <c r="AM802" s="26"/>
      <c r="AN802" s="26"/>
      <c r="AO802" s="26"/>
      <c r="AP802" s="26"/>
      <c r="AQ802" s="26"/>
      <c r="AR802" s="26"/>
      <c r="AS802" s="26"/>
      <c r="AT802" s="26"/>
      <c r="AU802" s="26"/>
      <c r="AV802" s="26"/>
      <c r="AW802" s="26"/>
      <c r="AX802" s="26"/>
      <c r="AY802" s="26"/>
      <c r="AZ802" s="26"/>
      <c r="BA802" s="26"/>
      <c r="BB802" s="26"/>
      <c r="BC802" s="26"/>
      <c r="BD802" s="26"/>
      <c r="BE802" s="26"/>
      <c r="BF802" s="26"/>
      <c r="BG802" s="26"/>
      <c r="BH802" s="26"/>
      <c r="BI802" s="26"/>
      <c r="BJ802" s="26"/>
      <c r="BK802" s="26"/>
      <c r="BL802" s="26"/>
      <c r="BM802" s="26"/>
      <c r="BN802" s="26"/>
      <c r="BO802" s="26"/>
      <c r="BP802" s="26"/>
      <c r="BQ802" s="26"/>
      <c r="BR802" s="26"/>
      <c r="BS802" s="26"/>
      <c r="BT802" s="26"/>
      <c r="BU802" s="26"/>
      <c r="BV802" s="26"/>
      <c r="BW802" s="26"/>
      <c r="BX802" s="26"/>
      <c r="BY802" s="26"/>
      <c r="BZ802" s="26"/>
      <c r="CA802" s="26"/>
      <c r="CB802" s="26"/>
      <c r="CC802" s="26"/>
      <c r="CD802" s="26"/>
      <c r="CE802" s="26"/>
      <c r="CF802" s="26"/>
      <c r="CG802" s="26"/>
    </row>
    <row r="803" spans="1:85" ht="15.75" customHeight="1" x14ac:dyDescent="0.2">
      <c r="A803" s="26"/>
      <c r="B803" s="26"/>
      <c r="C803" s="26"/>
      <c r="D803" s="51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  <c r="AI803" s="26"/>
      <c r="AJ803" s="26"/>
      <c r="AK803" s="26"/>
      <c r="AL803" s="26"/>
      <c r="AM803" s="26"/>
      <c r="AN803" s="26"/>
      <c r="AO803" s="26"/>
      <c r="AP803" s="26"/>
      <c r="AQ803" s="26"/>
      <c r="AR803" s="26"/>
      <c r="AS803" s="26"/>
      <c r="AT803" s="26"/>
      <c r="AU803" s="26"/>
      <c r="AV803" s="26"/>
      <c r="AW803" s="26"/>
      <c r="AX803" s="26"/>
      <c r="AY803" s="26"/>
      <c r="AZ803" s="26"/>
      <c r="BA803" s="26"/>
      <c r="BB803" s="26"/>
      <c r="BC803" s="26"/>
      <c r="BD803" s="26"/>
      <c r="BE803" s="26"/>
      <c r="BF803" s="26"/>
      <c r="BG803" s="26"/>
      <c r="BH803" s="26"/>
      <c r="BI803" s="26"/>
      <c r="BJ803" s="26"/>
      <c r="BK803" s="26"/>
      <c r="BL803" s="26"/>
      <c r="BM803" s="26"/>
      <c r="BN803" s="26"/>
      <c r="BO803" s="26"/>
      <c r="BP803" s="26"/>
      <c r="BQ803" s="26"/>
      <c r="BR803" s="26"/>
      <c r="BS803" s="26"/>
      <c r="BT803" s="26"/>
      <c r="BU803" s="26"/>
      <c r="BV803" s="26"/>
      <c r="BW803" s="26"/>
      <c r="BX803" s="26"/>
      <c r="BY803" s="26"/>
      <c r="BZ803" s="26"/>
      <c r="CA803" s="26"/>
      <c r="CB803" s="26"/>
      <c r="CC803" s="26"/>
      <c r="CD803" s="26"/>
      <c r="CE803" s="26"/>
      <c r="CF803" s="26"/>
      <c r="CG803" s="26"/>
    </row>
    <row r="804" spans="1:85" ht="15.75" customHeight="1" x14ac:dyDescent="0.2">
      <c r="A804" s="26"/>
      <c r="B804" s="26"/>
      <c r="C804" s="26"/>
      <c r="D804" s="51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  <c r="AI804" s="26"/>
      <c r="AJ804" s="26"/>
      <c r="AK804" s="26"/>
      <c r="AL804" s="26"/>
      <c r="AM804" s="26"/>
      <c r="AN804" s="26"/>
      <c r="AO804" s="26"/>
      <c r="AP804" s="26"/>
      <c r="AQ804" s="26"/>
      <c r="AR804" s="26"/>
      <c r="AS804" s="26"/>
      <c r="AT804" s="26"/>
      <c r="AU804" s="26"/>
      <c r="AV804" s="26"/>
      <c r="AW804" s="26"/>
      <c r="AX804" s="26"/>
      <c r="AY804" s="26"/>
      <c r="AZ804" s="26"/>
      <c r="BA804" s="26"/>
      <c r="BB804" s="26"/>
      <c r="BC804" s="26"/>
      <c r="BD804" s="26"/>
      <c r="BE804" s="26"/>
      <c r="BF804" s="26"/>
      <c r="BG804" s="26"/>
      <c r="BH804" s="26"/>
      <c r="BI804" s="26"/>
      <c r="BJ804" s="26"/>
      <c r="BK804" s="26"/>
      <c r="BL804" s="26"/>
      <c r="BM804" s="26"/>
      <c r="BN804" s="26"/>
      <c r="BO804" s="26"/>
      <c r="BP804" s="26"/>
      <c r="BQ804" s="26"/>
      <c r="BR804" s="26"/>
      <c r="BS804" s="26"/>
      <c r="BT804" s="26"/>
      <c r="BU804" s="26"/>
      <c r="BV804" s="26"/>
      <c r="BW804" s="26"/>
      <c r="BX804" s="26"/>
      <c r="BY804" s="26"/>
      <c r="BZ804" s="26"/>
      <c r="CA804" s="26"/>
      <c r="CB804" s="26"/>
      <c r="CC804" s="26"/>
      <c r="CD804" s="26"/>
      <c r="CE804" s="26"/>
      <c r="CF804" s="26"/>
      <c r="CG804" s="26"/>
    </row>
    <row r="805" spans="1:85" ht="15.75" customHeight="1" x14ac:dyDescent="0.2">
      <c r="A805" s="26"/>
      <c r="B805" s="26"/>
      <c r="C805" s="26"/>
      <c r="D805" s="51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  <c r="AI805" s="26"/>
      <c r="AJ805" s="26"/>
      <c r="AK805" s="26"/>
      <c r="AL805" s="26"/>
      <c r="AM805" s="26"/>
      <c r="AN805" s="26"/>
      <c r="AO805" s="26"/>
      <c r="AP805" s="26"/>
      <c r="AQ805" s="26"/>
      <c r="AR805" s="26"/>
      <c r="AS805" s="26"/>
      <c r="AT805" s="26"/>
      <c r="AU805" s="26"/>
      <c r="AV805" s="26"/>
      <c r="AW805" s="26"/>
      <c r="AX805" s="26"/>
      <c r="AY805" s="26"/>
      <c r="AZ805" s="26"/>
      <c r="BA805" s="26"/>
      <c r="BB805" s="26"/>
      <c r="BC805" s="26"/>
      <c r="BD805" s="26"/>
      <c r="BE805" s="26"/>
      <c r="BF805" s="26"/>
      <c r="BG805" s="26"/>
      <c r="BH805" s="26"/>
      <c r="BI805" s="26"/>
      <c r="BJ805" s="26"/>
      <c r="BK805" s="26"/>
      <c r="BL805" s="26"/>
      <c r="BM805" s="26"/>
      <c r="BN805" s="26"/>
      <c r="BO805" s="26"/>
      <c r="BP805" s="26"/>
      <c r="BQ805" s="26"/>
      <c r="BR805" s="26"/>
      <c r="BS805" s="26"/>
      <c r="BT805" s="26"/>
      <c r="BU805" s="26"/>
      <c r="BV805" s="26"/>
      <c r="BW805" s="26"/>
      <c r="BX805" s="26"/>
      <c r="BY805" s="26"/>
      <c r="BZ805" s="26"/>
      <c r="CA805" s="26"/>
      <c r="CB805" s="26"/>
      <c r="CC805" s="26"/>
      <c r="CD805" s="26"/>
      <c r="CE805" s="26"/>
      <c r="CF805" s="26"/>
      <c r="CG805" s="26"/>
    </row>
    <row r="806" spans="1:85" ht="15.75" customHeight="1" x14ac:dyDescent="0.2">
      <c r="A806" s="26"/>
      <c r="B806" s="26"/>
      <c r="C806" s="26"/>
      <c r="D806" s="51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  <c r="AM806" s="26"/>
      <c r="AN806" s="26"/>
      <c r="AO806" s="26"/>
      <c r="AP806" s="26"/>
      <c r="AQ806" s="26"/>
      <c r="AR806" s="26"/>
      <c r="AS806" s="26"/>
      <c r="AT806" s="26"/>
      <c r="AU806" s="26"/>
      <c r="AV806" s="26"/>
      <c r="AW806" s="26"/>
      <c r="AX806" s="26"/>
      <c r="AY806" s="26"/>
      <c r="AZ806" s="26"/>
      <c r="BA806" s="26"/>
      <c r="BB806" s="26"/>
      <c r="BC806" s="26"/>
      <c r="BD806" s="26"/>
      <c r="BE806" s="26"/>
      <c r="BF806" s="26"/>
      <c r="BG806" s="26"/>
      <c r="BH806" s="26"/>
      <c r="BI806" s="26"/>
      <c r="BJ806" s="26"/>
      <c r="BK806" s="26"/>
      <c r="BL806" s="26"/>
      <c r="BM806" s="26"/>
      <c r="BN806" s="26"/>
      <c r="BO806" s="26"/>
      <c r="BP806" s="26"/>
      <c r="BQ806" s="26"/>
      <c r="BR806" s="26"/>
      <c r="BS806" s="26"/>
      <c r="BT806" s="26"/>
      <c r="BU806" s="26"/>
      <c r="BV806" s="26"/>
      <c r="BW806" s="26"/>
      <c r="BX806" s="26"/>
      <c r="BY806" s="26"/>
      <c r="BZ806" s="26"/>
      <c r="CA806" s="26"/>
      <c r="CB806" s="26"/>
      <c r="CC806" s="26"/>
      <c r="CD806" s="26"/>
      <c r="CE806" s="26"/>
      <c r="CF806" s="26"/>
      <c r="CG806" s="26"/>
    </row>
    <row r="807" spans="1:85" ht="15.75" customHeight="1" x14ac:dyDescent="0.2">
      <c r="A807" s="26"/>
      <c r="B807" s="26"/>
      <c r="C807" s="26"/>
      <c r="D807" s="51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  <c r="AI807" s="26"/>
      <c r="AJ807" s="26"/>
      <c r="AK807" s="26"/>
      <c r="AL807" s="26"/>
      <c r="AM807" s="26"/>
      <c r="AN807" s="26"/>
      <c r="AO807" s="26"/>
      <c r="AP807" s="26"/>
      <c r="AQ807" s="26"/>
      <c r="AR807" s="26"/>
      <c r="AS807" s="26"/>
      <c r="AT807" s="26"/>
      <c r="AU807" s="26"/>
      <c r="AV807" s="26"/>
      <c r="AW807" s="26"/>
      <c r="AX807" s="26"/>
      <c r="AY807" s="26"/>
      <c r="AZ807" s="26"/>
      <c r="BA807" s="26"/>
      <c r="BB807" s="26"/>
      <c r="BC807" s="26"/>
      <c r="BD807" s="26"/>
      <c r="BE807" s="26"/>
      <c r="BF807" s="26"/>
      <c r="BG807" s="26"/>
      <c r="BH807" s="26"/>
      <c r="BI807" s="26"/>
      <c r="BJ807" s="26"/>
      <c r="BK807" s="26"/>
      <c r="BL807" s="26"/>
      <c r="BM807" s="26"/>
      <c r="BN807" s="26"/>
      <c r="BO807" s="26"/>
      <c r="BP807" s="26"/>
      <c r="BQ807" s="26"/>
      <c r="BR807" s="26"/>
      <c r="BS807" s="26"/>
      <c r="BT807" s="26"/>
      <c r="BU807" s="26"/>
      <c r="BV807" s="26"/>
      <c r="BW807" s="26"/>
      <c r="BX807" s="26"/>
      <c r="BY807" s="26"/>
      <c r="BZ807" s="26"/>
      <c r="CA807" s="26"/>
      <c r="CB807" s="26"/>
      <c r="CC807" s="26"/>
      <c r="CD807" s="26"/>
      <c r="CE807" s="26"/>
      <c r="CF807" s="26"/>
      <c r="CG807" s="26"/>
    </row>
    <row r="808" spans="1:85" ht="15.75" customHeight="1" x14ac:dyDescent="0.2">
      <c r="A808" s="26"/>
      <c r="B808" s="26"/>
      <c r="C808" s="26"/>
      <c r="D808" s="51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  <c r="AI808" s="26"/>
      <c r="AJ808" s="26"/>
      <c r="AK808" s="26"/>
      <c r="AL808" s="26"/>
      <c r="AM808" s="26"/>
      <c r="AN808" s="26"/>
      <c r="AO808" s="26"/>
      <c r="AP808" s="26"/>
      <c r="AQ808" s="26"/>
      <c r="AR808" s="26"/>
      <c r="AS808" s="26"/>
      <c r="AT808" s="26"/>
      <c r="AU808" s="26"/>
      <c r="AV808" s="26"/>
      <c r="AW808" s="26"/>
      <c r="AX808" s="26"/>
      <c r="AY808" s="26"/>
      <c r="AZ808" s="26"/>
      <c r="BA808" s="26"/>
      <c r="BB808" s="26"/>
      <c r="BC808" s="26"/>
      <c r="BD808" s="26"/>
      <c r="BE808" s="26"/>
      <c r="BF808" s="26"/>
      <c r="BG808" s="26"/>
      <c r="BH808" s="26"/>
      <c r="BI808" s="26"/>
      <c r="BJ808" s="26"/>
      <c r="BK808" s="26"/>
      <c r="BL808" s="26"/>
      <c r="BM808" s="26"/>
      <c r="BN808" s="26"/>
      <c r="BO808" s="26"/>
      <c r="BP808" s="26"/>
      <c r="BQ808" s="26"/>
      <c r="BR808" s="26"/>
      <c r="BS808" s="26"/>
      <c r="BT808" s="26"/>
      <c r="BU808" s="26"/>
      <c r="BV808" s="26"/>
      <c r="BW808" s="26"/>
      <c r="BX808" s="26"/>
      <c r="BY808" s="26"/>
      <c r="BZ808" s="26"/>
      <c r="CA808" s="26"/>
      <c r="CB808" s="26"/>
      <c r="CC808" s="26"/>
      <c r="CD808" s="26"/>
      <c r="CE808" s="26"/>
      <c r="CF808" s="26"/>
      <c r="CG808" s="26"/>
    </row>
    <row r="809" spans="1:85" ht="15.75" customHeight="1" x14ac:dyDescent="0.2">
      <c r="A809" s="26"/>
      <c r="B809" s="26"/>
      <c r="C809" s="26"/>
      <c r="D809" s="51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  <c r="AI809" s="26"/>
      <c r="AJ809" s="26"/>
      <c r="AK809" s="26"/>
      <c r="AL809" s="26"/>
      <c r="AM809" s="26"/>
      <c r="AN809" s="26"/>
      <c r="AO809" s="26"/>
      <c r="AP809" s="26"/>
      <c r="AQ809" s="26"/>
      <c r="AR809" s="26"/>
      <c r="AS809" s="26"/>
      <c r="AT809" s="26"/>
      <c r="AU809" s="26"/>
      <c r="AV809" s="26"/>
      <c r="AW809" s="26"/>
      <c r="AX809" s="26"/>
      <c r="AY809" s="26"/>
      <c r="AZ809" s="26"/>
      <c r="BA809" s="26"/>
      <c r="BB809" s="26"/>
      <c r="BC809" s="26"/>
      <c r="BD809" s="26"/>
      <c r="BE809" s="26"/>
      <c r="BF809" s="26"/>
      <c r="BG809" s="26"/>
      <c r="BH809" s="26"/>
      <c r="BI809" s="26"/>
      <c r="BJ809" s="26"/>
      <c r="BK809" s="26"/>
      <c r="BL809" s="26"/>
      <c r="BM809" s="26"/>
      <c r="BN809" s="26"/>
      <c r="BO809" s="26"/>
      <c r="BP809" s="26"/>
      <c r="BQ809" s="26"/>
      <c r="BR809" s="26"/>
      <c r="BS809" s="26"/>
      <c r="BT809" s="26"/>
      <c r="BU809" s="26"/>
      <c r="BV809" s="26"/>
      <c r="BW809" s="26"/>
      <c r="BX809" s="26"/>
      <c r="BY809" s="26"/>
      <c r="BZ809" s="26"/>
      <c r="CA809" s="26"/>
      <c r="CB809" s="26"/>
      <c r="CC809" s="26"/>
      <c r="CD809" s="26"/>
      <c r="CE809" s="26"/>
      <c r="CF809" s="26"/>
      <c r="CG809" s="26"/>
    </row>
    <row r="810" spans="1:85" ht="15.75" customHeight="1" x14ac:dyDescent="0.2">
      <c r="A810" s="26"/>
      <c r="B810" s="26"/>
      <c r="C810" s="26"/>
      <c r="D810" s="51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  <c r="AI810" s="26"/>
      <c r="AJ810" s="26"/>
      <c r="AK810" s="26"/>
      <c r="AL810" s="26"/>
      <c r="AM810" s="26"/>
      <c r="AN810" s="26"/>
      <c r="AO810" s="26"/>
      <c r="AP810" s="26"/>
      <c r="AQ810" s="26"/>
      <c r="AR810" s="26"/>
      <c r="AS810" s="26"/>
      <c r="AT810" s="26"/>
      <c r="AU810" s="26"/>
      <c r="AV810" s="26"/>
      <c r="AW810" s="26"/>
      <c r="AX810" s="26"/>
      <c r="AY810" s="26"/>
      <c r="AZ810" s="26"/>
      <c r="BA810" s="26"/>
      <c r="BB810" s="26"/>
      <c r="BC810" s="26"/>
      <c r="BD810" s="26"/>
      <c r="BE810" s="26"/>
      <c r="BF810" s="26"/>
      <c r="BG810" s="26"/>
      <c r="BH810" s="26"/>
      <c r="BI810" s="26"/>
      <c r="BJ810" s="26"/>
      <c r="BK810" s="26"/>
      <c r="BL810" s="26"/>
      <c r="BM810" s="26"/>
      <c r="BN810" s="26"/>
      <c r="BO810" s="26"/>
      <c r="BP810" s="26"/>
      <c r="BQ810" s="26"/>
      <c r="BR810" s="26"/>
      <c r="BS810" s="26"/>
      <c r="BT810" s="26"/>
      <c r="BU810" s="26"/>
      <c r="BV810" s="26"/>
      <c r="BW810" s="26"/>
      <c r="BX810" s="26"/>
      <c r="BY810" s="26"/>
      <c r="BZ810" s="26"/>
      <c r="CA810" s="26"/>
      <c r="CB810" s="26"/>
      <c r="CC810" s="26"/>
      <c r="CD810" s="26"/>
      <c r="CE810" s="26"/>
      <c r="CF810" s="26"/>
      <c r="CG810" s="26"/>
    </row>
    <row r="811" spans="1:85" ht="15.75" customHeight="1" x14ac:dyDescent="0.2">
      <c r="A811" s="26"/>
      <c r="B811" s="26"/>
      <c r="C811" s="26"/>
      <c r="D811" s="51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  <c r="AI811" s="26"/>
      <c r="AJ811" s="26"/>
      <c r="AK811" s="26"/>
      <c r="AL811" s="26"/>
      <c r="AM811" s="26"/>
      <c r="AN811" s="26"/>
      <c r="AO811" s="26"/>
      <c r="AP811" s="26"/>
      <c r="AQ811" s="26"/>
      <c r="AR811" s="26"/>
      <c r="AS811" s="26"/>
      <c r="AT811" s="26"/>
      <c r="AU811" s="26"/>
      <c r="AV811" s="26"/>
      <c r="AW811" s="26"/>
      <c r="AX811" s="26"/>
      <c r="AY811" s="26"/>
      <c r="AZ811" s="26"/>
      <c r="BA811" s="26"/>
      <c r="BB811" s="26"/>
      <c r="BC811" s="26"/>
      <c r="BD811" s="26"/>
      <c r="BE811" s="26"/>
      <c r="BF811" s="26"/>
      <c r="BG811" s="26"/>
      <c r="BH811" s="26"/>
      <c r="BI811" s="26"/>
      <c r="BJ811" s="26"/>
      <c r="BK811" s="26"/>
      <c r="BL811" s="26"/>
      <c r="BM811" s="26"/>
      <c r="BN811" s="26"/>
      <c r="BO811" s="26"/>
      <c r="BP811" s="26"/>
      <c r="BQ811" s="26"/>
      <c r="BR811" s="26"/>
      <c r="BS811" s="26"/>
      <c r="BT811" s="26"/>
      <c r="BU811" s="26"/>
      <c r="BV811" s="26"/>
      <c r="BW811" s="26"/>
      <c r="BX811" s="26"/>
      <c r="BY811" s="26"/>
      <c r="BZ811" s="26"/>
      <c r="CA811" s="26"/>
      <c r="CB811" s="26"/>
      <c r="CC811" s="26"/>
      <c r="CD811" s="26"/>
      <c r="CE811" s="26"/>
      <c r="CF811" s="26"/>
      <c r="CG811" s="26"/>
    </row>
    <row r="812" spans="1:85" ht="15.75" customHeight="1" x14ac:dyDescent="0.2">
      <c r="A812" s="26"/>
      <c r="B812" s="26"/>
      <c r="C812" s="26"/>
      <c r="D812" s="51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  <c r="AI812" s="26"/>
      <c r="AJ812" s="26"/>
      <c r="AK812" s="26"/>
      <c r="AL812" s="26"/>
      <c r="AM812" s="26"/>
      <c r="AN812" s="26"/>
      <c r="AO812" s="26"/>
      <c r="AP812" s="26"/>
      <c r="AQ812" s="26"/>
      <c r="AR812" s="26"/>
      <c r="AS812" s="26"/>
      <c r="AT812" s="26"/>
      <c r="AU812" s="26"/>
      <c r="AV812" s="26"/>
      <c r="AW812" s="26"/>
      <c r="AX812" s="26"/>
      <c r="AY812" s="26"/>
      <c r="AZ812" s="26"/>
      <c r="BA812" s="26"/>
      <c r="BB812" s="26"/>
      <c r="BC812" s="26"/>
      <c r="BD812" s="26"/>
      <c r="BE812" s="26"/>
      <c r="BF812" s="26"/>
      <c r="BG812" s="26"/>
      <c r="BH812" s="26"/>
      <c r="BI812" s="26"/>
      <c r="BJ812" s="26"/>
      <c r="BK812" s="26"/>
      <c r="BL812" s="26"/>
      <c r="BM812" s="26"/>
      <c r="BN812" s="26"/>
      <c r="BO812" s="26"/>
      <c r="BP812" s="26"/>
      <c r="BQ812" s="26"/>
      <c r="BR812" s="26"/>
      <c r="BS812" s="26"/>
      <c r="BT812" s="26"/>
      <c r="BU812" s="26"/>
      <c r="BV812" s="26"/>
      <c r="BW812" s="26"/>
      <c r="BX812" s="26"/>
      <c r="BY812" s="26"/>
      <c r="BZ812" s="26"/>
      <c r="CA812" s="26"/>
      <c r="CB812" s="26"/>
      <c r="CC812" s="26"/>
      <c r="CD812" s="26"/>
      <c r="CE812" s="26"/>
      <c r="CF812" s="26"/>
      <c r="CG812" s="26"/>
    </row>
    <row r="813" spans="1:85" ht="15.75" customHeight="1" x14ac:dyDescent="0.2">
      <c r="A813" s="26"/>
      <c r="B813" s="26"/>
      <c r="C813" s="26"/>
      <c r="D813" s="51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  <c r="AI813" s="26"/>
      <c r="AJ813" s="26"/>
      <c r="AK813" s="26"/>
      <c r="AL813" s="26"/>
      <c r="AM813" s="26"/>
      <c r="AN813" s="26"/>
      <c r="AO813" s="26"/>
      <c r="AP813" s="26"/>
      <c r="AQ813" s="26"/>
      <c r="AR813" s="26"/>
      <c r="AS813" s="26"/>
      <c r="AT813" s="26"/>
      <c r="AU813" s="26"/>
      <c r="AV813" s="26"/>
      <c r="AW813" s="26"/>
      <c r="AX813" s="26"/>
      <c r="AY813" s="26"/>
      <c r="AZ813" s="26"/>
      <c r="BA813" s="26"/>
      <c r="BB813" s="26"/>
      <c r="BC813" s="26"/>
      <c r="BD813" s="26"/>
      <c r="BE813" s="26"/>
      <c r="BF813" s="26"/>
      <c r="BG813" s="26"/>
      <c r="BH813" s="26"/>
      <c r="BI813" s="26"/>
      <c r="BJ813" s="26"/>
      <c r="BK813" s="26"/>
      <c r="BL813" s="26"/>
      <c r="BM813" s="26"/>
      <c r="BN813" s="26"/>
      <c r="BO813" s="26"/>
      <c r="BP813" s="26"/>
      <c r="BQ813" s="26"/>
      <c r="BR813" s="26"/>
      <c r="BS813" s="26"/>
      <c r="BT813" s="26"/>
      <c r="BU813" s="26"/>
      <c r="BV813" s="26"/>
      <c r="BW813" s="26"/>
      <c r="BX813" s="26"/>
      <c r="BY813" s="26"/>
      <c r="BZ813" s="26"/>
      <c r="CA813" s="26"/>
      <c r="CB813" s="26"/>
      <c r="CC813" s="26"/>
      <c r="CD813" s="26"/>
      <c r="CE813" s="26"/>
      <c r="CF813" s="26"/>
      <c r="CG813" s="26"/>
    </row>
    <row r="814" spans="1:85" ht="15.75" customHeight="1" x14ac:dyDescent="0.2">
      <c r="A814" s="26"/>
      <c r="B814" s="26"/>
      <c r="C814" s="26"/>
      <c r="D814" s="51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  <c r="AI814" s="26"/>
      <c r="AJ814" s="26"/>
      <c r="AK814" s="26"/>
      <c r="AL814" s="26"/>
      <c r="AM814" s="26"/>
      <c r="AN814" s="26"/>
      <c r="AO814" s="26"/>
      <c r="AP814" s="26"/>
      <c r="AQ814" s="26"/>
      <c r="AR814" s="26"/>
      <c r="AS814" s="26"/>
      <c r="AT814" s="26"/>
      <c r="AU814" s="26"/>
      <c r="AV814" s="26"/>
      <c r="AW814" s="26"/>
      <c r="AX814" s="26"/>
      <c r="AY814" s="26"/>
      <c r="AZ814" s="26"/>
      <c r="BA814" s="26"/>
      <c r="BB814" s="26"/>
      <c r="BC814" s="26"/>
      <c r="BD814" s="26"/>
      <c r="BE814" s="26"/>
      <c r="BF814" s="26"/>
      <c r="BG814" s="26"/>
      <c r="BH814" s="26"/>
      <c r="BI814" s="26"/>
      <c r="BJ814" s="26"/>
      <c r="BK814" s="26"/>
      <c r="BL814" s="26"/>
      <c r="BM814" s="26"/>
      <c r="BN814" s="26"/>
      <c r="BO814" s="26"/>
      <c r="BP814" s="26"/>
      <c r="BQ814" s="26"/>
      <c r="BR814" s="26"/>
      <c r="BS814" s="26"/>
      <c r="BT814" s="26"/>
      <c r="BU814" s="26"/>
      <c r="BV814" s="26"/>
      <c r="BW814" s="26"/>
      <c r="BX814" s="26"/>
      <c r="BY814" s="26"/>
      <c r="BZ814" s="26"/>
      <c r="CA814" s="26"/>
      <c r="CB814" s="26"/>
      <c r="CC814" s="26"/>
      <c r="CD814" s="26"/>
      <c r="CE814" s="26"/>
      <c r="CF814" s="26"/>
      <c r="CG814" s="26"/>
    </row>
    <row r="815" spans="1:85" ht="15.75" customHeight="1" x14ac:dyDescent="0.2">
      <c r="A815" s="26"/>
      <c r="B815" s="26"/>
      <c r="C815" s="26"/>
      <c r="D815" s="51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  <c r="AI815" s="26"/>
      <c r="AJ815" s="26"/>
      <c r="AK815" s="26"/>
      <c r="AL815" s="26"/>
      <c r="AM815" s="26"/>
      <c r="AN815" s="26"/>
      <c r="AO815" s="26"/>
      <c r="AP815" s="26"/>
      <c r="AQ815" s="26"/>
      <c r="AR815" s="26"/>
      <c r="AS815" s="26"/>
      <c r="AT815" s="26"/>
      <c r="AU815" s="26"/>
      <c r="AV815" s="26"/>
      <c r="AW815" s="26"/>
      <c r="AX815" s="26"/>
      <c r="AY815" s="26"/>
      <c r="AZ815" s="26"/>
      <c r="BA815" s="26"/>
      <c r="BB815" s="26"/>
      <c r="BC815" s="26"/>
      <c r="BD815" s="26"/>
      <c r="BE815" s="26"/>
      <c r="BF815" s="26"/>
      <c r="BG815" s="26"/>
      <c r="BH815" s="26"/>
      <c r="BI815" s="26"/>
      <c r="BJ815" s="26"/>
      <c r="BK815" s="26"/>
      <c r="BL815" s="26"/>
      <c r="BM815" s="26"/>
      <c r="BN815" s="26"/>
      <c r="BO815" s="26"/>
      <c r="BP815" s="26"/>
      <c r="BQ815" s="26"/>
      <c r="BR815" s="26"/>
      <c r="BS815" s="26"/>
      <c r="BT815" s="26"/>
      <c r="BU815" s="26"/>
      <c r="BV815" s="26"/>
      <c r="BW815" s="26"/>
      <c r="BX815" s="26"/>
      <c r="BY815" s="26"/>
      <c r="BZ815" s="26"/>
      <c r="CA815" s="26"/>
      <c r="CB815" s="26"/>
      <c r="CC815" s="26"/>
      <c r="CD815" s="26"/>
      <c r="CE815" s="26"/>
      <c r="CF815" s="26"/>
      <c r="CG815" s="26"/>
    </row>
    <row r="816" spans="1:85" ht="15.75" customHeight="1" x14ac:dyDescent="0.2">
      <c r="A816" s="26"/>
      <c r="B816" s="26"/>
      <c r="C816" s="26"/>
      <c r="D816" s="51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  <c r="AI816" s="26"/>
      <c r="AJ816" s="26"/>
      <c r="AK816" s="26"/>
      <c r="AL816" s="26"/>
      <c r="AM816" s="26"/>
      <c r="AN816" s="26"/>
      <c r="AO816" s="26"/>
      <c r="AP816" s="26"/>
      <c r="AQ816" s="26"/>
      <c r="AR816" s="26"/>
      <c r="AS816" s="26"/>
      <c r="AT816" s="26"/>
      <c r="AU816" s="26"/>
      <c r="AV816" s="26"/>
      <c r="AW816" s="26"/>
      <c r="AX816" s="26"/>
      <c r="AY816" s="26"/>
      <c r="AZ816" s="26"/>
      <c r="BA816" s="26"/>
      <c r="BB816" s="26"/>
      <c r="BC816" s="26"/>
      <c r="BD816" s="26"/>
      <c r="BE816" s="26"/>
      <c r="BF816" s="26"/>
      <c r="BG816" s="26"/>
      <c r="BH816" s="26"/>
      <c r="BI816" s="26"/>
      <c r="BJ816" s="26"/>
      <c r="BK816" s="26"/>
      <c r="BL816" s="26"/>
      <c r="BM816" s="26"/>
      <c r="BN816" s="26"/>
      <c r="BO816" s="26"/>
      <c r="BP816" s="26"/>
      <c r="BQ816" s="26"/>
      <c r="BR816" s="26"/>
      <c r="BS816" s="26"/>
      <c r="BT816" s="26"/>
      <c r="BU816" s="26"/>
      <c r="BV816" s="26"/>
      <c r="BW816" s="26"/>
      <c r="BX816" s="26"/>
      <c r="BY816" s="26"/>
      <c r="BZ816" s="26"/>
      <c r="CA816" s="26"/>
      <c r="CB816" s="26"/>
      <c r="CC816" s="26"/>
      <c r="CD816" s="26"/>
      <c r="CE816" s="26"/>
      <c r="CF816" s="26"/>
      <c r="CG816" s="26"/>
    </row>
    <row r="817" spans="1:85" ht="15.75" customHeight="1" x14ac:dyDescent="0.2">
      <c r="A817" s="26"/>
      <c r="B817" s="26"/>
      <c r="C817" s="26"/>
      <c r="D817" s="51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  <c r="AI817" s="26"/>
      <c r="AJ817" s="26"/>
      <c r="AK817" s="26"/>
      <c r="AL817" s="26"/>
      <c r="AM817" s="26"/>
      <c r="AN817" s="26"/>
      <c r="AO817" s="26"/>
      <c r="AP817" s="26"/>
      <c r="AQ817" s="26"/>
      <c r="AR817" s="26"/>
      <c r="AS817" s="26"/>
      <c r="AT817" s="26"/>
      <c r="AU817" s="26"/>
      <c r="AV817" s="26"/>
      <c r="AW817" s="26"/>
      <c r="AX817" s="26"/>
      <c r="AY817" s="26"/>
      <c r="AZ817" s="26"/>
      <c r="BA817" s="26"/>
      <c r="BB817" s="26"/>
      <c r="BC817" s="26"/>
      <c r="BD817" s="26"/>
      <c r="BE817" s="26"/>
      <c r="BF817" s="26"/>
      <c r="BG817" s="26"/>
      <c r="BH817" s="26"/>
      <c r="BI817" s="26"/>
      <c r="BJ817" s="26"/>
      <c r="BK817" s="26"/>
      <c r="BL817" s="26"/>
      <c r="BM817" s="26"/>
      <c r="BN817" s="26"/>
      <c r="BO817" s="26"/>
      <c r="BP817" s="26"/>
      <c r="BQ817" s="26"/>
      <c r="BR817" s="26"/>
      <c r="BS817" s="26"/>
      <c r="BT817" s="26"/>
      <c r="BU817" s="26"/>
      <c r="BV817" s="26"/>
      <c r="BW817" s="26"/>
      <c r="BX817" s="26"/>
      <c r="BY817" s="26"/>
      <c r="BZ817" s="26"/>
      <c r="CA817" s="26"/>
      <c r="CB817" s="26"/>
      <c r="CC817" s="26"/>
      <c r="CD817" s="26"/>
      <c r="CE817" s="26"/>
      <c r="CF817" s="26"/>
      <c r="CG817" s="26"/>
    </row>
    <row r="818" spans="1:85" ht="15.75" customHeight="1" x14ac:dyDescent="0.2">
      <c r="A818" s="26"/>
      <c r="B818" s="26"/>
      <c r="C818" s="26"/>
      <c r="D818" s="51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  <c r="AI818" s="26"/>
      <c r="AJ818" s="26"/>
      <c r="AK818" s="26"/>
      <c r="AL818" s="26"/>
      <c r="AM818" s="26"/>
      <c r="AN818" s="26"/>
      <c r="AO818" s="26"/>
      <c r="AP818" s="26"/>
      <c r="AQ818" s="26"/>
      <c r="AR818" s="26"/>
      <c r="AS818" s="26"/>
      <c r="AT818" s="26"/>
      <c r="AU818" s="26"/>
      <c r="AV818" s="26"/>
      <c r="AW818" s="26"/>
      <c r="AX818" s="26"/>
      <c r="AY818" s="26"/>
      <c r="AZ818" s="26"/>
      <c r="BA818" s="26"/>
      <c r="BB818" s="26"/>
      <c r="BC818" s="26"/>
      <c r="BD818" s="26"/>
      <c r="BE818" s="26"/>
      <c r="BF818" s="26"/>
      <c r="BG818" s="26"/>
      <c r="BH818" s="26"/>
      <c r="BI818" s="26"/>
      <c r="BJ818" s="26"/>
      <c r="BK818" s="26"/>
      <c r="BL818" s="26"/>
      <c r="BM818" s="26"/>
      <c r="BN818" s="26"/>
      <c r="BO818" s="26"/>
      <c r="BP818" s="26"/>
      <c r="BQ818" s="26"/>
      <c r="BR818" s="26"/>
      <c r="BS818" s="26"/>
      <c r="BT818" s="26"/>
      <c r="BU818" s="26"/>
      <c r="BV818" s="26"/>
      <c r="BW818" s="26"/>
      <c r="BX818" s="26"/>
      <c r="BY818" s="26"/>
      <c r="BZ818" s="26"/>
      <c r="CA818" s="26"/>
      <c r="CB818" s="26"/>
      <c r="CC818" s="26"/>
      <c r="CD818" s="26"/>
      <c r="CE818" s="26"/>
      <c r="CF818" s="26"/>
      <c r="CG818" s="26"/>
    </row>
    <row r="819" spans="1:85" ht="15.75" customHeight="1" x14ac:dyDescent="0.2">
      <c r="A819" s="26"/>
      <c r="B819" s="26"/>
      <c r="C819" s="26"/>
      <c r="D819" s="51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  <c r="AI819" s="26"/>
      <c r="AJ819" s="26"/>
      <c r="AK819" s="26"/>
      <c r="AL819" s="26"/>
      <c r="AM819" s="26"/>
      <c r="AN819" s="26"/>
      <c r="AO819" s="26"/>
      <c r="AP819" s="26"/>
      <c r="AQ819" s="26"/>
      <c r="AR819" s="26"/>
      <c r="AS819" s="26"/>
      <c r="AT819" s="26"/>
      <c r="AU819" s="26"/>
      <c r="AV819" s="26"/>
      <c r="AW819" s="26"/>
      <c r="AX819" s="26"/>
      <c r="AY819" s="26"/>
      <c r="AZ819" s="26"/>
      <c r="BA819" s="26"/>
      <c r="BB819" s="26"/>
      <c r="BC819" s="26"/>
      <c r="BD819" s="26"/>
      <c r="BE819" s="26"/>
      <c r="BF819" s="26"/>
      <c r="BG819" s="26"/>
      <c r="BH819" s="26"/>
      <c r="BI819" s="26"/>
      <c r="BJ819" s="26"/>
      <c r="BK819" s="26"/>
      <c r="BL819" s="26"/>
      <c r="BM819" s="26"/>
      <c r="BN819" s="26"/>
      <c r="BO819" s="26"/>
      <c r="BP819" s="26"/>
      <c r="BQ819" s="26"/>
      <c r="BR819" s="26"/>
      <c r="BS819" s="26"/>
      <c r="BT819" s="26"/>
      <c r="BU819" s="26"/>
      <c r="BV819" s="26"/>
      <c r="BW819" s="26"/>
      <c r="BX819" s="26"/>
      <c r="BY819" s="26"/>
      <c r="BZ819" s="26"/>
      <c r="CA819" s="26"/>
      <c r="CB819" s="26"/>
      <c r="CC819" s="26"/>
      <c r="CD819" s="26"/>
      <c r="CE819" s="26"/>
      <c r="CF819" s="26"/>
      <c r="CG819" s="26"/>
    </row>
    <row r="820" spans="1:85" ht="15.75" customHeight="1" x14ac:dyDescent="0.2">
      <c r="A820" s="26"/>
      <c r="B820" s="26"/>
      <c r="C820" s="26"/>
      <c r="D820" s="51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  <c r="AI820" s="26"/>
      <c r="AJ820" s="26"/>
      <c r="AK820" s="26"/>
      <c r="AL820" s="26"/>
      <c r="AM820" s="26"/>
      <c r="AN820" s="26"/>
      <c r="AO820" s="26"/>
      <c r="AP820" s="26"/>
      <c r="AQ820" s="26"/>
      <c r="AR820" s="26"/>
      <c r="AS820" s="26"/>
      <c r="AT820" s="26"/>
      <c r="AU820" s="26"/>
      <c r="AV820" s="26"/>
      <c r="AW820" s="26"/>
      <c r="AX820" s="26"/>
      <c r="AY820" s="26"/>
      <c r="AZ820" s="26"/>
      <c r="BA820" s="26"/>
      <c r="BB820" s="26"/>
      <c r="BC820" s="26"/>
      <c r="BD820" s="26"/>
      <c r="BE820" s="26"/>
      <c r="BF820" s="26"/>
      <c r="BG820" s="26"/>
      <c r="BH820" s="26"/>
      <c r="BI820" s="26"/>
      <c r="BJ820" s="26"/>
      <c r="BK820" s="26"/>
      <c r="BL820" s="26"/>
      <c r="BM820" s="26"/>
      <c r="BN820" s="26"/>
      <c r="BO820" s="26"/>
      <c r="BP820" s="26"/>
      <c r="BQ820" s="26"/>
      <c r="BR820" s="26"/>
      <c r="BS820" s="26"/>
      <c r="BT820" s="26"/>
      <c r="BU820" s="26"/>
      <c r="BV820" s="26"/>
      <c r="BW820" s="26"/>
      <c r="BX820" s="26"/>
      <c r="BY820" s="26"/>
      <c r="BZ820" s="26"/>
      <c r="CA820" s="26"/>
      <c r="CB820" s="26"/>
      <c r="CC820" s="26"/>
      <c r="CD820" s="26"/>
      <c r="CE820" s="26"/>
      <c r="CF820" s="26"/>
      <c r="CG820" s="26"/>
    </row>
    <row r="821" spans="1:85" ht="15.75" customHeight="1" x14ac:dyDescent="0.2">
      <c r="A821" s="26"/>
      <c r="B821" s="26"/>
      <c r="C821" s="26"/>
      <c r="D821" s="51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  <c r="AI821" s="26"/>
      <c r="AJ821" s="26"/>
      <c r="AK821" s="26"/>
      <c r="AL821" s="26"/>
      <c r="AM821" s="26"/>
      <c r="AN821" s="26"/>
      <c r="AO821" s="26"/>
      <c r="AP821" s="26"/>
      <c r="AQ821" s="26"/>
      <c r="AR821" s="26"/>
      <c r="AS821" s="26"/>
      <c r="AT821" s="26"/>
      <c r="AU821" s="26"/>
      <c r="AV821" s="26"/>
      <c r="AW821" s="26"/>
      <c r="AX821" s="26"/>
      <c r="AY821" s="26"/>
      <c r="AZ821" s="26"/>
      <c r="BA821" s="26"/>
      <c r="BB821" s="26"/>
      <c r="BC821" s="26"/>
      <c r="BD821" s="26"/>
      <c r="BE821" s="26"/>
      <c r="BF821" s="26"/>
      <c r="BG821" s="26"/>
      <c r="BH821" s="26"/>
      <c r="BI821" s="26"/>
      <c r="BJ821" s="26"/>
      <c r="BK821" s="26"/>
      <c r="BL821" s="26"/>
      <c r="BM821" s="26"/>
      <c r="BN821" s="26"/>
      <c r="BO821" s="26"/>
      <c r="BP821" s="26"/>
      <c r="BQ821" s="26"/>
      <c r="BR821" s="26"/>
      <c r="BS821" s="26"/>
      <c r="BT821" s="26"/>
      <c r="BU821" s="26"/>
      <c r="BV821" s="26"/>
      <c r="BW821" s="26"/>
      <c r="BX821" s="26"/>
      <c r="BY821" s="26"/>
      <c r="BZ821" s="26"/>
      <c r="CA821" s="26"/>
      <c r="CB821" s="26"/>
      <c r="CC821" s="26"/>
      <c r="CD821" s="26"/>
      <c r="CE821" s="26"/>
      <c r="CF821" s="26"/>
      <c r="CG821" s="26"/>
    </row>
    <row r="822" spans="1:85" ht="15.75" customHeight="1" x14ac:dyDescent="0.2">
      <c r="A822" s="26"/>
      <c r="B822" s="26"/>
      <c r="C822" s="26"/>
      <c r="D822" s="51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  <c r="AI822" s="26"/>
      <c r="AJ822" s="26"/>
      <c r="AK822" s="26"/>
      <c r="AL822" s="26"/>
      <c r="AM822" s="26"/>
      <c r="AN822" s="26"/>
      <c r="AO822" s="26"/>
      <c r="AP822" s="26"/>
      <c r="AQ822" s="26"/>
      <c r="AR822" s="26"/>
      <c r="AS822" s="26"/>
      <c r="AT822" s="26"/>
      <c r="AU822" s="26"/>
      <c r="AV822" s="26"/>
      <c r="AW822" s="26"/>
      <c r="AX822" s="26"/>
      <c r="AY822" s="26"/>
      <c r="AZ822" s="26"/>
      <c r="BA822" s="26"/>
      <c r="BB822" s="26"/>
      <c r="BC822" s="26"/>
      <c r="BD822" s="26"/>
      <c r="BE822" s="26"/>
      <c r="BF822" s="26"/>
      <c r="BG822" s="26"/>
      <c r="BH822" s="26"/>
      <c r="BI822" s="26"/>
      <c r="BJ822" s="26"/>
      <c r="BK822" s="26"/>
      <c r="BL822" s="26"/>
      <c r="BM822" s="26"/>
      <c r="BN822" s="26"/>
      <c r="BO822" s="26"/>
      <c r="BP822" s="26"/>
      <c r="BQ822" s="26"/>
      <c r="BR822" s="26"/>
      <c r="BS822" s="26"/>
      <c r="BT822" s="26"/>
      <c r="BU822" s="26"/>
      <c r="BV822" s="26"/>
      <c r="BW822" s="26"/>
      <c r="BX822" s="26"/>
      <c r="BY822" s="26"/>
      <c r="BZ822" s="26"/>
      <c r="CA822" s="26"/>
      <c r="CB822" s="26"/>
      <c r="CC822" s="26"/>
      <c r="CD822" s="26"/>
      <c r="CE822" s="26"/>
      <c r="CF822" s="26"/>
      <c r="CG822" s="26"/>
    </row>
    <row r="823" spans="1:85" ht="15.75" customHeight="1" x14ac:dyDescent="0.2">
      <c r="A823" s="26"/>
      <c r="B823" s="26"/>
      <c r="C823" s="26"/>
      <c r="D823" s="51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  <c r="AI823" s="26"/>
      <c r="AJ823" s="26"/>
      <c r="AK823" s="26"/>
      <c r="AL823" s="26"/>
      <c r="AM823" s="26"/>
      <c r="AN823" s="26"/>
      <c r="AO823" s="26"/>
      <c r="AP823" s="26"/>
      <c r="AQ823" s="26"/>
      <c r="AR823" s="26"/>
      <c r="AS823" s="26"/>
      <c r="AT823" s="26"/>
      <c r="AU823" s="26"/>
      <c r="AV823" s="26"/>
      <c r="AW823" s="26"/>
      <c r="AX823" s="26"/>
      <c r="AY823" s="26"/>
      <c r="AZ823" s="26"/>
      <c r="BA823" s="26"/>
      <c r="BB823" s="26"/>
      <c r="BC823" s="26"/>
      <c r="BD823" s="26"/>
      <c r="BE823" s="26"/>
      <c r="BF823" s="26"/>
      <c r="BG823" s="26"/>
      <c r="BH823" s="26"/>
      <c r="BI823" s="26"/>
      <c r="BJ823" s="26"/>
      <c r="BK823" s="26"/>
      <c r="BL823" s="26"/>
      <c r="BM823" s="26"/>
      <c r="BN823" s="26"/>
      <c r="BO823" s="26"/>
      <c r="BP823" s="26"/>
      <c r="BQ823" s="26"/>
      <c r="BR823" s="26"/>
      <c r="BS823" s="26"/>
      <c r="BT823" s="26"/>
      <c r="BU823" s="26"/>
      <c r="BV823" s="26"/>
      <c r="BW823" s="26"/>
      <c r="BX823" s="26"/>
      <c r="BY823" s="26"/>
      <c r="BZ823" s="26"/>
      <c r="CA823" s="26"/>
      <c r="CB823" s="26"/>
      <c r="CC823" s="26"/>
      <c r="CD823" s="26"/>
      <c r="CE823" s="26"/>
      <c r="CF823" s="26"/>
      <c r="CG823" s="26"/>
    </row>
    <row r="824" spans="1:85" ht="15.75" customHeight="1" x14ac:dyDescent="0.2">
      <c r="A824" s="26"/>
      <c r="B824" s="26"/>
      <c r="C824" s="26"/>
      <c r="D824" s="51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  <c r="AI824" s="26"/>
      <c r="AJ824" s="26"/>
      <c r="AK824" s="26"/>
      <c r="AL824" s="26"/>
      <c r="AM824" s="26"/>
      <c r="AN824" s="26"/>
      <c r="AO824" s="26"/>
      <c r="AP824" s="26"/>
      <c r="AQ824" s="26"/>
      <c r="AR824" s="26"/>
      <c r="AS824" s="26"/>
      <c r="AT824" s="26"/>
      <c r="AU824" s="26"/>
      <c r="AV824" s="26"/>
      <c r="AW824" s="26"/>
      <c r="AX824" s="26"/>
      <c r="AY824" s="26"/>
      <c r="AZ824" s="26"/>
      <c r="BA824" s="26"/>
      <c r="BB824" s="26"/>
      <c r="BC824" s="26"/>
      <c r="BD824" s="26"/>
      <c r="BE824" s="26"/>
      <c r="BF824" s="26"/>
      <c r="BG824" s="26"/>
      <c r="BH824" s="26"/>
      <c r="BI824" s="26"/>
      <c r="BJ824" s="26"/>
      <c r="BK824" s="26"/>
      <c r="BL824" s="26"/>
      <c r="BM824" s="26"/>
      <c r="BN824" s="26"/>
      <c r="BO824" s="26"/>
      <c r="BP824" s="26"/>
      <c r="BQ824" s="26"/>
      <c r="BR824" s="26"/>
      <c r="BS824" s="26"/>
      <c r="BT824" s="26"/>
      <c r="BU824" s="26"/>
      <c r="BV824" s="26"/>
      <c r="BW824" s="26"/>
      <c r="BX824" s="26"/>
      <c r="BY824" s="26"/>
      <c r="BZ824" s="26"/>
      <c r="CA824" s="26"/>
      <c r="CB824" s="26"/>
      <c r="CC824" s="26"/>
      <c r="CD824" s="26"/>
      <c r="CE824" s="26"/>
      <c r="CF824" s="26"/>
      <c r="CG824" s="26"/>
    </row>
    <row r="825" spans="1:85" ht="15.75" customHeight="1" x14ac:dyDescent="0.2">
      <c r="A825" s="26"/>
      <c r="B825" s="26"/>
      <c r="C825" s="26"/>
      <c r="D825" s="51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  <c r="AI825" s="26"/>
      <c r="AJ825" s="26"/>
      <c r="AK825" s="26"/>
      <c r="AL825" s="26"/>
      <c r="AM825" s="26"/>
      <c r="AN825" s="26"/>
      <c r="AO825" s="26"/>
      <c r="AP825" s="26"/>
      <c r="AQ825" s="26"/>
      <c r="AR825" s="26"/>
      <c r="AS825" s="26"/>
      <c r="AT825" s="26"/>
      <c r="AU825" s="26"/>
      <c r="AV825" s="26"/>
      <c r="AW825" s="26"/>
      <c r="AX825" s="26"/>
      <c r="AY825" s="26"/>
      <c r="AZ825" s="26"/>
      <c r="BA825" s="26"/>
      <c r="BB825" s="26"/>
      <c r="BC825" s="26"/>
      <c r="BD825" s="26"/>
      <c r="BE825" s="26"/>
      <c r="BF825" s="26"/>
      <c r="BG825" s="26"/>
      <c r="BH825" s="26"/>
      <c r="BI825" s="26"/>
      <c r="BJ825" s="26"/>
      <c r="BK825" s="26"/>
      <c r="BL825" s="26"/>
      <c r="BM825" s="26"/>
      <c r="BN825" s="26"/>
      <c r="BO825" s="26"/>
      <c r="BP825" s="26"/>
      <c r="BQ825" s="26"/>
      <c r="BR825" s="26"/>
      <c r="BS825" s="26"/>
      <c r="BT825" s="26"/>
      <c r="BU825" s="26"/>
      <c r="BV825" s="26"/>
      <c r="BW825" s="26"/>
      <c r="BX825" s="26"/>
      <c r="BY825" s="26"/>
      <c r="BZ825" s="26"/>
      <c r="CA825" s="26"/>
      <c r="CB825" s="26"/>
      <c r="CC825" s="26"/>
      <c r="CD825" s="26"/>
      <c r="CE825" s="26"/>
      <c r="CF825" s="26"/>
      <c r="CG825" s="26"/>
    </row>
    <row r="826" spans="1:85" ht="15.75" customHeight="1" x14ac:dyDescent="0.2">
      <c r="A826" s="26"/>
      <c r="B826" s="26"/>
      <c r="C826" s="26"/>
      <c r="D826" s="51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  <c r="AI826" s="26"/>
      <c r="AJ826" s="26"/>
      <c r="AK826" s="26"/>
      <c r="AL826" s="26"/>
      <c r="AM826" s="26"/>
      <c r="AN826" s="26"/>
      <c r="AO826" s="26"/>
      <c r="AP826" s="26"/>
      <c r="AQ826" s="26"/>
      <c r="AR826" s="26"/>
      <c r="AS826" s="26"/>
      <c r="AT826" s="26"/>
      <c r="AU826" s="26"/>
      <c r="AV826" s="26"/>
      <c r="AW826" s="26"/>
      <c r="AX826" s="26"/>
      <c r="AY826" s="26"/>
      <c r="AZ826" s="26"/>
      <c r="BA826" s="26"/>
      <c r="BB826" s="26"/>
      <c r="BC826" s="26"/>
      <c r="BD826" s="26"/>
      <c r="BE826" s="26"/>
      <c r="BF826" s="26"/>
      <c r="BG826" s="26"/>
      <c r="BH826" s="26"/>
      <c r="BI826" s="26"/>
      <c r="BJ826" s="26"/>
      <c r="BK826" s="26"/>
      <c r="BL826" s="26"/>
      <c r="BM826" s="26"/>
      <c r="BN826" s="26"/>
      <c r="BO826" s="26"/>
      <c r="BP826" s="26"/>
      <c r="BQ826" s="26"/>
      <c r="BR826" s="26"/>
      <c r="BS826" s="26"/>
      <c r="BT826" s="26"/>
      <c r="BU826" s="26"/>
      <c r="BV826" s="26"/>
      <c r="BW826" s="26"/>
      <c r="BX826" s="26"/>
      <c r="BY826" s="26"/>
      <c r="BZ826" s="26"/>
      <c r="CA826" s="26"/>
      <c r="CB826" s="26"/>
      <c r="CC826" s="26"/>
      <c r="CD826" s="26"/>
      <c r="CE826" s="26"/>
      <c r="CF826" s="26"/>
      <c r="CG826" s="26"/>
    </row>
    <row r="827" spans="1:85" ht="15.75" customHeight="1" x14ac:dyDescent="0.2">
      <c r="A827" s="26"/>
      <c r="B827" s="26"/>
      <c r="C827" s="26"/>
      <c r="D827" s="51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  <c r="AI827" s="26"/>
      <c r="AJ827" s="26"/>
      <c r="AK827" s="26"/>
      <c r="AL827" s="26"/>
      <c r="AM827" s="26"/>
      <c r="AN827" s="26"/>
      <c r="AO827" s="26"/>
      <c r="AP827" s="26"/>
      <c r="AQ827" s="26"/>
      <c r="AR827" s="26"/>
      <c r="AS827" s="26"/>
      <c r="AT827" s="26"/>
      <c r="AU827" s="26"/>
      <c r="AV827" s="26"/>
      <c r="AW827" s="26"/>
      <c r="AX827" s="26"/>
      <c r="AY827" s="26"/>
      <c r="AZ827" s="26"/>
      <c r="BA827" s="26"/>
      <c r="BB827" s="26"/>
      <c r="BC827" s="26"/>
      <c r="BD827" s="26"/>
      <c r="BE827" s="26"/>
      <c r="BF827" s="26"/>
      <c r="BG827" s="26"/>
      <c r="BH827" s="26"/>
      <c r="BI827" s="26"/>
      <c r="BJ827" s="26"/>
      <c r="BK827" s="26"/>
      <c r="BL827" s="26"/>
      <c r="BM827" s="26"/>
      <c r="BN827" s="26"/>
      <c r="BO827" s="26"/>
      <c r="BP827" s="26"/>
      <c r="BQ827" s="26"/>
      <c r="BR827" s="26"/>
      <c r="BS827" s="26"/>
      <c r="BT827" s="26"/>
      <c r="BU827" s="26"/>
      <c r="BV827" s="26"/>
      <c r="BW827" s="26"/>
      <c r="BX827" s="26"/>
      <c r="BY827" s="26"/>
      <c r="BZ827" s="26"/>
      <c r="CA827" s="26"/>
      <c r="CB827" s="26"/>
      <c r="CC827" s="26"/>
      <c r="CD827" s="26"/>
      <c r="CE827" s="26"/>
      <c r="CF827" s="26"/>
      <c r="CG827" s="26"/>
    </row>
    <row r="828" spans="1:85" ht="15.75" customHeight="1" x14ac:dyDescent="0.2">
      <c r="A828" s="26"/>
      <c r="B828" s="26"/>
      <c r="C828" s="26"/>
      <c r="D828" s="51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  <c r="AI828" s="26"/>
      <c r="AJ828" s="26"/>
      <c r="AK828" s="26"/>
      <c r="AL828" s="26"/>
      <c r="AM828" s="26"/>
      <c r="AN828" s="26"/>
      <c r="AO828" s="26"/>
      <c r="AP828" s="26"/>
      <c r="AQ828" s="26"/>
      <c r="AR828" s="26"/>
      <c r="AS828" s="26"/>
      <c r="AT828" s="26"/>
      <c r="AU828" s="26"/>
      <c r="AV828" s="26"/>
      <c r="AW828" s="26"/>
      <c r="AX828" s="26"/>
      <c r="AY828" s="26"/>
      <c r="AZ828" s="26"/>
      <c r="BA828" s="26"/>
      <c r="BB828" s="26"/>
      <c r="BC828" s="26"/>
      <c r="BD828" s="26"/>
      <c r="BE828" s="26"/>
      <c r="BF828" s="26"/>
      <c r="BG828" s="26"/>
      <c r="BH828" s="26"/>
      <c r="BI828" s="26"/>
      <c r="BJ828" s="26"/>
      <c r="BK828" s="26"/>
      <c r="BL828" s="26"/>
      <c r="BM828" s="26"/>
      <c r="BN828" s="26"/>
      <c r="BO828" s="26"/>
      <c r="BP828" s="26"/>
      <c r="BQ828" s="26"/>
      <c r="BR828" s="26"/>
      <c r="BS828" s="26"/>
      <c r="BT828" s="26"/>
      <c r="BU828" s="26"/>
      <c r="BV828" s="26"/>
      <c r="BW828" s="26"/>
      <c r="BX828" s="26"/>
      <c r="BY828" s="26"/>
      <c r="BZ828" s="26"/>
      <c r="CA828" s="26"/>
      <c r="CB828" s="26"/>
      <c r="CC828" s="26"/>
      <c r="CD828" s="26"/>
      <c r="CE828" s="26"/>
      <c r="CF828" s="26"/>
      <c r="CG828" s="26"/>
    </row>
    <row r="829" spans="1:85" ht="15.75" customHeight="1" x14ac:dyDescent="0.2">
      <c r="A829" s="26"/>
      <c r="B829" s="26"/>
      <c r="C829" s="26"/>
      <c r="D829" s="51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  <c r="AI829" s="26"/>
      <c r="AJ829" s="26"/>
      <c r="AK829" s="26"/>
      <c r="AL829" s="26"/>
      <c r="AM829" s="26"/>
      <c r="AN829" s="26"/>
      <c r="AO829" s="26"/>
      <c r="AP829" s="26"/>
      <c r="AQ829" s="26"/>
      <c r="AR829" s="26"/>
      <c r="AS829" s="26"/>
      <c r="AT829" s="26"/>
      <c r="AU829" s="26"/>
      <c r="AV829" s="26"/>
      <c r="AW829" s="26"/>
      <c r="AX829" s="26"/>
      <c r="AY829" s="26"/>
      <c r="AZ829" s="26"/>
      <c r="BA829" s="26"/>
      <c r="BB829" s="26"/>
      <c r="BC829" s="26"/>
      <c r="BD829" s="26"/>
      <c r="BE829" s="26"/>
      <c r="BF829" s="26"/>
      <c r="BG829" s="26"/>
      <c r="BH829" s="26"/>
      <c r="BI829" s="26"/>
      <c r="BJ829" s="26"/>
      <c r="BK829" s="26"/>
      <c r="BL829" s="26"/>
      <c r="BM829" s="26"/>
      <c r="BN829" s="26"/>
      <c r="BO829" s="26"/>
      <c r="BP829" s="26"/>
      <c r="BQ829" s="26"/>
      <c r="BR829" s="26"/>
      <c r="BS829" s="26"/>
      <c r="BT829" s="26"/>
      <c r="BU829" s="26"/>
      <c r="BV829" s="26"/>
      <c r="BW829" s="26"/>
      <c r="BX829" s="26"/>
      <c r="BY829" s="26"/>
      <c r="BZ829" s="26"/>
      <c r="CA829" s="26"/>
      <c r="CB829" s="26"/>
      <c r="CC829" s="26"/>
      <c r="CD829" s="26"/>
      <c r="CE829" s="26"/>
      <c r="CF829" s="26"/>
      <c r="CG829" s="26"/>
    </row>
    <row r="830" spans="1:85" ht="15.75" customHeight="1" x14ac:dyDescent="0.2">
      <c r="A830" s="26"/>
      <c r="B830" s="26"/>
      <c r="C830" s="26"/>
      <c r="D830" s="51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  <c r="AI830" s="26"/>
      <c r="AJ830" s="26"/>
      <c r="AK830" s="26"/>
      <c r="AL830" s="26"/>
      <c r="AM830" s="26"/>
      <c r="AN830" s="26"/>
      <c r="AO830" s="26"/>
      <c r="AP830" s="26"/>
      <c r="AQ830" s="26"/>
      <c r="AR830" s="26"/>
      <c r="AS830" s="26"/>
      <c r="AT830" s="26"/>
      <c r="AU830" s="26"/>
      <c r="AV830" s="26"/>
      <c r="AW830" s="26"/>
      <c r="AX830" s="26"/>
      <c r="AY830" s="26"/>
      <c r="AZ830" s="26"/>
      <c r="BA830" s="26"/>
      <c r="BB830" s="26"/>
      <c r="BC830" s="26"/>
      <c r="BD830" s="26"/>
      <c r="BE830" s="26"/>
      <c r="BF830" s="26"/>
      <c r="BG830" s="26"/>
      <c r="BH830" s="26"/>
      <c r="BI830" s="26"/>
      <c r="BJ830" s="26"/>
      <c r="BK830" s="26"/>
      <c r="BL830" s="26"/>
      <c r="BM830" s="26"/>
      <c r="BN830" s="26"/>
      <c r="BO830" s="26"/>
      <c r="BP830" s="26"/>
      <c r="BQ830" s="26"/>
      <c r="BR830" s="26"/>
      <c r="BS830" s="26"/>
      <c r="BT830" s="26"/>
      <c r="BU830" s="26"/>
      <c r="BV830" s="26"/>
      <c r="BW830" s="26"/>
      <c r="BX830" s="26"/>
      <c r="BY830" s="26"/>
      <c r="BZ830" s="26"/>
      <c r="CA830" s="26"/>
      <c r="CB830" s="26"/>
      <c r="CC830" s="26"/>
      <c r="CD830" s="26"/>
      <c r="CE830" s="26"/>
      <c r="CF830" s="26"/>
      <c r="CG830" s="26"/>
    </row>
    <row r="831" spans="1:85" ht="15.75" customHeight="1" x14ac:dyDescent="0.2">
      <c r="A831" s="26"/>
      <c r="B831" s="26"/>
      <c r="C831" s="26"/>
      <c r="D831" s="51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  <c r="AI831" s="26"/>
      <c r="AJ831" s="26"/>
      <c r="AK831" s="26"/>
      <c r="AL831" s="26"/>
      <c r="AM831" s="26"/>
      <c r="AN831" s="26"/>
      <c r="AO831" s="26"/>
      <c r="AP831" s="26"/>
      <c r="AQ831" s="26"/>
      <c r="AR831" s="26"/>
      <c r="AS831" s="26"/>
      <c r="AT831" s="26"/>
      <c r="AU831" s="26"/>
      <c r="AV831" s="26"/>
      <c r="AW831" s="26"/>
      <c r="AX831" s="26"/>
      <c r="AY831" s="26"/>
      <c r="AZ831" s="26"/>
      <c r="BA831" s="26"/>
      <c r="BB831" s="26"/>
      <c r="BC831" s="26"/>
      <c r="BD831" s="26"/>
      <c r="BE831" s="26"/>
      <c r="BF831" s="26"/>
      <c r="BG831" s="26"/>
      <c r="BH831" s="26"/>
      <c r="BI831" s="26"/>
      <c r="BJ831" s="26"/>
      <c r="BK831" s="26"/>
      <c r="BL831" s="26"/>
      <c r="BM831" s="26"/>
      <c r="BN831" s="26"/>
      <c r="BO831" s="26"/>
      <c r="BP831" s="26"/>
      <c r="BQ831" s="26"/>
      <c r="BR831" s="26"/>
      <c r="BS831" s="26"/>
      <c r="BT831" s="26"/>
      <c r="BU831" s="26"/>
      <c r="BV831" s="26"/>
      <c r="BW831" s="26"/>
      <c r="BX831" s="26"/>
      <c r="BY831" s="26"/>
      <c r="BZ831" s="26"/>
      <c r="CA831" s="26"/>
      <c r="CB831" s="26"/>
      <c r="CC831" s="26"/>
      <c r="CD831" s="26"/>
      <c r="CE831" s="26"/>
      <c r="CF831" s="26"/>
      <c r="CG831" s="26"/>
    </row>
    <row r="832" spans="1:85" ht="15.75" customHeight="1" x14ac:dyDescent="0.2">
      <c r="A832" s="26"/>
      <c r="B832" s="26"/>
      <c r="C832" s="26"/>
      <c r="D832" s="51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  <c r="AG832" s="26"/>
      <c r="AH832" s="26"/>
      <c r="AI832" s="26"/>
      <c r="AJ832" s="26"/>
      <c r="AK832" s="26"/>
      <c r="AL832" s="26"/>
      <c r="AM832" s="26"/>
      <c r="AN832" s="26"/>
      <c r="AO832" s="26"/>
      <c r="AP832" s="26"/>
      <c r="AQ832" s="26"/>
      <c r="AR832" s="26"/>
      <c r="AS832" s="26"/>
      <c r="AT832" s="26"/>
      <c r="AU832" s="26"/>
      <c r="AV832" s="26"/>
      <c r="AW832" s="26"/>
      <c r="AX832" s="26"/>
      <c r="AY832" s="26"/>
      <c r="AZ832" s="26"/>
      <c r="BA832" s="26"/>
      <c r="BB832" s="26"/>
      <c r="BC832" s="26"/>
      <c r="BD832" s="26"/>
      <c r="BE832" s="26"/>
      <c r="BF832" s="26"/>
      <c r="BG832" s="26"/>
      <c r="BH832" s="26"/>
      <c r="BI832" s="26"/>
      <c r="BJ832" s="26"/>
      <c r="BK832" s="26"/>
      <c r="BL832" s="26"/>
      <c r="BM832" s="26"/>
      <c r="BN832" s="26"/>
      <c r="BO832" s="26"/>
      <c r="BP832" s="26"/>
      <c r="BQ832" s="26"/>
      <c r="BR832" s="26"/>
      <c r="BS832" s="26"/>
      <c r="BT832" s="26"/>
      <c r="BU832" s="26"/>
      <c r="BV832" s="26"/>
      <c r="BW832" s="26"/>
      <c r="BX832" s="26"/>
      <c r="BY832" s="26"/>
      <c r="BZ832" s="26"/>
      <c r="CA832" s="26"/>
      <c r="CB832" s="26"/>
      <c r="CC832" s="26"/>
      <c r="CD832" s="26"/>
      <c r="CE832" s="26"/>
      <c r="CF832" s="26"/>
      <c r="CG832" s="26"/>
    </row>
    <row r="833" spans="1:85" ht="15.75" customHeight="1" x14ac:dyDescent="0.2">
      <c r="A833" s="26"/>
      <c r="B833" s="26"/>
      <c r="C833" s="26"/>
      <c r="D833" s="51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  <c r="AG833" s="26"/>
      <c r="AH833" s="26"/>
      <c r="AI833" s="26"/>
      <c r="AJ833" s="26"/>
      <c r="AK833" s="26"/>
      <c r="AL833" s="26"/>
      <c r="AM833" s="26"/>
      <c r="AN833" s="26"/>
      <c r="AO833" s="26"/>
      <c r="AP833" s="26"/>
      <c r="AQ833" s="26"/>
      <c r="AR833" s="26"/>
      <c r="AS833" s="26"/>
      <c r="AT833" s="26"/>
      <c r="AU833" s="26"/>
      <c r="AV833" s="26"/>
      <c r="AW833" s="26"/>
      <c r="AX833" s="26"/>
      <c r="AY833" s="26"/>
      <c r="AZ833" s="26"/>
      <c r="BA833" s="26"/>
      <c r="BB833" s="26"/>
      <c r="BC833" s="26"/>
      <c r="BD833" s="26"/>
      <c r="BE833" s="26"/>
      <c r="BF833" s="26"/>
      <c r="BG833" s="26"/>
      <c r="BH833" s="26"/>
      <c r="BI833" s="26"/>
      <c r="BJ833" s="26"/>
      <c r="BK833" s="26"/>
      <c r="BL833" s="26"/>
      <c r="BM833" s="26"/>
      <c r="BN833" s="26"/>
      <c r="BO833" s="26"/>
      <c r="BP833" s="26"/>
      <c r="BQ833" s="26"/>
      <c r="BR833" s="26"/>
      <c r="BS833" s="26"/>
      <c r="BT833" s="26"/>
      <c r="BU833" s="26"/>
      <c r="BV833" s="26"/>
      <c r="BW833" s="26"/>
      <c r="BX833" s="26"/>
      <c r="BY833" s="26"/>
      <c r="BZ833" s="26"/>
      <c r="CA833" s="26"/>
      <c r="CB833" s="26"/>
      <c r="CC833" s="26"/>
      <c r="CD833" s="26"/>
      <c r="CE833" s="26"/>
      <c r="CF833" s="26"/>
      <c r="CG833" s="26"/>
    </row>
    <row r="834" spans="1:85" ht="15.75" customHeight="1" x14ac:dyDescent="0.2">
      <c r="A834" s="26"/>
      <c r="B834" s="26"/>
      <c r="C834" s="26"/>
      <c r="D834" s="51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  <c r="AG834" s="26"/>
      <c r="AH834" s="26"/>
      <c r="AI834" s="26"/>
      <c r="AJ834" s="26"/>
      <c r="AK834" s="26"/>
      <c r="AL834" s="26"/>
      <c r="AM834" s="26"/>
      <c r="AN834" s="26"/>
      <c r="AO834" s="26"/>
      <c r="AP834" s="26"/>
      <c r="AQ834" s="26"/>
      <c r="AR834" s="26"/>
      <c r="AS834" s="26"/>
      <c r="AT834" s="26"/>
      <c r="AU834" s="26"/>
      <c r="AV834" s="26"/>
      <c r="AW834" s="26"/>
      <c r="AX834" s="26"/>
      <c r="AY834" s="26"/>
      <c r="AZ834" s="26"/>
      <c r="BA834" s="26"/>
      <c r="BB834" s="26"/>
      <c r="BC834" s="26"/>
      <c r="BD834" s="26"/>
      <c r="BE834" s="26"/>
      <c r="BF834" s="26"/>
      <c r="BG834" s="26"/>
      <c r="BH834" s="26"/>
      <c r="BI834" s="26"/>
      <c r="BJ834" s="26"/>
      <c r="BK834" s="26"/>
      <c r="BL834" s="26"/>
      <c r="BM834" s="26"/>
      <c r="BN834" s="26"/>
      <c r="BO834" s="26"/>
      <c r="BP834" s="26"/>
      <c r="BQ834" s="26"/>
      <c r="BR834" s="26"/>
      <c r="BS834" s="26"/>
      <c r="BT834" s="26"/>
      <c r="BU834" s="26"/>
      <c r="BV834" s="26"/>
      <c r="BW834" s="26"/>
      <c r="BX834" s="26"/>
      <c r="BY834" s="26"/>
      <c r="BZ834" s="26"/>
      <c r="CA834" s="26"/>
      <c r="CB834" s="26"/>
      <c r="CC834" s="26"/>
      <c r="CD834" s="26"/>
      <c r="CE834" s="26"/>
      <c r="CF834" s="26"/>
      <c r="CG834" s="26"/>
    </row>
    <row r="835" spans="1:85" ht="15.75" customHeight="1" x14ac:dyDescent="0.2">
      <c r="A835" s="26"/>
      <c r="B835" s="26"/>
      <c r="C835" s="26"/>
      <c r="D835" s="51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  <c r="AG835" s="26"/>
      <c r="AH835" s="26"/>
      <c r="AI835" s="26"/>
      <c r="AJ835" s="26"/>
      <c r="AK835" s="26"/>
      <c r="AL835" s="26"/>
      <c r="AM835" s="26"/>
      <c r="AN835" s="26"/>
      <c r="AO835" s="26"/>
      <c r="AP835" s="26"/>
      <c r="AQ835" s="26"/>
      <c r="AR835" s="26"/>
      <c r="AS835" s="26"/>
      <c r="AT835" s="26"/>
      <c r="AU835" s="26"/>
      <c r="AV835" s="26"/>
      <c r="AW835" s="26"/>
      <c r="AX835" s="26"/>
      <c r="AY835" s="26"/>
      <c r="AZ835" s="26"/>
      <c r="BA835" s="26"/>
      <c r="BB835" s="26"/>
      <c r="BC835" s="26"/>
      <c r="BD835" s="26"/>
      <c r="BE835" s="26"/>
      <c r="BF835" s="26"/>
      <c r="BG835" s="26"/>
      <c r="BH835" s="26"/>
      <c r="BI835" s="26"/>
      <c r="BJ835" s="26"/>
      <c r="BK835" s="26"/>
      <c r="BL835" s="26"/>
      <c r="BM835" s="26"/>
      <c r="BN835" s="26"/>
      <c r="BO835" s="26"/>
      <c r="BP835" s="26"/>
      <c r="BQ835" s="26"/>
      <c r="BR835" s="26"/>
      <c r="BS835" s="26"/>
      <c r="BT835" s="26"/>
      <c r="BU835" s="26"/>
      <c r="BV835" s="26"/>
      <c r="BW835" s="26"/>
      <c r="BX835" s="26"/>
      <c r="BY835" s="26"/>
      <c r="BZ835" s="26"/>
      <c r="CA835" s="26"/>
      <c r="CB835" s="26"/>
      <c r="CC835" s="26"/>
      <c r="CD835" s="26"/>
      <c r="CE835" s="26"/>
      <c r="CF835" s="26"/>
      <c r="CG835" s="26"/>
    </row>
    <row r="836" spans="1:85" ht="15.75" customHeight="1" x14ac:dyDescent="0.2">
      <c r="A836" s="26"/>
      <c r="B836" s="26"/>
      <c r="C836" s="26"/>
      <c r="D836" s="51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  <c r="AG836" s="26"/>
      <c r="AH836" s="26"/>
      <c r="AI836" s="26"/>
      <c r="AJ836" s="26"/>
      <c r="AK836" s="26"/>
      <c r="AL836" s="26"/>
      <c r="AM836" s="26"/>
      <c r="AN836" s="26"/>
      <c r="AO836" s="26"/>
      <c r="AP836" s="26"/>
      <c r="AQ836" s="26"/>
      <c r="AR836" s="26"/>
      <c r="AS836" s="26"/>
      <c r="AT836" s="26"/>
      <c r="AU836" s="26"/>
      <c r="AV836" s="26"/>
      <c r="AW836" s="26"/>
      <c r="AX836" s="26"/>
      <c r="AY836" s="26"/>
      <c r="AZ836" s="26"/>
      <c r="BA836" s="26"/>
      <c r="BB836" s="26"/>
      <c r="BC836" s="26"/>
      <c r="BD836" s="26"/>
      <c r="BE836" s="26"/>
      <c r="BF836" s="26"/>
      <c r="BG836" s="26"/>
      <c r="BH836" s="26"/>
      <c r="BI836" s="26"/>
      <c r="BJ836" s="26"/>
      <c r="BK836" s="26"/>
      <c r="BL836" s="26"/>
      <c r="BM836" s="26"/>
      <c r="BN836" s="26"/>
      <c r="BO836" s="26"/>
      <c r="BP836" s="26"/>
      <c r="BQ836" s="26"/>
      <c r="BR836" s="26"/>
      <c r="BS836" s="26"/>
      <c r="BT836" s="26"/>
      <c r="BU836" s="26"/>
      <c r="BV836" s="26"/>
      <c r="BW836" s="26"/>
      <c r="BX836" s="26"/>
      <c r="BY836" s="26"/>
      <c r="BZ836" s="26"/>
      <c r="CA836" s="26"/>
      <c r="CB836" s="26"/>
      <c r="CC836" s="26"/>
      <c r="CD836" s="26"/>
      <c r="CE836" s="26"/>
      <c r="CF836" s="26"/>
      <c r="CG836" s="26"/>
    </row>
    <row r="837" spans="1:85" ht="15.75" customHeight="1" x14ac:dyDescent="0.2">
      <c r="A837" s="26"/>
      <c r="B837" s="26"/>
      <c r="C837" s="26"/>
      <c r="D837" s="51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  <c r="AG837" s="26"/>
      <c r="AH837" s="26"/>
      <c r="AI837" s="26"/>
      <c r="AJ837" s="26"/>
      <c r="AK837" s="26"/>
      <c r="AL837" s="26"/>
      <c r="AM837" s="26"/>
      <c r="AN837" s="26"/>
      <c r="AO837" s="26"/>
      <c r="AP837" s="26"/>
      <c r="AQ837" s="26"/>
      <c r="AR837" s="26"/>
      <c r="AS837" s="26"/>
      <c r="AT837" s="26"/>
      <c r="AU837" s="26"/>
      <c r="AV837" s="26"/>
      <c r="AW837" s="26"/>
      <c r="AX837" s="26"/>
      <c r="AY837" s="26"/>
      <c r="AZ837" s="26"/>
      <c r="BA837" s="26"/>
      <c r="BB837" s="26"/>
      <c r="BC837" s="26"/>
      <c r="BD837" s="26"/>
      <c r="BE837" s="26"/>
      <c r="BF837" s="26"/>
      <c r="BG837" s="26"/>
      <c r="BH837" s="26"/>
      <c r="BI837" s="26"/>
      <c r="BJ837" s="26"/>
      <c r="BK837" s="26"/>
      <c r="BL837" s="26"/>
      <c r="BM837" s="26"/>
      <c r="BN837" s="26"/>
      <c r="BO837" s="26"/>
      <c r="BP837" s="26"/>
      <c r="BQ837" s="26"/>
      <c r="BR837" s="26"/>
      <c r="BS837" s="26"/>
      <c r="BT837" s="26"/>
      <c r="BU837" s="26"/>
      <c r="BV837" s="26"/>
      <c r="BW837" s="26"/>
      <c r="BX837" s="26"/>
      <c r="BY837" s="26"/>
      <c r="BZ837" s="26"/>
      <c r="CA837" s="26"/>
      <c r="CB837" s="26"/>
      <c r="CC837" s="26"/>
      <c r="CD837" s="26"/>
      <c r="CE837" s="26"/>
      <c r="CF837" s="26"/>
      <c r="CG837" s="26"/>
    </row>
    <row r="838" spans="1:85" ht="15.75" customHeight="1" x14ac:dyDescent="0.2">
      <c r="A838" s="26"/>
      <c r="B838" s="26"/>
      <c r="C838" s="26"/>
      <c r="D838" s="51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  <c r="AG838" s="26"/>
      <c r="AH838" s="26"/>
      <c r="AI838" s="26"/>
      <c r="AJ838" s="26"/>
      <c r="AK838" s="26"/>
      <c r="AL838" s="26"/>
      <c r="AM838" s="26"/>
      <c r="AN838" s="26"/>
      <c r="AO838" s="26"/>
      <c r="AP838" s="26"/>
      <c r="AQ838" s="26"/>
      <c r="AR838" s="26"/>
      <c r="AS838" s="26"/>
      <c r="AT838" s="26"/>
      <c r="AU838" s="26"/>
      <c r="AV838" s="26"/>
      <c r="AW838" s="26"/>
      <c r="AX838" s="26"/>
      <c r="AY838" s="26"/>
      <c r="AZ838" s="26"/>
      <c r="BA838" s="26"/>
      <c r="BB838" s="26"/>
      <c r="BC838" s="26"/>
      <c r="BD838" s="26"/>
      <c r="BE838" s="26"/>
      <c r="BF838" s="26"/>
      <c r="BG838" s="26"/>
      <c r="BH838" s="26"/>
      <c r="BI838" s="26"/>
      <c r="BJ838" s="26"/>
      <c r="BK838" s="26"/>
      <c r="BL838" s="26"/>
      <c r="BM838" s="26"/>
      <c r="BN838" s="26"/>
      <c r="BO838" s="26"/>
      <c r="BP838" s="26"/>
      <c r="BQ838" s="26"/>
      <c r="BR838" s="26"/>
      <c r="BS838" s="26"/>
      <c r="BT838" s="26"/>
      <c r="BU838" s="26"/>
      <c r="BV838" s="26"/>
      <c r="BW838" s="26"/>
      <c r="BX838" s="26"/>
      <c r="BY838" s="26"/>
      <c r="BZ838" s="26"/>
      <c r="CA838" s="26"/>
      <c r="CB838" s="26"/>
      <c r="CC838" s="26"/>
      <c r="CD838" s="26"/>
      <c r="CE838" s="26"/>
      <c r="CF838" s="26"/>
      <c r="CG838" s="26"/>
    </row>
    <row r="839" spans="1:85" ht="15.75" customHeight="1" x14ac:dyDescent="0.2">
      <c r="A839" s="26"/>
      <c r="B839" s="26"/>
      <c r="C839" s="26"/>
      <c r="D839" s="51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  <c r="AG839" s="26"/>
      <c r="AH839" s="26"/>
      <c r="AI839" s="26"/>
      <c r="AJ839" s="26"/>
      <c r="AK839" s="26"/>
      <c r="AL839" s="26"/>
      <c r="AM839" s="26"/>
      <c r="AN839" s="26"/>
      <c r="AO839" s="26"/>
      <c r="AP839" s="26"/>
      <c r="AQ839" s="26"/>
      <c r="AR839" s="26"/>
      <c r="AS839" s="26"/>
      <c r="AT839" s="26"/>
      <c r="AU839" s="26"/>
      <c r="AV839" s="26"/>
      <c r="AW839" s="26"/>
      <c r="AX839" s="26"/>
      <c r="AY839" s="26"/>
      <c r="AZ839" s="26"/>
      <c r="BA839" s="26"/>
      <c r="BB839" s="26"/>
      <c r="BC839" s="26"/>
      <c r="BD839" s="26"/>
      <c r="BE839" s="26"/>
      <c r="BF839" s="26"/>
      <c r="BG839" s="26"/>
      <c r="BH839" s="26"/>
      <c r="BI839" s="26"/>
      <c r="BJ839" s="26"/>
      <c r="BK839" s="26"/>
      <c r="BL839" s="26"/>
      <c r="BM839" s="26"/>
      <c r="BN839" s="26"/>
      <c r="BO839" s="26"/>
      <c r="BP839" s="26"/>
      <c r="BQ839" s="26"/>
      <c r="BR839" s="26"/>
      <c r="BS839" s="26"/>
      <c r="BT839" s="26"/>
      <c r="BU839" s="26"/>
      <c r="BV839" s="26"/>
      <c r="BW839" s="26"/>
      <c r="BX839" s="26"/>
      <c r="BY839" s="26"/>
      <c r="BZ839" s="26"/>
      <c r="CA839" s="26"/>
      <c r="CB839" s="26"/>
      <c r="CC839" s="26"/>
      <c r="CD839" s="26"/>
      <c r="CE839" s="26"/>
      <c r="CF839" s="26"/>
      <c r="CG839" s="26"/>
    </row>
    <row r="840" spans="1:85" ht="15.75" customHeight="1" x14ac:dyDescent="0.2">
      <c r="A840" s="26"/>
      <c r="B840" s="26"/>
      <c r="C840" s="26"/>
      <c r="D840" s="51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  <c r="AG840" s="26"/>
      <c r="AH840" s="26"/>
      <c r="AI840" s="26"/>
      <c r="AJ840" s="26"/>
      <c r="AK840" s="26"/>
      <c r="AL840" s="26"/>
      <c r="AM840" s="26"/>
      <c r="AN840" s="26"/>
      <c r="AO840" s="26"/>
      <c r="AP840" s="26"/>
      <c r="AQ840" s="26"/>
      <c r="AR840" s="26"/>
      <c r="AS840" s="26"/>
      <c r="AT840" s="26"/>
      <c r="AU840" s="26"/>
      <c r="AV840" s="26"/>
      <c r="AW840" s="26"/>
      <c r="AX840" s="26"/>
      <c r="AY840" s="26"/>
      <c r="AZ840" s="26"/>
      <c r="BA840" s="26"/>
      <c r="BB840" s="26"/>
      <c r="BC840" s="26"/>
      <c r="BD840" s="26"/>
      <c r="BE840" s="26"/>
      <c r="BF840" s="26"/>
      <c r="BG840" s="26"/>
      <c r="BH840" s="26"/>
      <c r="BI840" s="26"/>
      <c r="BJ840" s="26"/>
      <c r="BK840" s="26"/>
      <c r="BL840" s="26"/>
      <c r="BM840" s="26"/>
      <c r="BN840" s="26"/>
      <c r="BO840" s="26"/>
      <c r="BP840" s="26"/>
      <c r="BQ840" s="26"/>
      <c r="BR840" s="26"/>
      <c r="BS840" s="26"/>
      <c r="BT840" s="26"/>
      <c r="BU840" s="26"/>
      <c r="BV840" s="26"/>
      <c r="BW840" s="26"/>
      <c r="BX840" s="26"/>
      <c r="BY840" s="26"/>
      <c r="BZ840" s="26"/>
      <c r="CA840" s="26"/>
      <c r="CB840" s="26"/>
      <c r="CC840" s="26"/>
      <c r="CD840" s="26"/>
      <c r="CE840" s="26"/>
      <c r="CF840" s="26"/>
      <c r="CG840" s="26"/>
    </row>
    <row r="841" spans="1:85" ht="15.75" customHeight="1" x14ac:dyDescent="0.2">
      <c r="A841" s="26"/>
      <c r="B841" s="26"/>
      <c r="C841" s="26"/>
      <c r="D841" s="51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  <c r="AG841" s="26"/>
      <c r="AH841" s="26"/>
      <c r="AI841" s="26"/>
      <c r="AJ841" s="26"/>
      <c r="AK841" s="26"/>
      <c r="AL841" s="26"/>
      <c r="AM841" s="26"/>
      <c r="AN841" s="26"/>
      <c r="AO841" s="26"/>
      <c r="AP841" s="26"/>
      <c r="AQ841" s="26"/>
      <c r="AR841" s="26"/>
      <c r="AS841" s="26"/>
      <c r="AT841" s="26"/>
      <c r="AU841" s="26"/>
      <c r="AV841" s="26"/>
      <c r="AW841" s="26"/>
      <c r="AX841" s="26"/>
      <c r="AY841" s="26"/>
      <c r="AZ841" s="26"/>
      <c r="BA841" s="26"/>
      <c r="BB841" s="26"/>
      <c r="BC841" s="26"/>
      <c r="BD841" s="26"/>
      <c r="BE841" s="26"/>
      <c r="BF841" s="26"/>
      <c r="BG841" s="26"/>
      <c r="BH841" s="26"/>
      <c r="BI841" s="26"/>
      <c r="BJ841" s="26"/>
      <c r="BK841" s="26"/>
      <c r="BL841" s="26"/>
      <c r="BM841" s="26"/>
      <c r="BN841" s="26"/>
      <c r="BO841" s="26"/>
      <c r="BP841" s="26"/>
      <c r="BQ841" s="26"/>
      <c r="BR841" s="26"/>
      <c r="BS841" s="26"/>
      <c r="BT841" s="26"/>
      <c r="BU841" s="26"/>
      <c r="BV841" s="26"/>
      <c r="BW841" s="26"/>
      <c r="BX841" s="26"/>
      <c r="BY841" s="26"/>
      <c r="BZ841" s="26"/>
      <c r="CA841" s="26"/>
      <c r="CB841" s="26"/>
      <c r="CC841" s="26"/>
      <c r="CD841" s="26"/>
      <c r="CE841" s="26"/>
      <c r="CF841" s="26"/>
      <c r="CG841" s="26"/>
    </row>
    <row r="842" spans="1:85" ht="15.75" customHeight="1" x14ac:dyDescent="0.2">
      <c r="A842" s="26"/>
      <c r="B842" s="26"/>
      <c r="C842" s="26"/>
      <c r="D842" s="51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  <c r="AG842" s="26"/>
      <c r="AH842" s="26"/>
      <c r="AI842" s="26"/>
      <c r="AJ842" s="26"/>
      <c r="AK842" s="26"/>
      <c r="AL842" s="26"/>
      <c r="AM842" s="26"/>
      <c r="AN842" s="26"/>
      <c r="AO842" s="26"/>
      <c r="AP842" s="26"/>
      <c r="AQ842" s="26"/>
      <c r="AR842" s="26"/>
      <c r="AS842" s="26"/>
      <c r="AT842" s="26"/>
      <c r="AU842" s="26"/>
      <c r="AV842" s="26"/>
      <c r="AW842" s="26"/>
      <c r="AX842" s="26"/>
      <c r="AY842" s="26"/>
      <c r="AZ842" s="26"/>
      <c r="BA842" s="26"/>
      <c r="BB842" s="26"/>
      <c r="BC842" s="26"/>
      <c r="BD842" s="26"/>
      <c r="BE842" s="26"/>
      <c r="BF842" s="26"/>
      <c r="BG842" s="26"/>
      <c r="BH842" s="26"/>
      <c r="BI842" s="26"/>
      <c r="BJ842" s="26"/>
      <c r="BK842" s="26"/>
      <c r="BL842" s="26"/>
      <c r="BM842" s="26"/>
      <c r="BN842" s="26"/>
      <c r="BO842" s="26"/>
      <c r="BP842" s="26"/>
      <c r="BQ842" s="26"/>
      <c r="BR842" s="26"/>
      <c r="BS842" s="26"/>
      <c r="BT842" s="26"/>
      <c r="BU842" s="26"/>
      <c r="BV842" s="26"/>
      <c r="BW842" s="26"/>
      <c r="BX842" s="26"/>
      <c r="BY842" s="26"/>
      <c r="BZ842" s="26"/>
      <c r="CA842" s="26"/>
      <c r="CB842" s="26"/>
      <c r="CC842" s="26"/>
      <c r="CD842" s="26"/>
      <c r="CE842" s="26"/>
      <c r="CF842" s="26"/>
      <c r="CG842" s="26"/>
    </row>
    <row r="843" spans="1:85" ht="15.75" customHeight="1" x14ac:dyDescent="0.2">
      <c r="A843" s="26"/>
      <c r="B843" s="26"/>
      <c r="C843" s="26"/>
      <c r="D843" s="51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  <c r="AG843" s="26"/>
      <c r="AH843" s="26"/>
      <c r="AI843" s="26"/>
      <c r="AJ843" s="26"/>
      <c r="AK843" s="26"/>
      <c r="AL843" s="26"/>
      <c r="AM843" s="26"/>
      <c r="AN843" s="26"/>
      <c r="AO843" s="26"/>
      <c r="AP843" s="26"/>
      <c r="AQ843" s="26"/>
      <c r="AR843" s="26"/>
      <c r="AS843" s="26"/>
      <c r="AT843" s="26"/>
      <c r="AU843" s="26"/>
      <c r="AV843" s="26"/>
      <c r="AW843" s="26"/>
      <c r="AX843" s="26"/>
      <c r="AY843" s="26"/>
      <c r="AZ843" s="26"/>
      <c r="BA843" s="26"/>
      <c r="BB843" s="26"/>
      <c r="BC843" s="26"/>
      <c r="BD843" s="26"/>
      <c r="BE843" s="26"/>
      <c r="BF843" s="26"/>
      <c r="BG843" s="26"/>
      <c r="BH843" s="26"/>
      <c r="BI843" s="26"/>
      <c r="BJ843" s="26"/>
      <c r="BK843" s="26"/>
      <c r="BL843" s="26"/>
      <c r="BM843" s="26"/>
      <c r="BN843" s="26"/>
      <c r="BO843" s="26"/>
      <c r="BP843" s="26"/>
      <c r="BQ843" s="26"/>
      <c r="BR843" s="26"/>
      <c r="BS843" s="26"/>
      <c r="BT843" s="26"/>
      <c r="BU843" s="26"/>
      <c r="BV843" s="26"/>
      <c r="BW843" s="26"/>
      <c r="BX843" s="26"/>
      <c r="BY843" s="26"/>
      <c r="BZ843" s="26"/>
      <c r="CA843" s="26"/>
      <c r="CB843" s="26"/>
      <c r="CC843" s="26"/>
      <c r="CD843" s="26"/>
      <c r="CE843" s="26"/>
      <c r="CF843" s="26"/>
      <c r="CG843" s="26"/>
    </row>
    <row r="844" spans="1:85" ht="15.75" customHeight="1" x14ac:dyDescent="0.2">
      <c r="A844" s="26"/>
      <c r="B844" s="26"/>
      <c r="C844" s="26"/>
      <c r="D844" s="51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  <c r="AG844" s="26"/>
      <c r="AH844" s="26"/>
      <c r="AI844" s="26"/>
      <c r="AJ844" s="26"/>
      <c r="AK844" s="26"/>
      <c r="AL844" s="26"/>
      <c r="AM844" s="26"/>
      <c r="AN844" s="26"/>
      <c r="AO844" s="26"/>
      <c r="AP844" s="26"/>
      <c r="AQ844" s="26"/>
      <c r="AR844" s="26"/>
      <c r="AS844" s="26"/>
      <c r="AT844" s="26"/>
      <c r="AU844" s="26"/>
      <c r="AV844" s="26"/>
      <c r="AW844" s="26"/>
      <c r="AX844" s="26"/>
      <c r="AY844" s="26"/>
      <c r="AZ844" s="26"/>
      <c r="BA844" s="26"/>
      <c r="BB844" s="26"/>
      <c r="BC844" s="26"/>
      <c r="BD844" s="26"/>
      <c r="BE844" s="26"/>
      <c r="BF844" s="26"/>
      <c r="BG844" s="26"/>
      <c r="BH844" s="26"/>
      <c r="BI844" s="26"/>
      <c r="BJ844" s="26"/>
      <c r="BK844" s="26"/>
      <c r="BL844" s="26"/>
      <c r="BM844" s="26"/>
      <c r="BN844" s="26"/>
      <c r="BO844" s="26"/>
      <c r="BP844" s="26"/>
      <c r="BQ844" s="26"/>
      <c r="BR844" s="26"/>
      <c r="BS844" s="26"/>
      <c r="BT844" s="26"/>
      <c r="BU844" s="26"/>
      <c r="BV844" s="26"/>
      <c r="BW844" s="26"/>
      <c r="BX844" s="26"/>
      <c r="BY844" s="26"/>
      <c r="BZ844" s="26"/>
      <c r="CA844" s="26"/>
      <c r="CB844" s="26"/>
      <c r="CC844" s="26"/>
      <c r="CD844" s="26"/>
      <c r="CE844" s="26"/>
      <c r="CF844" s="26"/>
      <c r="CG844" s="26"/>
    </row>
    <row r="845" spans="1:85" ht="15.75" customHeight="1" x14ac:dyDescent="0.2">
      <c r="A845" s="26"/>
      <c r="B845" s="26"/>
      <c r="C845" s="26"/>
      <c r="D845" s="51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  <c r="AG845" s="26"/>
      <c r="AH845" s="26"/>
      <c r="AI845" s="26"/>
      <c r="AJ845" s="26"/>
      <c r="AK845" s="26"/>
      <c r="AL845" s="26"/>
      <c r="AM845" s="26"/>
      <c r="AN845" s="26"/>
      <c r="AO845" s="26"/>
      <c r="AP845" s="26"/>
      <c r="AQ845" s="26"/>
      <c r="AR845" s="26"/>
      <c r="AS845" s="26"/>
      <c r="AT845" s="26"/>
      <c r="AU845" s="26"/>
      <c r="AV845" s="26"/>
      <c r="AW845" s="26"/>
      <c r="AX845" s="26"/>
      <c r="AY845" s="26"/>
      <c r="AZ845" s="26"/>
      <c r="BA845" s="26"/>
      <c r="BB845" s="26"/>
      <c r="BC845" s="26"/>
      <c r="BD845" s="26"/>
      <c r="BE845" s="26"/>
      <c r="BF845" s="26"/>
      <c r="BG845" s="26"/>
      <c r="BH845" s="26"/>
      <c r="BI845" s="26"/>
      <c r="BJ845" s="26"/>
      <c r="BK845" s="26"/>
      <c r="BL845" s="26"/>
      <c r="BM845" s="26"/>
      <c r="BN845" s="26"/>
      <c r="BO845" s="26"/>
      <c r="BP845" s="26"/>
      <c r="BQ845" s="26"/>
      <c r="BR845" s="26"/>
      <c r="BS845" s="26"/>
      <c r="BT845" s="26"/>
      <c r="BU845" s="26"/>
      <c r="BV845" s="26"/>
      <c r="BW845" s="26"/>
      <c r="BX845" s="26"/>
      <c r="BY845" s="26"/>
      <c r="BZ845" s="26"/>
      <c r="CA845" s="26"/>
      <c r="CB845" s="26"/>
      <c r="CC845" s="26"/>
      <c r="CD845" s="26"/>
      <c r="CE845" s="26"/>
      <c r="CF845" s="26"/>
      <c r="CG845" s="26"/>
    </row>
    <row r="846" spans="1:85" ht="15.75" customHeight="1" x14ac:dyDescent="0.2">
      <c r="A846" s="26"/>
      <c r="B846" s="26"/>
      <c r="C846" s="26"/>
      <c r="D846" s="51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  <c r="AG846" s="26"/>
      <c r="AH846" s="26"/>
      <c r="AI846" s="26"/>
      <c r="AJ846" s="26"/>
      <c r="AK846" s="26"/>
      <c r="AL846" s="26"/>
      <c r="AM846" s="26"/>
      <c r="AN846" s="26"/>
      <c r="AO846" s="26"/>
      <c r="AP846" s="26"/>
      <c r="AQ846" s="26"/>
      <c r="AR846" s="26"/>
      <c r="AS846" s="26"/>
      <c r="AT846" s="26"/>
      <c r="AU846" s="26"/>
      <c r="AV846" s="26"/>
      <c r="AW846" s="26"/>
      <c r="AX846" s="26"/>
      <c r="AY846" s="26"/>
      <c r="AZ846" s="26"/>
      <c r="BA846" s="26"/>
      <c r="BB846" s="26"/>
      <c r="BC846" s="26"/>
      <c r="BD846" s="26"/>
      <c r="BE846" s="26"/>
      <c r="BF846" s="26"/>
      <c r="BG846" s="26"/>
      <c r="BH846" s="26"/>
      <c r="BI846" s="26"/>
      <c r="BJ846" s="26"/>
      <c r="BK846" s="26"/>
      <c r="BL846" s="26"/>
      <c r="BM846" s="26"/>
      <c r="BN846" s="26"/>
      <c r="BO846" s="26"/>
      <c r="BP846" s="26"/>
      <c r="BQ846" s="26"/>
      <c r="BR846" s="26"/>
      <c r="BS846" s="26"/>
      <c r="BT846" s="26"/>
      <c r="BU846" s="26"/>
      <c r="BV846" s="26"/>
      <c r="BW846" s="26"/>
      <c r="BX846" s="26"/>
      <c r="BY846" s="26"/>
      <c r="BZ846" s="26"/>
      <c r="CA846" s="26"/>
      <c r="CB846" s="26"/>
      <c r="CC846" s="26"/>
      <c r="CD846" s="26"/>
      <c r="CE846" s="26"/>
      <c r="CF846" s="26"/>
      <c r="CG846" s="26"/>
    </row>
    <row r="847" spans="1:85" ht="15.75" customHeight="1" x14ac:dyDescent="0.2">
      <c r="A847" s="26"/>
      <c r="B847" s="26"/>
      <c r="C847" s="26"/>
      <c r="D847" s="51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  <c r="AG847" s="26"/>
      <c r="AH847" s="26"/>
      <c r="AI847" s="26"/>
      <c r="AJ847" s="26"/>
      <c r="AK847" s="26"/>
      <c r="AL847" s="26"/>
      <c r="AM847" s="26"/>
      <c r="AN847" s="26"/>
      <c r="AO847" s="26"/>
      <c r="AP847" s="26"/>
      <c r="AQ847" s="26"/>
      <c r="AR847" s="26"/>
      <c r="AS847" s="26"/>
      <c r="AT847" s="26"/>
      <c r="AU847" s="26"/>
      <c r="AV847" s="26"/>
      <c r="AW847" s="26"/>
      <c r="AX847" s="26"/>
      <c r="AY847" s="26"/>
      <c r="AZ847" s="26"/>
      <c r="BA847" s="26"/>
      <c r="BB847" s="26"/>
      <c r="BC847" s="26"/>
      <c r="BD847" s="26"/>
      <c r="BE847" s="26"/>
      <c r="BF847" s="26"/>
      <c r="BG847" s="26"/>
      <c r="BH847" s="26"/>
      <c r="BI847" s="26"/>
      <c r="BJ847" s="26"/>
      <c r="BK847" s="26"/>
      <c r="BL847" s="26"/>
      <c r="BM847" s="26"/>
      <c r="BN847" s="26"/>
      <c r="BO847" s="26"/>
      <c r="BP847" s="26"/>
      <c r="BQ847" s="26"/>
      <c r="BR847" s="26"/>
      <c r="BS847" s="26"/>
      <c r="BT847" s="26"/>
      <c r="BU847" s="26"/>
      <c r="BV847" s="26"/>
      <c r="BW847" s="26"/>
      <c r="BX847" s="26"/>
      <c r="BY847" s="26"/>
      <c r="BZ847" s="26"/>
      <c r="CA847" s="26"/>
      <c r="CB847" s="26"/>
      <c r="CC847" s="26"/>
      <c r="CD847" s="26"/>
      <c r="CE847" s="26"/>
      <c r="CF847" s="26"/>
      <c r="CG847" s="26"/>
    </row>
    <row r="848" spans="1:85" ht="15.75" customHeight="1" x14ac:dyDescent="0.2">
      <c r="A848" s="26"/>
      <c r="B848" s="26"/>
      <c r="C848" s="26"/>
      <c r="D848" s="51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  <c r="AG848" s="26"/>
      <c r="AH848" s="26"/>
      <c r="AI848" s="26"/>
      <c r="AJ848" s="26"/>
      <c r="AK848" s="26"/>
      <c r="AL848" s="26"/>
      <c r="AM848" s="26"/>
      <c r="AN848" s="26"/>
      <c r="AO848" s="26"/>
      <c r="AP848" s="26"/>
      <c r="AQ848" s="26"/>
      <c r="AR848" s="26"/>
      <c r="AS848" s="26"/>
      <c r="AT848" s="26"/>
      <c r="AU848" s="26"/>
      <c r="AV848" s="26"/>
      <c r="AW848" s="26"/>
      <c r="AX848" s="26"/>
      <c r="AY848" s="26"/>
      <c r="AZ848" s="26"/>
      <c r="BA848" s="26"/>
      <c r="BB848" s="26"/>
      <c r="BC848" s="26"/>
      <c r="BD848" s="26"/>
      <c r="BE848" s="26"/>
      <c r="BF848" s="26"/>
      <c r="BG848" s="26"/>
      <c r="BH848" s="26"/>
      <c r="BI848" s="26"/>
      <c r="BJ848" s="26"/>
      <c r="BK848" s="26"/>
      <c r="BL848" s="26"/>
      <c r="BM848" s="26"/>
      <c r="BN848" s="26"/>
      <c r="BO848" s="26"/>
      <c r="BP848" s="26"/>
      <c r="BQ848" s="26"/>
      <c r="BR848" s="26"/>
      <c r="BS848" s="26"/>
      <c r="BT848" s="26"/>
      <c r="BU848" s="26"/>
      <c r="BV848" s="26"/>
      <c r="BW848" s="26"/>
      <c r="BX848" s="26"/>
      <c r="BY848" s="26"/>
      <c r="BZ848" s="26"/>
      <c r="CA848" s="26"/>
      <c r="CB848" s="26"/>
      <c r="CC848" s="26"/>
      <c r="CD848" s="26"/>
      <c r="CE848" s="26"/>
      <c r="CF848" s="26"/>
      <c r="CG848" s="26"/>
    </row>
    <row r="849" spans="1:85" ht="15.75" customHeight="1" x14ac:dyDescent="0.2">
      <c r="A849" s="26"/>
      <c r="B849" s="26"/>
      <c r="C849" s="26"/>
      <c r="D849" s="51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  <c r="AG849" s="26"/>
      <c r="AH849" s="26"/>
      <c r="AI849" s="26"/>
      <c r="AJ849" s="26"/>
      <c r="AK849" s="26"/>
      <c r="AL849" s="26"/>
      <c r="AM849" s="26"/>
      <c r="AN849" s="26"/>
      <c r="AO849" s="26"/>
      <c r="AP849" s="26"/>
      <c r="AQ849" s="26"/>
      <c r="AR849" s="26"/>
      <c r="AS849" s="26"/>
      <c r="AT849" s="26"/>
      <c r="AU849" s="26"/>
      <c r="AV849" s="26"/>
      <c r="AW849" s="26"/>
      <c r="AX849" s="26"/>
      <c r="AY849" s="26"/>
      <c r="AZ849" s="26"/>
      <c r="BA849" s="26"/>
      <c r="BB849" s="26"/>
      <c r="BC849" s="26"/>
      <c r="BD849" s="26"/>
      <c r="BE849" s="26"/>
      <c r="BF849" s="26"/>
      <c r="BG849" s="26"/>
      <c r="BH849" s="26"/>
      <c r="BI849" s="26"/>
      <c r="BJ849" s="26"/>
      <c r="BK849" s="26"/>
      <c r="BL849" s="26"/>
      <c r="BM849" s="26"/>
      <c r="BN849" s="26"/>
      <c r="BO849" s="26"/>
      <c r="BP849" s="26"/>
      <c r="BQ849" s="26"/>
      <c r="BR849" s="26"/>
      <c r="BS849" s="26"/>
      <c r="BT849" s="26"/>
      <c r="BU849" s="26"/>
      <c r="BV849" s="26"/>
      <c r="BW849" s="26"/>
      <c r="BX849" s="26"/>
      <c r="BY849" s="26"/>
      <c r="BZ849" s="26"/>
      <c r="CA849" s="26"/>
      <c r="CB849" s="26"/>
      <c r="CC849" s="26"/>
      <c r="CD849" s="26"/>
      <c r="CE849" s="26"/>
      <c r="CF849" s="26"/>
      <c r="CG849" s="26"/>
    </row>
    <row r="850" spans="1:85" ht="15.75" customHeight="1" x14ac:dyDescent="0.2">
      <c r="A850" s="26"/>
      <c r="B850" s="26"/>
      <c r="C850" s="26"/>
      <c r="D850" s="51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  <c r="AG850" s="26"/>
      <c r="AH850" s="26"/>
      <c r="AI850" s="26"/>
      <c r="AJ850" s="26"/>
      <c r="AK850" s="26"/>
      <c r="AL850" s="26"/>
      <c r="AM850" s="26"/>
      <c r="AN850" s="26"/>
      <c r="AO850" s="26"/>
      <c r="AP850" s="26"/>
      <c r="AQ850" s="26"/>
      <c r="AR850" s="26"/>
      <c r="AS850" s="26"/>
      <c r="AT850" s="26"/>
      <c r="AU850" s="26"/>
      <c r="AV850" s="26"/>
      <c r="AW850" s="26"/>
      <c r="AX850" s="26"/>
      <c r="AY850" s="26"/>
      <c r="AZ850" s="26"/>
      <c r="BA850" s="26"/>
      <c r="BB850" s="26"/>
      <c r="BC850" s="26"/>
      <c r="BD850" s="26"/>
      <c r="BE850" s="26"/>
      <c r="BF850" s="26"/>
      <c r="BG850" s="26"/>
      <c r="BH850" s="26"/>
      <c r="BI850" s="26"/>
      <c r="BJ850" s="26"/>
      <c r="BK850" s="26"/>
      <c r="BL850" s="26"/>
      <c r="BM850" s="26"/>
      <c r="BN850" s="26"/>
      <c r="BO850" s="26"/>
      <c r="BP850" s="26"/>
      <c r="BQ850" s="26"/>
      <c r="BR850" s="26"/>
      <c r="BS850" s="26"/>
      <c r="BT850" s="26"/>
      <c r="BU850" s="26"/>
      <c r="BV850" s="26"/>
      <c r="BW850" s="26"/>
      <c r="BX850" s="26"/>
      <c r="BY850" s="26"/>
      <c r="BZ850" s="26"/>
      <c r="CA850" s="26"/>
      <c r="CB850" s="26"/>
      <c r="CC850" s="26"/>
      <c r="CD850" s="26"/>
      <c r="CE850" s="26"/>
      <c r="CF850" s="26"/>
      <c r="CG850" s="26"/>
    </row>
    <row r="851" spans="1:85" ht="15.75" customHeight="1" x14ac:dyDescent="0.2">
      <c r="A851" s="26"/>
      <c r="B851" s="26"/>
      <c r="C851" s="26"/>
      <c r="D851" s="51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  <c r="AG851" s="26"/>
      <c r="AH851" s="26"/>
      <c r="AI851" s="26"/>
      <c r="AJ851" s="26"/>
      <c r="AK851" s="26"/>
      <c r="AL851" s="26"/>
      <c r="AM851" s="26"/>
      <c r="AN851" s="26"/>
      <c r="AO851" s="26"/>
      <c r="AP851" s="26"/>
      <c r="AQ851" s="26"/>
      <c r="AR851" s="26"/>
      <c r="AS851" s="26"/>
      <c r="AT851" s="26"/>
      <c r="AU851" s="26"/>
      <c r="AV851" s="26"/>
      <c r="AW851" s="26"/>
      <c r="AX851" s="26"/>
      <c r="AY851" s="26"/>
      <c r="AZ851" s="26"/>
      <c r="BA851" s="26"/>
      <c r="BB851" s="26"/>
      <c r="BC851" s="26"/>
      <c r="BD851" s="26"/>
      <c r="BE851" s="26"/>
      <c r="BF851" s="26"/>
      <c r="BG851" s="26"/>
      <c r="BH851" s="26"/>
      <c r="BI851" s="26"/>
      <c r="BJ851" s="26"/>
      <c r="BK851" s="26"/>
      <c r="BL851" s="26"/>
      <c r="BM851" s="26"/>
      <c r="BN851" s="26"/>
      <c r="BO851" s="26"/>
      <c r="BP851" s="26"/>
      <c r="BQ851" s="26"/>
      <c r="BR851" s="26"/>
      <c r="BS851" s="26"/>
      <c r="BT851" s="26"/>
      <c r="BU851" s="26"/>
      <c r="BV851" s="26"/>
      <c r="BW851" s="26"/>
      <c r="BX851" s="26"/>
      <c r="BY851" s="26"/>
      <c r="BZ851" s="26"/>
      <c r="CA851" s="26"/>
      <c r="CB851" s="26"/>
      <c r="CC851" s="26"/>
      <c r="CD851" s="26"/>
      <c r="CE851" s="26"/>
      <c r="CF851" s="26"/>
      <c r="CG851" s="26"/>
    </row>
    <row r="852" spans="1:85" ht="15.75" customHeight="1" x14ac:dyDescent="0.2">
      <c r="A852" s="26"/>
      <c r="B852" s="26"/>
      <c r="C852" s="26"/>
      <c r="D852" s="51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  <c r="AG852" s="26"/>
      <c r="AH852" s="26"/>
      <c r="AI852" s="26"/>
      <c r="AJ852" s="26"/>
      <c r="AK852" s="26"/>
      <c r="AL852" s="26"/>
      <c r="AM852" s="26"/>
      <c r="AN852" s="26"/>
      <c r="AO852" s="26"/>
      <c r="AP852" s="26"/>
      <c r="AQ852" s="26"/>
      <c r="AR852" s="26"/>
      <c r="AS852" s="26"/>
      <c r="AT852" s="26"/>
      <c r="AU852" s="26"/>
      <c r="AV852" s="26"/>
      <c r="AW852" s="26"/>
      <c r="AX852" s="26"/>
      <c r="AY852" s="26"/>
      <c r="AZ852" s="26"/>
      <c r="BA852" s="26"/>
      <c r="BB852" s="26"/>
      <c r="BC852" s="26"/>
      <c r="BD852" s="26"/>
      <c r="BE852" s="26"/>
      <c r="BF852" s="26"/>
      <c r="BG852" s="26"/>
      <c r="BH852" s="26"/>
      <c r="BI852" s="26"/>
      <c r="BJ852" s="26"/>
      <c r="BK852" s="26"/>
      <c r="BL852" s="26"/>
      <c r="BM852" s="26"/>
      <c r="BN852" s="26"/>
      <c r="BO852" s="26"/>
      <c r="BP852" s="26"/>
      <c r="BQ852" s="26"/>
      <c r="BR852" s="26"/>
      <c r="BS852" s="26"/>
      <c r="BT852" s="26"/>
      <c r="BU852" s="26"/>
      <c r="BV852" s="26"/>
      <c r="BW852" s="26"/>
      <c r="BX852" s="26"/>
      <c r="BY852" s="26"/>
      <c r="BZ852" s="26"/>
      <c r="CA852" s="26"/>
      <c r="CB852" s="26"/>
      <c r="CC852" s="26"/>
      <c r="CD852" s="26"/>
      <c r="CE852" s="26"/>
      <c r="CF852" s="26"/>
      <c r="CG852" s="26"/>
    </row>
    <row r="853" spans="1:85" ht="15.75" customHeight="1" x14ac:dyDescent="0.2">
      <c r="A853" s="26"/>
      <c r="B853" s="26"/>
      <c r="C853" s="26"/>
      <c r="D853" s="51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  <c r="AG853" s="26"/>
      <c r="AH853" s="26"/>
      <c r="AI853" s="26"/>
      <c r="AJ853" s="26"/>
      <c r="AK853" s="26"/>
      <c r="AL853" s="26"/>
      <c r="AM853" s="26"/>
      <c r="AN853" s="26"/>
      <c r="AO853" s="26"/>
      <c r="AP853" s="26"/>
      <c r="AQ853" s="26"/>
      <c r="AR853" s="26"/>
      <c r="AS853" s="26"/>
      <c r="AT853" s="26"/>
      <c r="AU853" s="26"/>
      <c r="AV853" s="26"/>
      <c r="AW853" s="26"/>
      <c r="AX853" s="26"/>
      <c r="AY853" s="26"/>
      <c r="AZ853" s="26"/>
      <c r="BA853" s="26"/>
      <c r="BB853" s="26"/>
      <c r="BC853" s="26"/>
      <c r="BD853" s="26"/>
      <c r="BE853" s="26"/>
      <c r="BF853" s="26"/>
      <c r="BG853" s="26"/>
      <c r="BH853" s="26"/>
      <c r="BI853" s="26"/>
      <c r="BJ853" s="26"/>
      <c r="BK853" s="26"/>
      <c r="BL853" s="26"/>
      <c r="BM853" s="26"/>
      <c r="BN853" s="26"/>
      <c r="BO853" s="26"/>
      <c r="BP853" s="26"/>
      <c r="BQ853" s="26"/>
      <c r="BR853" s="26"/>
      <c r="BS853" s="26"/>
      <c r="BT853" s="26"/>
      <c r="BU853" s="26"/>
      <c r="BV853" s="26"/>
      <c r="BW853" s="26"/>
      <c r="BX853" s="26"/>
      <c r="BY853" s="26"/>
      <c r="BZ853" s="26"/>
      <c r="CA853" s="26"/>
      <c r="CB853" s="26"/>
      <c r="CC853" s="26"/>
      <c r="CD853" s="26"/>
      <c r="CE853" s="26"/>
      <c r="CF853" s="26"/>
      <c r="CG853" s="26"/>
    </row>
    <row r="854" spans="1:85" ht="15.75" customHeight="1" x14ac:dyDescent="0.2">
      <c r="A854" s="26"/>
      <c r="B854" s="26"/>
      <c r="C854" s="26"/>
      <c r="D854" s="51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  <c r="AG854" s="26"/>
      <c r="AH854" s="26"/>
      <c r="AI854" s="26"/>
      <c r="AJ854" s="26"/>
      <c r="AK854" s="26"/>
      <c r="AL854" s="26"/>
      <c r="AM854" s="26"/>
      <c r="AN854" s="26"/>
      <c r="AO854" s="26"/>
      <c r="AP854" s="26"/>
      <c r="AQ854" s="26"/>
      <c r="AR854" s="26"/>
      <c r="AS854" s="26"/>
      <c r="AT854" s="26"/>
      <c r="AU854" s="26"/>
      <c r="AV854" s="26"/>
      <c r="AW854" s="26"/>
      <c r="AX854" s="26"/>
      <c r="AY854" s="26"/>
      <c r="AZ854" s="26"/>
      <c r="BA854" s="26"/>
      <c r="BB854" s="26"/>
      <c r="BC854" s="26"/>
      <c r="BD854" s="26"/>
      <c r="BE854" s="26"/>
      <c r="BF854" s="26"/>
      <c r="BG854" s="26"/>
      <c r="BH854" s="26"/>
      <c r="BI854" s="26"/>
      <c r="BJ854" s="26"/>
      <c r="BK854" s="26"/>
      <c r="BL854" s="26"/>
      <c r="BM854" s="26"/>
      <c r="BN854" s="26"/>
      <c r="BO854" s="26"/>
      <c r="BP854" s="26"/>
      <c r="BQ854" s="26"/>
      <c r="BR854" s="26"/>
      <c r="BS854" s="26"/>
      <c r="BT854" s="26"/>
      <c r="BU854" s="26"/>
      <c r="BV854" s="26"/>
      <c r="BW854" s="26"/>
      <c r="BX854" s="26"/>
      <c r="BY854" s="26"/>
      <c r="BZ854" s="26"/>
      <c r="CA854" s="26"/>
      <c r="CB854" s="26"/>
      <c r="CC854" s="26"/>
      <c r="CD854" s="26"/>
      <c r="CE854" s="26"/>
      <c r="CF854" s="26"/>
      <c r="CG854" s="26"/>
    </row>
    <row r="855" spans="1:85" ht="15.75" customHeight="1" x14ac:dyDescent="0.2">
      <c r="A855" s="26"/>
      <c r="B855" s="26"/>
      <c r="C855" s="26"/>
      <c r="D855" s="51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6"/>
      <c r="AI855" s="26"/>
      <c r="AJ855" s="26"/>
      <c r="AK855" s="26"/>
      <c r="AL855" s="26"/>
      <c r="AM855" s="26"/>
      <c r="AN855" s="26"/>
      <c r="AO855" s="26"/>
      <c r="AP855" s="26"/>
      <c r="AQ855" s="26"/>
      <c r="AR855" s="26"/>
      <c r="AS855" s="26"/>
      <c r="AT855" s="26"/>
      <c r="AU855" s="26"/>
      <c r="AV855" s="26"/>
      <c r="AW855" s="26"/>
      <c r="AX855" s="26"/>
      <c r="AY855" s="26"/>
      <c r="AZ855" s="26"/>
      <c r="BA855" s="26"/>
      <c r="BB855" s="26"/>
      <c r="BC855" s="26"/>
      <c r="BD855" s="26"/>
      <c r="BE855" s="26"/>
      <c r="BF855" s="26"/>
      <c r="BG855" s="26"/>
      <c r="BH855" s="26"/>
      <c r="BI855" s="26"/>
      <c r="BJ855" s="26"/>
      <c r="BK855" s="26"/>
      <c r="BL855" s="26"/>
      <c r="BM855" s="26"/>
      <c r="BN855" s="26"/>
      <c r="BO855" s="26"/>
      <c r="BP855" s="26"/>
      <c r="BQ855" s="26"/>
      <c r="BR855" s="26"/>
      <c r="BS855" s="26"/>
      <c r="BT855" s="26"/>
      <c r="BU855" s="26"/>
      <c r="BV855" s="26"/>
      <c r="BW855" s="26"/>
      <c r="BX855" s="26"/>
      <c r="BY855" s="26"/>
      <c r="BZ855" s="26"/>
      <c r="CA855" s="26"/>
      <c r="CB855" s="26"/>
      <c r="CC855" s="26"/>
      <c r="CD855" s="26"/>
      <c r="CE855" s="26"/>
      <c r="CF855" s="26"/>
      <c r="CG855" s="26"/>
    </row>
    <row r="856" spans="1:85" ht="15.75" customHeight="1" x14ac:dyDescent="0.2">
      <c r="A856" s="26"/>
      <c r="B856" s="26"/>
      <c r="C856" s="26"/>
      <c r="D856" s="51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  <c r="AG856" s="26"/>
      <c r="AH856" s="26"/>
      <c r="AI856" s="26"/>
      <c r="AJ856" s="26"/>
      <c r="AK856" s="26"/>
      <c r="AL856" s="26"/>
      <c r="AM856" s="26"/>
      <c r="AN856" s="26"/>
      <c r="AO856" s="26"/>
      <c r="AP856" s="26"/>
      <c r="AQ856" s="26"/>
      <c r="AR856" s="26"/>
      <c r="AS856" s="26"/>
      <c r="AT856" s="26"/>
      <c r="AU856" s="26"/>
      <c r="AV856" s="26"/>
      <c r="AW856" s="26"/>
      <c r="AX856" s="26"/>
      <c r="AY856" s="26"/>
      <c r="AZ856" s="26"/>
      <c r="BA856" s="26"/>
      <c r="BB856" s="26"/>
      <c r="BC856" s="26"/>
      <c r="BD856" s="26"/>
      <c r="BE856" s="26"/>
      <c r="BF856" s="26"/>
      <c r="BG856" s="26"/>
      <c r="BH856" s="26"/>
      <c r="BI856" s="26"/>
      <c r="BJ856" s="26"/>
      <c r="BK856" s="26"/>
      <c r="BL856" s="26"/>
      <c r="BM856" s="26"/>
      <c r="BN856" s="26"/>
      <c r="BO856" s="26"/>
      <c r="BP856" s="26"/>
      <c r="BQ856" s="26"/>
      <c r="BR856" s="26"/>
      <c r="BS856" s="26"/>
      <c r="BT856" s="26"/>
      <c r="BU856" s="26"/>
      <c r="BV856" s="26"/>
      <c r="BW856" s="26"/>
      <c r="BX856" s="26"/>
      <c r="BY856" s="26"/>
      <c r="BZ856" s="26"/>
      <c r="CA856" s="26"/>
      <c r="CB856" s="26"/>
      <c r="CC856" s="26"/>
      <c r="CD856" s="26"/>
      <c r="CE856" s="26"/>
      <c r="CF856" s="26"/>
      <c r="CG856" s="26"/>
    </row>
    <row r="857" spans="1:85" ht="15.75" customHeight="1" x14ac:dyDescent="0.2">
      <c r="A857" s="26"/>
      <c r="B857" s="26"/>
      <c r="C857" s="26"/>
      <c r="D857" s="51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  <c r="AG857" s="26"/>
      <c r="AH857" s="26"/>
      <c r="AI857" s="26"/>
      <c r="AJ857" s="26"/>
      <c r="AK857" s="26"/>
      <c r="AL857" s="26"/>
      <c r="AM857" s="26"/>
      <c r="AN857" s="26"/>
      <c r="AO857" s="26"/>
      <c r="AP857" s="26"/>
      <c r="AQ857" s="26"/>
      <c r="AR857" s="26"/>
      <c r="AS857" s="26"/>
      <c r="AT857" s="26"/>
      <c r="AU857" s="26"/>
      <c r="AV857" s="26"/>
      <c r="AW857" s="26"/>
      <c r="AX857" s="26"/>
      <c r="AY857" s="26"/>
      <c r="AZ857" s="26"/>
      <c r="BA857" s="26"/>
      <c r="BB857" s="26"/>
      <c r="BC857" s="26"/>
      <c r="BD857" s="26"/>
      <c r="BE857" s="26"/>
      <c r="BF857" s="26"/>
      <c r="BG857" s="26"/>
      <c r="BH857" s="26"/>
      <c r="BI857" s="26"/>
      <c r="BJ857" s="26"/>
      <c r="BK857" s="26"/>
      <c r="BL857" s="26"/>
      <c r="BM857" s="26"/>
      <c r="BN857" s="26"/>
      <c r="BO857" s="26"/>
      <c r="BP857" s="26"/>
      <c r="BQ857" s="26"/>
      <c r="BR857" s="26"/>
      <c r="BS857" s="26"/>
      <c r="BT857" s="26"/>
      <c r="BU857" s="26"/>
      <c r="BV857" s="26"/>
      <c r="BW857" s="26"/>
      <c r="BX857" s="26"/>
      <c r="BY857" s="26"/>
      <c r="BZ857" s="26"/>
      <c r="CA857" s="26"/>
      <c r="CB857" s="26"/>
      <c r="CC857" s="26"/>
      <c r="CD857" s="26"/>
      <c r="CE857" s="26"/>
      <c r="CF857" s="26"/>
      <c r="CG857" s="26"/>
    </row>
    <row r="858" spans="1:85" ht="15.75" customHeight="1" x14ac:dyDescent="0.2">
      <c r="A858" s="26"/>
      <c r="B858" s="26"/>
      <c r="C858" s="26"/>
      <c r="D858" s="51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  <c r="AG858" s="26"/>
      <c r="AH858" s="26"/>
      <c r="AI858" s="26"/>
      <c r="AJ858" s="26"/>
      <c r="AK858" s="26"/>
      <c r="AL858" s="26"/>
      <c r="AM858" s="26"/>
      <c r="AN858" s="26"/>
      <c r="AO858" s="26"/>
      <c r="AP858" s="26"/>
      <c r="AQ858" s="26"/>
      <c r="AR858" s="26"/>
      <c r="AS858" s="26"/>
      <c r="AT858" s="26"/>
      <c r="AU858" s="26"/>
      <c r="AV858" s="26"/>
      <c r="AW858" s="26"/>
      <c r="AX858" s="26"/>
      <c r="AY858" s="26"/>
      <c r="AZ858" s="26"/>
      <c r="BA858" s="26"/>
      <c r="BB858" s="26"/>
      <c r="BC858" s="26"/>
      <c r="BD858" s="26"/>
      <c r="BE858" s="26"/>
      <c r="BF858" s="26"/>
      <c r="BG858" s="26"/>
      <c r="BH858" s="26"/>
      <c r="BI858" s="26"/>
      <c r="BJ858" s="26"/>
      <c r="BK858" s="26"/>
      <c r="BL858" s="26"/>
      <c r="BM858" s="26"/>
      <c r="BN858" s="26"/>
      <c r="BO858" s="26"/>
      <c r="BP858" s="26"/>
      <c r="BQ858" s="26"/>
      <c r="BR858" s="26"/>
      <c r="BS858" s="26"/>
      <c r="BT858" s="26"/>
      <c r="BU858" s="26"/>
      <c r="BV858" s="26"/>
      <c r="BW858" s="26"/>
      <c r="BX858" s="26"/>
      <c r="BY858" s="26"/>
      <c r="BZ858" s="26"/>
      <c r="CA858" s="26"/>
      <c r="CB858" s="26"/>
      <c r="CC858" s="26"/>
      <c r="CD858" s="26"/>
      <c r="CE858" s="26"/>
      <c r="CF858" s="26"/>
      <c r="CG858" s="26"/>
    </row>
    <row r="859" spans="1:85" ht="15.75" customHeight="1" x14ac:dyDescent="0.2">
      <c r="A859" s="26"/>
      <c r="B859" s="26"/>
      <c r="C859" s="26"/>
      <c r="D859" s="51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  <c r="AG859" s="26"/>
      <c r="AH859" s="26"/>
      <c r="AI859" s="26"/>
      <c r="AJ859" s="26"/>
      <c r="AK859" s="26"/>
      <c r="AL859" s="26"/>
      <c r="AM859" s="26"/>
      <c r="AN859" s="26"/>
      <c r="AO859" s="26"/>
      <c r="AP859" s="26"/>
      <c r="AQ859" s="26"/>
      <c r="AR859" s="26"/>
      <c r="AS859" s="26"/>
      <c r="AT859" s="26"/>
      <c r="AU859" s="26"/>
      <c r="AV859" s="26"/>
      <c r="AW859" s="26"/>
      <c r="AX859" s="26"/>
      <c r="AY859" s="26"/>
      <c r="AZ859" s="26"/>
      <c r="BA859" s="26"/>
      <c r="BB859" s="26"/>
      <c r="BC859" s="26"/>
      <c r="BD859" s="26"/>
      <c r="BE859" s="26"/>
      <c r="BF859" s="26"/>
      <c r="BG859" s="26"/>
      <c r="BH859" s="26"/>
      <c r="BI859" s="26"/>
      <c r="BJ859" s="26"/>
      <c r="BK859" s="26"/>
      <c r="BL859" s="26"/>
      <c r="BM859" s="26"/>
      <c r="BN859" s="26"/>
      <c r="BO859" s="26"/>
      <c r="BP859" s="26"/>
      <c r="BQ859" s="26"/>
      <c r="BR859" s="26"/>
      <c r="BS859" s="26"/>
      <c r="BT859" s="26"/>
      <c r="BU859" s="26"/>
      <c r="BV859" s="26"/>
      <c r="BW859" s="26"/>
      <c r="BX859" s="26"/>
      <c r="BY859" s="26"/>
      <c r="BZ859" s="26"/>
      <c r="CA859" s="26"/>
      <c r="CB859" s="26"/>
      <c r="CC859" s="26"/>
      <c r="CD859" s="26"/>
      <c r="CE859" s="26"/>
      <c r="CF859" s="26"/>
      <c r="CG859" s="26"/>
    </row>
    <row r="860" spans="1:85" ht="15.75" customHeight="1" x14ac:dyDescent="0.2">
      <c r="A860" s="26"/>
      <c r="B860" s="26"/>
      <c r="C860" s="26"/>
      <c r="D860" s="51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  <c r="AG860" s="26"/>
      <c r="AH860" s="26"/>
      <c r="AI860" s="26"/>
      <c r="AJ860" s="26"/>
      <c r="AK860" s="26"/>
      <c r="AL860" s="26"/>
      <c r="AM860" s="26"/>
      <c r="AN860" s="26"/>
      <c r="AO860" s="26"/>
      <c r="AP860" s="26"/>
      <c r="AQ860" s="26"/>
      <c r="AR860" s="26"/>
      <c r="AS860" s="26"/>
      <c r="AT860" s="26"/>
      <c r="AU860" s="26"/>
      <c r="AV860" s="26"/>
      <c r="AW860" s="26"/>
      <c r="AX860" s="26"/>
      <c r="AY860" s="26"/>
      <c r="AZ860" s="26"/>
      <c r="BA860" s="26"/>
      <c r="BB860" s="26"/>
      <c r="BC860" s="26"/>
      <c r="BD860" s="26"/>
      <c r="BE860" s="26"/>
      <c r="BF860" s="26"/>
      <c r="BG860" s="26"/>
      <c r="BH860" s="26"/>
      <c r="BI860" s="26"/>
      <c r="BJ860" s="26"/>
      <c r="BK860" s="26"/>
      <c r="BL860" s="26"/>
      <c r="BM860" s="26"/>
      <c r="BN860" s="26"/>
      <c r="BO860" s="26"/>
      <c r="BP860" s="26"/>
      <c r="BQ860" s="26"/>
      <c r="BR860" s="26"/>
      <c r="BS860" s="26"/>
      <c r="BT860" s="26"/>
      <c r="BU860" s="26"/>
      <c r="BV860" s="26"/>
      <c r="BW860" s="26"/>
      <c r="BX860" s="26"/>
      <c r="BY860" s="26"/>
      <c r="BZ860" s="26"/>
      <c r="CA860" s="26"/>
      <c r="CB860" s="26"/>
      <c r="CC860" s="26"/>
      <c r="CD860" s="26"/>
      <c r="CE860" s="26"/>
      <c r="CF860" s="26"/>
      <c r="CG860" s="26"/>
    </row>
    <row r="861" spans="1:85" ht="15.75" customHeight="1" x14ac:dyDescent="0.2">
      <c r="A861" s="26"/>
      <c r="B861" s="26"/>
      <c r="C861" s="26"/>
      <c r="D861" s="51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  <c r="AG861" s="26"/>
      <c r="AH861" s="26"/>
      <c r="AI861" s="26"/>
      <c r="AJ861" s="26"/>
      <c r="AK861" s="26"/>
      <c r="AL861" s="26"/>
      <c r="AM861" s="26"/>
      <c r="AN861" s="26"/>
      <c r="AO861" s="26"/>
      <c r="AP861" s="26"/>
      <c r="AQ861" s="26"/>
      <c r="AR861" s="26"/>
      <c r="AS861" s="26"/>
      <c r="AT861" s="26"/>
      <c r="AU861" s="26"/>
      <c r="AV861" s="26"/>
      <c r="AW861" s="26"/>
      <c r="AX861" s="26"/>
      <c r="AY861" s="26"/>
      <c r="AZ861" s="26"/>
      <c r="BA861" s="26"/>
      <c r="BB861" s="26"/>
      <c r="BC861" s="26"/>
      <c r="BD861" s="26"/>
      <c r="BE861" s="26"/>
      <c r="BF861" s="26"/>
      <c r="BG861" s="26"/>
      <c r="BH861" s="26"/>
      <c r="BI861" s="26"/>
      <c r="BJ861" s="26"/>
      <c r="BK861" s="26"/>
      <c r="BL861" s="26"/>
      <c r="BM861" s="26"/>
      <c r="BN861" s="26"/>
      <c r="BO861" s="26"/>
      <c r="BP861" s="26"/>
      <c r="BQ861" s="26"/>
      <c r="BR861" s="26"/>
      <c r="BS861" s="26"/>
      <c r="BT861" s="26"/>
      <c r="BU861" s="26"/>
      <c r="BV861" s="26"/>
      <c r="BW861" s="26"/>
      <c r="BX861" s="26"/>
      <c r="BY861" s="26"/>
      <c r="BZ861" s="26"/>
      <c r="CA861" s="26"/>
      <c r="CB861" s="26"/>
      <c r="CC861" s="26"/>
      <c r="CD861" s="26"/>
      <c r="CE861" s="26"/>
      <c r="CF861" s="26"/>
      <c r="CG861" s="26"/>
    </row>
    <row r="862" spans="1:85" ht="15.75" customHeight="1" x14ac:dyDescent="0.2">
      <c r="A862" s="26"/>
      <c r="B862" s="26"/>
      <c r="C862" s="26"/>
      <c r="D862" s="51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  <c r="AG862" s="26"/>
      <c r="AH862" s="26"/>
      <c r="AI862" s="26"/>
      <c r="AJ862" s="26"/>
      <c r="AK862" s="26"/>
      <c r="AL862" s="26"/>
      <c r="AM862" s="26"/>
      <c r="AN862" s="26"/>
      <c r="AO862" s="26"/>
      <c r="AP862" s="26"/>
      <c r="AQ862" s="26"/>
      <c r="AR862" s="26"/>
      <c r="AS862" s="26"/>
      <c r="AT862" s="26"/>
      <c r="AU862" s="26"/>
      <c r="AV862" s="26"/>
      <c r="AW862" s="26"/>
      <c r="AX862" s="26"/>
      <c r="AY862" s="26"/>
      <c r="AZ862" s="26"/>
      <c r="BA862" s="26"/>
      <c r="BB862" s="26"/>
      <c r="BC862" s="26"/>
      <c r="BD862" s="26"/>
      <c r="BE862" s="26"/>
      <c r="BF862" s="26"/>
      <c r="BG862" s="26"/>
      <c r="BH862" s="26"/>
      <c r="BI862" s="26"/>
      <c r="BJ862" s="26"/>
      <c r="BK862" s="26"/>
      <c r="BL862" s="26"/>
      <c r="BM862" s="26"/>
      <c r="BN862" s="26"/>
      <c r="BO862" s="26"/>
      <c r="BP862" s="26"/>
      <c r="BQ862" s="26"/>
      <c r="BR862" s="26"/>
      <c r="BS862" s="26"/>
      <c r="BT862" s="26"/>
      <c r="BU862" s="26"/>
      <c r="BV862" s="26"/>
      <c r="BW862" s="26"/>
      <c r="BX862" s="26"/>
      <c r="BY862" s="26"/>
      <c r="BZ862" s="26"/>
      <c r="CA862" s="26"/>
      <c r="CB862" s="26"/>
      <c r="CC862" s="26"/>
      <c r="CD862" s="26"/>
      <c r="CE862" s="26"/>
      <c r="CF862" s="26"/>
      <c r="CG862" s="26"/>
    </row>
    <row r="863" spans="1:85" ht="15.75" customHeight="1" x14ac:dyDescent="0.2">
      <c r="A863" s="26"/>
      <c r="B863" s="26"/>
      <c r="C863" s="26"/>
      <c r="D863" s="51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26"/>
      <c r="AH863" s="26"/>
      <c r="AI863" s="26"/>
      <c r="AJ863" s="26"/>
      <c r="AK863" s="26"/>
      <c r="AL863" s="26"/>
      <c r="AM863" s="26"/>
      <c r="AN863" s="26"/>
      <c r="AO863" s="26"/>
      <c r="AP863" s="26"/>
      <c r="AQ863" s="26"/>
      <c r="AR863" s="26"/>
      <c r="AS863" s="26"/>
      <c r="AT863" s="26"/>
      <c r="AU863" s="26"/>
      <c r="AV863" s="26"/>
      <c r="AW863" s="26"/>
      <c r="AX863" s="26"/>
      <c r="AY863" s="26"/>
      <c r="AZ863" s="26"/>
      <c r="BA863" s="26"/>
      <c r="BB863" s="26"/>
      <c r="BC863" s="26"/>
      <c r="BD863" s="26"/>
      <c r="BE863" s="26"/>
      <c r="BF863" s="26"/>
      <c r="BG863" s="26"/>
      <c r="BH863" s="26"/>
      <c r="BI863" s="26"/>
      <c r="BJ863" s="26"/>
      <c r="BK863" s="26"/>
      <c r="BL863" s="26"/>
      <c r="BM863" s="26"/>
      <c r="BN863" s="26"/>
      <c r="BO863" s="26"/>
      <c r="BP863" s="26"/>
      <c r="BQ863" s="26"/>
      <c r="BR863" s="26"/>
      <c r="BS863" s="26"/>
      <c r="BT863" s="26"/>
      <c r="BU863" s="26"/>
      <c r="BV863" s="26"/>
      <c r="BW863" s="26"/>
      <c r="BX863" s="26"/>
      <c r="BY863" s="26"/>
      <c r="BZ863" s="26"/>
      <c r="CA863" s="26"/>
      <c r="CB863" s="26"/>
      <c r="CC863" s="26"/>
      <c r="CD863" s="26"/>
      <c r="CE863" s="26"/>
      <c r="CF863" s="26"/>
      <c r="CG863" s="26"/>
    </row>
    <row r="864" spans="1:85" ht="15.75" customHeight="1" x14ac:dyDescent="0.2">
      <c r="A864" s="26"/>
      <c r="B864" s="26"/>
      <c r="C864" s="26"/>
      <c r="D864" s="51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  <c r="AG864" s="26"/>
      <c r="AH864" s="26"/>
      <c r="AI864" s="26"/>
      <c r="AJ864" s="26"/>
      <c r="AK864" s="26"/>
      <c r="AL864" s="26"/>
      <c r="AM864" s="26"/>
      <c r="AN864" s="26"/>
      <c r="AO864" s="26"/>
      <c r="AP864" s="26"/>
      <c r="AQ864" s="26"/>
      <c r="AR864" s="26"/>
      <c r="AS864" s="26"/>
      <c r="AT864" s="26"/>
      <c r="AU864" s="26"/>
      <c r="AV864" s="26"/>
      <c r="AW864" s="26"/>
      <c r="AX864" s="26"/>
      <c r="AY864" s="26"/>
      <c r="AZ864" s="26"/>
      <c r="BA864" s="26"/>
      <c r="BB864" s="26"/>
      <c r="BC864" s="26"/>
      <c r="BD864" s="26"/>
      <c r="BE864" s="26"/>
      <c r="BF864" s="26"/>
      <c r="BG864" s="26"/>
      <c r="BH864" s="26"/>
      <c r="BI864" s="26"/>
      <c r="BJ864" s="26"/>
      <c r="BK864" s="26"/>
      <c r="BL864" s="26"/>
      <c r="BM864" s="26"/>
      <c r="BN864" s="26"/>
      <c r="BO864" s="26"/>
      <c r="BP864" s="26"/>
      <c r="BQ864" s="26"/>
      <c r="BR864" s="26"/>
      <c r="BS864" s="26"/>
      <c r="BT864" s="26"/>
      <c r="BU864" s="26"/>
      <c r="BV864" s="26"/>
      <c r="BW864" s="26"/>
      <c r="BX864" s="26"/>
      <c r="BY864" s="26"/>
      <c r="BZ864" s="26"/>
      <c r="CA864" s="26"/>
      <c r="CB864" s="26"/>
      <c r="CC864" s="26"/>
      <c r="CD864" s="26"/>
      <c r="CE864" s="26"/>
      <c r="CF864" s="26"/>
      <c r="CG864" s="26"/>
    </row>
    <row r="865" spans="1:85" ht="15.75" customHeight="1" x14ac:dyDescent="0.2">
      <c r="A865" s="26"/>
      <c r="B865" s="26"/>
      <c r="C865" s="26"/>
      <c r="D865" s="51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  <c r="AG865" s="26"/>
      <c r="AH865" s="26"/>
      <c r="AI865" s="26"/>
      <c r="AJ865" s="26"/>
      <c r="AK865" s="26"/>
      <c r="AL865" s="26"/>
      <c r="AM865" s="26"/>
      <c r="AN865" s="26"/>
      <c r="AO865" s="26"/>
      <c r="AP865" s="26"/>
      <c r="AQ865" s="26"/>
      <c r="AR865" s="26"/>
      <c r="AS865" s="26"/>
      <c r="AT865" s="26"/>
      <c r="AU865" s="26"/>
      <c r="AV865" s="26"/>
      <c r="AW865" s="26"/>
      <c r="AX865" s="26"/>
      <c r="AY865" s="26"/>
      <c r="AZ865" s="26"/>
      <c r="BA865" s="26"/>
      <c r="BB865" s="26"/>
      <c r="BC865" s="26"/>
      <c r="BD865" s="26"/>
      <c r="BE865" s="26"/>
      <c r="BF865" s="26"/>
      <c r="BG865" s="26"/>
      <c r="BH865" s="26"/>
      <c r="BI865" s="26"/>
      <c r="BJ865" s="26"/>
      <c r="BK865" s="26"/>
      <c r="BL865" s="26"/>
      <c r="BM865" s="26"/>
      <c r="BN865" s="26"/>
      <c r="BO865" s="26"/>
      <c r="BP865" s="26"/>
      <c r="BQ865" s="26"/>
      <c r="BR865" s="26"/>
      <c r="BS865" s="26"/>
      <c r="BT865" s="26"/>
      <c r="BU865" s="26"/>
      <c r="BV865" s="26"/>
      <c r="BW865" s="26"/>
      <c r="BX865" s="26"/>
      <c r="BY865" s="26"/>
      <c r="BZ865" s="26"/>
      <c r="CA865" s="26"/>
      <c r="CB865" s="26"/>
      <c r="CC865" s="26"/>
      <c r="CD865" s="26"/>
      <c r="CE865" s="26"/>
      <c r="CF865" s="26"/>
      <c r="CG865" s="26"/>
    </row>
    <row r="866" spans="1:85" ht="15.75" customHeight="1" x14ac:dyDescent="0.2">
      <c r="A866" s="26"/>
      <c r="B866" s="26"/>
      <c r="C866" s="26"/>
      <c r="D866" s="51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  <c r="AG866" s="26"/>
      <c r="AH866" s="26"/>
      <c r="AI866" s="26"/>
      <c r="AJ866" s="26"/>
      <c r="AK866" s="26"/>
      <c r="AL866" s="26"/>
      <c r="AM866" s="26"/>
      <c r="AN866" s="26"/>
      <c r="AO866" s="26"/>
      <c r="AP866" s="26"/>
      <c r="AQ866" s="26"/>
      <c r="AR866" s="26"/>
      <c r="AS866" s="26"/>
      <c r="AT866" s="26"/>
      <c r="AU866" s="26"/>
      <c r="AV866" s="26"/>
      <c r="AW866" s="26"/>
      <c r="AX866" s="26"/>
      <c r="AY866" s="26"/>
      <c r="AZ866" s="26"/>
      <c r="BA866" s="26"/>
      <c r="BB866" s="26"/>
      <c r="BC866" s="26"/>
      <c r="BD866" s="26"/>
      <c r="BE866" s="26"/>
      <c r="BF866" s="26"/>
      <c r="BG866" s="26"/>
      <c r="BH866" s="26"/>
      <c r="BI866" s="26"/>
      <c r="BJ866" s="26"/>
      <c r="BK866" s="26"/>
      <c r="BL866" s="26"/>
      <c r="BM866" s="26"/>
      <c r="BN866" s="26"/>
      <c r="BO866" s="26"/>
      <c r="BP866" s="26"/>
      <c r="BQ866" s="26"/>
      <c r="BR866" s="26"/>
      <c r="BS866" s="26"/>
      <c r="BT866" s="26"/>
      <c r="BU866" s="26"/>
      <c r="BV866" s="26"/>
      <c r="BW866" s="26"/>
      <c r="BX866" s="26"/>
      <c r="BY866" s="26"/>
      <c r="BZ866" s="26"/>
      <c r="CA866" s="26"/>
      <c r="CB866" s="26"/>
      <c r="CC866" s="26"/>
      <c r="CD866" s="26"/>
      <c r="CE866" s="26"/>
      <c r="CF866" s="26"/>
      <c r="CG866" s="26"/>
    </row>
    <row r="867" spans="1:85" ht="15.75" customHeight="1" x14ac:dyDescent="0.2">
      <c r="A867" s="26"/>
      <c r="B867" s="26"/>
      <c r="C867" s="26"/>
      <c r="D867" s="51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26"/>
      <c r="AH867" s="26"/>
      <c r="AI867" s="26"/>
      <c r="AJ867" s="26"/>
      <c r="AK867" s="26"/>
      <c r="AL867" s="26"/>
      <c r="AM867" s="26"/>
      <c r="AN867" s="26"/>
      <c r="AO867" s="26"/>
      <c r="AP867" s="26"/>
      <c r="AQ867" s="26"/>
      <c r="AR867" s="26"/>
      <c r="AS867" s="26"/>
      <c r="AT867" s="26"/>
      <c r="AU867" s="26"/>
      <c r="AV867" s="26"/>
      <c r="AW867" s="26"/>
      <c r="AX867" s="26"/>
      <c r="AY867" s="26"/>
      <c r="AZ867" s="26"/>
      <c r="BA867" s="26"/>
      <c r="BB867" s="26"/>
      <c r="BC867" s="26"/>
      <c r="BD867" s="26"/>
      <c r="BE867" s="26"/>
      <c r="BF867" s="26"/>
      <c r="BG867" s="26"/>
      <c r="BH867" s="26"/>
      <c r="BI867" s="26"/>
      <c r="BJ867" s="26"/>
      <c r="BK867" s="26"/>
      <c r="BL867" s="26"/>
      <c r="BM867" s="26"/>
      <c r="BN867" s="26"/>
      <c r="BO867" s="26"/>
      <c r="BP867" s="26"/>
      <c r="BQ867" s="26"/>
      <c r="BR867" s="26"/>
      <c r="BS867" s="26"/>
      <c r="BT867" s="26"/>
      <c r="BU867" s="26"/>
      <c r="BV867" s="26"/>
      <c r="BW867" s="26"/>
      <c r="BX867" s="26"/>
      <c r="BY867" s="26"/>
      <c r="BZ867" s="26"/>
      <c r="CA867" s="26"/>
      <c r="CB867" s="26"/>
      <c r="CC867" s="26"/>
      <c r="CD867" s="26"/>
      <c r="CE867" s="26"/>
      <c r="CF867" s="26"/>
      <c r="CG867" s="26"/>
    </row>
    <row r="868" spans="1:85" ht="15.75" customHeight="1" x14ac:dyDescent="0.2">
      <c r="A868" s="26"/>
      <c r="B868" s="26"/>
      <c r="C868" s="26"/>
      <c r="D868" s="51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  <c r="AG868" s="26"/>
      <c r="AH868" s="26"/>
      <c r="AI868" s="26"/>
      <c r="AJ868" s="26"/>
      <c r="AK868" s="26"/>
      <c r="AL868" s="26"/>
      <c r="AM868" s="26"/>
      <c r="AN868" s="26"/>
      <c r="AO868" s="26"/>
      <c r="AP868" s="26"/>
      <c r="AQ868" s="26"/>
      <c r="AR868" s="26"/>
      <c r="AS868" s="26"/>
      <c r="AT868" s="26"/>
      <c r="AU868" s="26"/>
      <c r="AV868" s="26"/>
      <c r="AW868" s="26"/>
      <c r="AX868" s="26"/>
      <c r="AY868" s="26"/>
      <c r="AZ868" s="26"/>
      <c r="BA868" s="26"/>
      <c r="BB868" s="26"/>
      <c r="BC868" s="26"/>
      <c r="BD868" s="26"/>
      <c r="BE868" s="26"/>
      <c r="BF868" s="26"/>
      <c r="BG868" s="26"/>
      <c r="BH868" s="26"/>
      <c r="BI868" s="26"/>
      <c r="BJ868" s="26"/>
      <c r="BK868" s="26"/>
      <c r="BL868" s="26"/>
      <c r="BM868" s="26"/>
      <c r="BN868" s="26"/>
      <c r="BO868" s="26"/>
      <c r="BP868" s="26"/>
      <c r="BQ868" s="26"/>
      <c r="BR868" s="26"/>
      <c r="BS868" s="26"/>
      <c r="BT868" s="26"/>
      <c r="BU868" s="26"/>
      <c r="BV868" s="26"/>
      <c r="BW868" s="26"/>
      <c r="BX868" s="26"/>
      <c r="BY868" s="26"/>
      <c r="BZ868" s="26"/>
      <c r="CA868" s="26"/>
      <c r="CB868" s="26"/>
      <c r="CC868" s="26"/>
      <c r="CD868" s="26"/>
      <c r="CE868" s="26"/>
      <c r="CF868" s="26"/>
      <c r="CG868" s="26"/>
    </row>
    <row r="869" spans="1:85" ht="15.75" customHeight="1" x14ac:dyDescent="0.2">
      <c r="A869" s="26"/>
      <c r="B869" s="26"/>
      <c r="C869" s="26"/>
      <c r="D869" s="51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  <c r="AG869" s="26"/>
      <c r="AH869" s="26"/>
      <c r="AI869" s="26"/>
      <c r="AJ869" s="26"/>
      <c r="AK869" s="26"/>
      <c r="AL869" s="26"/>
      <c r="AM869" s="26"/>
      <c r="AN869" s="26"/>
      <c r="AO869" s="26"/>
      <c r="AP869" s="26"/>
      <c r="AQ869" s="26"/>
      <c r="AR869" s="26"/>
      <c r="AS869" s="26"/>
      <c r="AT869" s="26"/>
      <c r="AU869" s="26"/>
      <c r="AV869" s="26"/>
      <c r="AW869" s="26"/>
      <c r="AX869" s="26"/>
      <c r="AY869" s="26"/>
      <c r="AZ869" s="26"/>
      <c r="BA869" s="26"/>
      <c r="BB869" s="26"/>
      <c r="BC869" s="26"/>
      <c r="BD869" s="26"/>
      <c r="BE869" s="26"/>
      <c r="BF869" s="26"/>
      <c r="BG869" s="26"/>
      <c r="BH869" s="26"/>
      <c r="BI869" s="26"/>
      <c r="BJ869" s="26"/>
      <c r="BK869" s="26"/>
      <c r="BL869" s="26"/>
      <c r="BM869" s="26"/>
      <c r="BN869" s="26"/>
      <c r="BO869" s="26"/>
      <c r="BP869" s="26"/>
      <c r="BQ869" s="26"/>
      <c r="BR869" s="26"/>
      <c r="BS869" s="26"/>
      <c r="BT869" s="26"/>
      <c r="BU869" s="26"/>
      <c r="BV869" s="26"/>
      <c r="BW869" s="26"/>
      <c r="BX869" s="26"/>
      <c r="BY869" s="26"/>
      <c r="BZ869" s="26"/>
      <c r="CA869" s="26"/>
      <c r="CB869" s="26"/>
      <c r="CC869" s="26"/>
      <c r="CD869" s="26"/>
      <c r="CE869" s="26"/>
      <c r="CF869" s="26"/>
      <c r="CG869" s="26"/>
    </row>
    <row r="870" spans="1:85" ht="15.75" customHeight="1" x14ac:dyDescent="0.2">
      <c r="A870" s="26"/>
      <c r="B870" s="26"/>
      <c r="C870" s="26"/>
      <c r="D870" s="51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  <c r="AG870" s="26"/>
      <c r="AH870" s="26"/>
      <c r="AI870" s="26"/>
      <c r="AJ870" s="26"/>
      <c r="AK870" s="26"/>
      <c r="AL870" s="26"/>
      <c r="AM870" s="26"/>
      <c r="AN870" s="26"/>
      <c r="AO870" s="26"/>
      <c r="AP870" s="26"/>
      <c r="AQ870" s="26"/>
      <c r="AR870" s="26"/>
      <c r="AS870" s="26"/>
      <c r="AT870" s="26"/>
      <c r="AU870" s="26"/>
      <c r="AV870" s="26"/>
      <c r="AW870" s="26"/>
      <c r="AX870" s="26"/>
      <c r="AY870" s="26"/>
      <c r="AZ870" s="26"/>
      <c r="BA870" s="26"/>
      <c r="BB870" s="26"/>
      <c r="BC870" s="26"/>
      <c r="BD870" s="26"/>
      <c r="BE870" s="26"/>
      <c r="BF870" s="26"/>
      <c r="BG870" s="26"/>
      <c r="BH870" s="26"/>
      <c r="BI870" s="26"/>
      <c r="BJ870" s="26"/>
      <c r="BK870" s="26"/>
      <c r="BL870" s="26"/>
      <c r="BM870" s="26"/>
      <c r="BN870" s="26"/>
      <c r="BO870" s="26"/>
      <c r="BP870" s="26"/>
      <c r="BQ870" s="26"/>
      <c r="BR870" s="26"/>
      <c r="BS870" s="26"/>
      <c r="BT870" s="26"/>
      <c r="BU870" s="26"/>
      <c r="BV870" s="26"/>
      <c r="BW870" s="26"/>
      <c r="BX870" s="26"/>
      <c r="BY870" s="26"/>
      <c r="BZ870" s="26"/>
      <c r="CA870" s="26"/>
      <c r="CB870" s="26"/>
      <c r="CC870" s="26"/>
      <c r="CD870" s="26"/>
      <c r="CE870" s="26"/>
      <c r="CF870" s="26"/>
      <c r="CG870" s="26"/>
    </row>
    <row r="871" spans="1:85" ht="15.75" customHeight="1" x14ac:dyDescent="0.2">
      <c r="A871" s="26"/>
      <c r="B871" s="26"/>
      <c r="C871" s="26"/>
      <c r="D871" s="51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  <c r="AI871" s="26"/>
      <c r="AJ871" s="26"/>
      <c r="AK871" s="26"/>
      <c r="AL871" s="26"/>
      <c r="AM871" s="26"/>
      <c r="AN871" s="26"/>
      <c r="AO871" s="26"/>
      <c r="AP871" s="26"/>
      <c r="AQ871" s="26"/>
      <c r="AR871" s="26"/>
      <c r="AS871" s="26"/>
      <c r="AT871" s="26"/>
      <c r="AU871" s="26"/>
      <c r="AV871" s="26"/>
      <c r="AW871" s="26"/>
      <c r="AX871" s="26"/>
      <c r="AY871" s="26"/>
      <c r="AZ871" s="26"/>
      <c r="BA871" s="26"/>
      <c r="BB871" s="26"/>
      <c r="BC871" s="26"/>
      <c r="BD871" s="26"/>
      <c r="BE871" s="26"/>
      <c r="BF871" s="26"/>
      <c r="BG871" s="26"/>
      <c r="BH871" s="26"/>
      <c r="BI871" s="26"/>
      <c r="BJ871" s="26"/>
      <c r="BK871" s="26"/>
      <c r="BL871" s="26"/>
      <c r="BM871" s="26"/>
      <c r="BN871" s="26"/>
      <c r="BO871" s="26"/>
      <c r="BP871" s="26"/>
      <c r="BQ871" s="26"/>
      <c r="BR871" s="26"/>
      <c r="BS871" s="26"/>
      <c r="BT871" s="26"/>
      <c r="BU871" s="26"/>
      <c r="BV871" s="26"/>
      <c r="BW871" s="26"/>
      <c r="BX871" s="26"/>
      <c r="BY871" s="26"/>
      <c r="BZ871" s="26"/>
      <c r="CA871" s="26"/>
      <c r="CB871" s="26"/>
      <c r="CC871" s="26"/>
      <c r="CD871" s="26"/>
      <c r="CE871" s="26"/>
      <c r="CF871" s="26"/>
      <c r="CG871" s="26"/>
    </row>
    <row r="872" spans="1:85" ht="15.75" customHeight="1" x14ac:dyDescent="0.2">
      <c r="A872" s="26"/>
      <c r="B872" s="26"/>
      <c r="C872" s="26"/>
      <c r="D872" s="51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  <c r="AG872" s="26"/>
      <c r="AH872" s="26"/>
      <c r="AI872" s="26"/>
      <c r="AJ872" s="26"/>
      <c r="AK872" s="26"/>
      <c r="AL872" s="26"/>
      <c r="AM872" s="26"/>
      <c r="AN872" s="26"/>
      <c r="AO872" s="26"/>
      <c r="AP872" s="26"/>
      <c r="AQ872" s="26"/>
      <c r="AR872" s="26"/>
      <c r="AS872" s="26"/>
      <c r="AT872" s="26"/>
      <c r="AU872" s="26"/>
      <c r="AV872" s="26"/>
      <c r="AW872" s="26"/>
      <c r="AX872" s="26"/>
      <c r="AY872" s="26"/>
      <c r="AZ872" s="26"/>
      <c r="BA872" s="26"/>
      <c r="BB872" s="26"/>
      <c r="BC872" s="26"/>
      <c r="BD872" s="26"/>
      <c r="BE872" s="26"/>
      <c r="BF872" s="26"/>
      <c r="BG872" s="26"/>
      <c r="BH872" s="26"/>
      <c r="BI872" s="26"/>
      <c r="BJ872" s="26"/>
      <c r="BK872" s="26"/>
      <c r="BL872" s="26"/>
      <c r="BM872" s="26"/>
      <c r="BN872" s="26"/>
      <c r="BO872" s="26"/>
      <c r="BP872" s="26"/>
      <c r="BQ872" s="26"/>
      <c r="BR872" s="26"/>
      <c r="BS872" s="26"/>
      <c r="BT872" s="26"/>
      <c r="BU872" s="26"/>
      <c r="BV872" s="26"/>
      <c r="BW872" s="26"/>
      <c r="BX872" s="26"/>
      <c r="BY872" s="26"/>
      <c r="BZ872" s="26"/>
      <c r="CA872" s="26"/>
      <c r="CB872" s="26"/>
      <c r="CC872" s="26"/>
      <c r="CD872" s="26"/>
      <c r="CE872" s="26"/>
      <c r="CF872" s="26"/>
      <c r="CG872" s="26"/>
    </row>
    <row r="873" spans="1:85" ht="15.75" customHeight="1" x14ac:dyDescent="0.2">
      <c r="A873" s="26"/>
      <c r="B873" s="26"/>
      <c r="C873" s="26"/>
      <c r="D873" s="51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  <c r="AG873" s="26"/>
      <c r="AH873" s="26"/>
      <c r="AI873" s="26"/>
      <c r="AJ873" s="26"/>
      <c r="AK873" s="26"/>
      <c r="AL873" s="26"/>
      <c r="AM873" s="26"/>
      <c r="AN873" s="26"/>
      <c r="AO873" s="26"/>
      <c r="AP873" s="26"/>
      <c r="AQ873" s="26"/>
      <c r="AR873" s="26"/>
      <c r="AS873" s="26"/>
      <c r="AT873" s="26"/>
      <c r="AU873" s="26"/>
      <c r="AV873" s="26"/>
      <c r="AW873" s="26"/>
      <c r="AX873" s="26"/>
      <c r="AY873" s="26"/>
      <c r="AZ873" s="26"/>
      <c r="BA873" s="26"/>
      <c r="BB873" s="26"/>
      <c r="BC873" s="26"/>
      <c r="BD873" s="26"/>
      <c r="BE873" s="26"/>
      <c r="BF873" s="26"/>
      <c r="BG873" s="26"/>
      <c r="BH873" s="26"/>
      <c r="BI873" s="26"/>
      <c r="BJ873" s="26"/>
      <c r="BK873" s="26"/>
      <c r="BL873" s="26"/>
      <c r="BM873" s="26"/>
      <c r="BN873" s="26"/>
      <c r="BO873" s="26"/>
      <c r="BP873" s="26"/>
      <c r="BQ873" s="26"/>
      <c r="BR873" s="26"/>
      <c r="BS873" s="26"/>
      <c r="BT873" s="26"/>
      <c r="BU873" s="26"/>
      <c r="BV873" s="26"/>
      <c r="BW873" s="26"/>
      <c r="BX873" s="26"/>
      <c r="BY873" s="26"/>
      <c r="BZ873" s="26"/>
      <c r="CA873" s="26"/>
      <c r="CB873" s="26"/>
      <c r="CC873" s="26"/>
      <c r="CD873" s="26"/>
      <c r="CE873" s="26"/>
      <c r="CF873" s="26"/>
      <c r="CG873" s="26"/>
    </row>
    <row r="874" spans="1:85" ht="15.75" customHeight="1" x14ac:dyDescent="0.2">
      <c r="A874" s="26"/>
      <c r="B874" s="26"/>
      <c r="C874" s="26"/>
      <c r="D874" s="51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  <c r="AG874" s="26"/>
      <c r="AH874" s="26"/>
      <c r="AI874" s="26"/>
      <c r="AJ874" s="26"/>
      <c r="AK874" s="26"/>
      <c r="AL874" s="26"/>
      <c r="AM874" s="26"/>
      <c r="AN874" s="26"/>
      <c r="AO874" s="26"/>
      <c r="AP874" s="26"/>
      <c r="AQ874" s="26"/>
      <c r="AR874" s="26"/>
      <c r="AS874" s="26"/>
      <c r="AT874" s="26"/>
      <c r="AU874" s="26"/>
      <c r="AV874" s="26"/>
      <c r="AW874" s="26"/>
      <c r="AX874" s="26"/>
      <c r="AY874" s="26"/>
      <c r="AZ874" s="26"/>
      <c r="BA874" s="26"/>
      <c r="BB874" s="26"/>
      <c r="BC874" s="26"/>
      <c r="BD874" s="26"/>
      <c r="BE874" s="26"/>
      <c r="BF874" s="26"/>
      <c r="BG874" s="26"/>
      <c r="BH874" s="26"/>
      <c r="BI874" s="26"/>
      <c r="BJ874" s="26"/>
      <c r="BK874" s="26"/>
      <c r="BL874" s="26"/>
      <c r="BM874" s="26"/>
      <c r="BN874" s="26"/>
      <c r="BO874" s="26"/>
      <c r="BP874" s="26"/>
      <c r="BQ874" s="26"/>
      <c r="BR874" s="26"/>
      <c r="BS874" s="26"/>
      <c r="BT874" s="26"/>
      <c r="BU874" s="26"/>
      <c r="BV874" s="26"/>
      <c r="BW874" s="26"/>
      <c r="BX874" s="26"/>
      <c r="BY874" s="26"/>
      <c r="BZ874" s="26"/>
      <c r="CA874" s="26"/>
      <c r="CB874" s="26"/>
      <c r="CC874" s="26"/>
      <c r="CD874" s="26"/>
      <c r="CE874" s="26"/>
      <c r="CF874" s="26"/>
      <c r="CG874" s="26"/>
    </row>
    <row r="875" spans="1:85" ht="15.75" customHeight="1" x14ac:dyDescent="0.2">
      <c r="A875" s="26"/>
      <c r="B875" s="26"/>
      <c r="C875" s="26"/>
      <c r="D875" s="51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  <c r="AG875" s="26"/>
      <c r="AH875" s="26"/>
      <c r="AI875" s="26"/>
      <c r="AJ875" s="26"/>
      <c r="AK875" s="26"/>
      <c r="AL875" s="26"/>
      <c r="AM875" s="26"/>
      <c r="AN875" s="26"/>
      <c r="AO875" s="26"/>
      <c r="AP875" s="26"/>
      <c r="AQ875" s="26"/>
      <c r="AR875" s="26"/>
      <c r="AS875" s="26"/>
      <c r="AT875" s="26"/>
      <c r="AU875" s="26"/>
      <c r="AV875" s="26"/>
      <c r="AW875" s="26"/>
      <c r="AX875" s="26"/>
      <c r="AY875" s="26"/>
      <c r="AZ875" s="26"/>
      <c r="BA875" s="26"/>
      <c r="BB875" s="26"/>
      <c r="BC875" s="26"/>
      <c r="BD875" s="26"/>
      <c r="BE875" s="26"/>
      <c r="BF875" s="26"/>
      <c r="BG875" s="26"/>
      <c r="BH875" s="26"/>
      <c r="BI875" s="26"/>
      <c r="BJ875" s="26"/>
      <c r="BK875" s="26"/>
      <c r="BL875" s="26"/>
      <c r="BM875" s="26"/>
      <c r="BN875" s="26"/>
      <c r="BO875" s="26"/>
      <c r="BP875" s="26"/>
      <c r="BQ875" s="26"/>
      <c r="BR875" s="26"/>
      <c r="BS875" s="26"/>
      <c r="BT875" s="26"/>
      <c r="BU875" s="26"/>
      <c r="BV875" s="26"/>
      <c r="BW875" s="26"/>
      <c r="BX875" s="26"/>
      <c r="BY875" s="26"/>
      <c r="BZ875" s="26"/>
      <c r="CA875" s="26"/>
      <c r="CB875" s="26"/>
      <c r="CC875" s="26"/>
      <c r="CD875" s="26"/>
      <c r="CE875" s="26"/>
      <c r="CF875" s="26"/>
      <c r="CG875" s="26"/>
    </row>
    <row r="876" spans="1:85" ht="15.75" customHeight="1" x14ac:dyDescent="0.2">
      <c r="A876" s="26"/>
      <c r="B876" s="26"/>
      <c r="C876" s="26"/>
      <c r="D876" s="51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  <c r="AG876" s="26"/>
      <c r="AH876" s="26"/>
      <c r="AI876" s="26"/>
      <c r="AJ876" s="26"/>
      <c r="AK876" s="26"/>
      <c r="AL876" s="26"/>
      <c r="AM876" s="26"/>
      <c r="AN876" s="26"/>
      <c r="AO876" s="26"/>
      <c r="AP876" s="26"/>
      <c r="AQ876" s="26"/>
      <c r="AR876" s="26"/>
      <c r="AS876" s="26"/>
      <c r="AT876" s="26"/>
      <c r="AU876" s="26"/>
      <c r="AV876" s="26"/>
      <c r="AW876" s="26"/>
      <c r="AX876" s="26"/>
      <c r="AY876" s="26"/>
      <c r="AZ876" s="26"/>
      <c r="BA876" s="26"/>
      <c r="BB876" s="26"/>
      <c r="BC876" s="26"/>
      <c r="BD876" s="26"/>
      <c r="BE876" s="26"/>
      <c r="BF876" s="26"/>
      <c r="BG876" s="26"/>
      <c r="BH876" s="26"/>
      <c r="BI876" s="26"/>
      <c r="BJ876" s="26"/>
      <c r="BK876" s="26"/>
      <c r="BL876" s="26"/>
      <c r="BM876" s="26"/>
      <c r="BN876" s="26"/>
      <c r="BO876" s="26"/>
      <c r="BP876" s="26"/>
      <c r="BQ876" s="26"/>
      <c r="BR876" s="26"/>
      <c r="BS876" s="26"/>
      <c r="BT876" s="26"/>
      <c r="BU876" s="26"/>
      <c r="BV876" s="26"/>
      <c r="BW876" s="26"/>
      <c r="BX876" s="26"/>
      <c r="BY876" s="26"/>
      <c r="BZ876" s="26"/>
      <c r="CA876" s="26"/>
      <c r="CB876" s="26"/>
      <c r="CC876" s="26"/>
      <c r="CD876" s="26"/>
      <c r="CE876" s="26"/>
      <c r="CF876" s="26"/>
      <c r="CG876" s="26"/>
    </row>
    <row r="877" spans="1:85" ht="15.75" customHeight="1" x14ac:dyDescent="0.2">
      <c r="A877" s="26"/>
      <c r="B877" s="26"/>
      <c r="C877" s="26"/>
      <c r="D877" s="51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  <c r="AG877" s="26"/>
      <c r="AH877" s="26"/>
      <c r="AI877" s="26"/>
      <c r="AJ877" s="26"/>
      <c r="AK877" s="26"/>
      <c r="AL877" s="26"/>
      <c r="AM877" s="26"/>
      <c r="AN877" s="26"/>
      <c r="AO877" s="26"/>
      <c r="AP877" s="26"/>
      <c r="AQ877" s="26"/>
      <c r="AR877" s="26"/>
      <c r="AS877" s="26"/>
      <c r="AT877" s="26"/>
      <c r="AU877" s="26"/>
      <c r="AV877" s="26"/>
      <c r="AW877" s="26"/>
      <c r="AX877" s="26"/>
      <c r="AY877" s="26"/>
      <c r="AZ877" s="26"/>
      <c r="BA877" s="26"/>
      <c r="BB877" s="26"/>
      <c r="BC877" s="26"/>
      <c r="BD877" s="26"/>
      <c r="BE877" s="26"/>
      <c r="BF877" s="26"/>
      <c r="BG877" s="26"/>
      <c r="BH877" s="26"/>
      <c r="BI877" s="26"/>
      <c r="BJ877" s="26"/>
      <c r="BK877" s="26"/>
      <c r="BL877" s="26"/>
      <c r="BM877" s="26"/>
      <c r="BN877" s="26"/>
      <c r="BO877" s="26"/>
      <c r="BP877" s="26"/>
      <c r="BQ877" s="26"/>
      <c r="BR877" s="26"/>
      <c r="BS877" s="26"/>
      <c r="BT877" s="26"/>
      <c r="BU877" s="26"/>
      <c r="BV877" s="26"/>
      <c r="BW877" s="26"/>
      <c r="BX877" s="26"/>
      <c r="BY877" s="26"/>
      <c r="BZ877" s="26"/>
      <c r="CA877" s="26"/>
      <c r="CB877" s="26"/>
      <c r="CC877" s="26"/>
      <c r="CD877" s="26"/>
      <c r="CE877" s="26"/>
      <c r="CF877" s="26"/>
      <c r="CG877" s="26"/>
    </row>
    <row r="878" spans="1:85" ht="15.75" customHeight="1" x14ac:dyDescent="0.2">
      <c r="A878" s="26"/>
      <c r="B878" s="26"/>
      <c r="C878" s="26"/>
      <c r="D878" s="51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  <c r="AG878" s="26"/>
      <c r="AH878" s="26"/>
      <c r="AI878" s="26"/>
      <c r="AJ878" s="26"/>
      <c r="AK878" s="26"/>
      <c r="AL878" s="26"/>
      <c r="AM878" s="26"/>
      <c r="AN878" s="26"/>
      <c r="AO878" s="26"/>
      <c r="AP878" s="26"/>
      <c r="AQ878" s="26"/>
      <c r="AR878" s="26"/>
      <c r="AS878" s="26"/>
      <c r="AT878" s="26"/>
      <c r="AU878" s="26"/>
      <c r="AV878" s="26"/>
      <c r="AW878" s="26"/>
      <c r="AX878" s="26"/>
      <c r="AY878" s="26"/>
      <c r="AZ878" s="26"/>
      <c r="BA878" s="26"/>
      <c r="BB878" s="26"/>
      <c r="BC878" s="26"/>
      <c r="BD878" s="26"/>
      <c r="BE878" s="26"/>
      <c r="BF878" s="26"/>
      <c r="BG878" s="26"/>
      <c r="BH878" s="26"/>
      <c r="BI878" s="26"/>
      <c r="BJ878" s="26"/>
      <c r="BK878" s="26"/>
      <c r="BL878" s="26"/>
      <c r="BM878" s="26"/>
      <c r="BN878" s="26"/>
      <c r="BO878" s="26"/>
      <c r="BP878" s="26"/>
      <c r="BQ878" s="26"/>
      <c r="BR878" s="26"/>
      <c r="BS878" s="26"/>
      <c r="BT878" s="26"/>
      <c r="BU878" s="26"/>
      <c r="BV878" s="26"/>
      <c r="BW878" s="26"/>
      <c r="BX878" s="26"/>
      <c r="BY878" s="26"/>
      <c r="BZ878" s="26"/>
      <c r="CA878" s="26"/>
      <c r="CB878" s="26"/>
      <c r="CC878" s="26"/>
      <c r="CD878" s="26"/>
      <c r="CE878" s="26"/>
      <c r="CF878" s="26"/>
      <c r="CG878" s="26"/>
    </row>
    <row r="879" spans="1:85" ht="15.75" customHeight="1" x14ac:dyDescent="0.2">
      <c r="A879" s="26"/>
      <c r="B879" s="26"/>
      <c r="C879" s="26"/>
      <c r="D879" s="51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  <c r="AG879" s="26"/>
      <c r="AH879" s="26"/>
      <c r="AI879" s="26"/>
      <c r="AJ879" s="26"/>
      <c r="AK879" s="26"/>
      <c r="AL879" s="26"/>
      <c r="AM879" s="26"/>
      <c r="AN879" s="26"/>
      <c r="AO879" s="26"/>
      <c r="AP879" s="26"/>
      <c r="AQ879" s="26"/>
      <c r="AR879" s="26"/>
      <c r="AS879" s="26"/>
      <c r="AT879" s="26"/>
      <c r="AU879" s="26"/>
      <c r="AV879" s="26"/>
      <c r="AW879" s="26"/>
      <c r="AX879" s="26"/>
      <c r="AY879" s="26"/>
      <c r="AZ879" s="26"/>
      <c r="BA879" s="26"/>
      <c r="BB879" s="26"/>
      <c r="BC879" s="26"/>
      <c r="BD879" s="26"/>
      <c r="BE879" s="26"/>
      <c r="BF879" s="26"/>
      <c r="BG879" s="26"/>
      <c r="BH879" s="26"/>
      <c r="BI879" s="26"/>
      <c r="BJ879" s="26"/>
      <c r="BK879" s="26"/>
      <c r="BL879" s="26"/>
      <c r="BM879" s="26"/>
      <c r="BN879" s="26"/>
      <c r="BO879" s="26"/>
      <c r="BP879" s="26"/>
      <c r="BQ879" s="26"/>
      <c r="BR879" s="26"/>
      <c r="BS879" s="26"/>
      <c r="BT879" s="26"/>
      <c r="BU879" s="26"/>
      <c r="BV879" s="26"/>
      <c r="BW879" s="26"/>
      <c r="BX879" s="26"/>
      <c r="BY879" s="26"/>
      <c r="BZ879" s="26"/>
      <c r="CA879" s="26"/>
      <c r="CB879" s="26"/>
      <c r="CC879" s="26"/>
      <c r="CD879" s="26"/>
      <c r="CE879" s="26"/>
      <c r="CF879" s="26"/>
      <c r="CG879" s="26"/>
    </row>
    <row r="880" spans="1:85" ht="15.75" customHeight="1" x14ac:dyDescent="0.2">
      <c r="A880" s="26"/>
      <c r="B880" s="26"/>
      <c r="C880" s="26"/>
      <c r="D880" s="51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  <c r="AG880" s="26"/>
      <c r="AH880" s="26"/>
      <c r="AI880" s="26"/>
      <c r="AJ880" s="26"/>
      <c r="AK880" s="26"/>
      <c r="AL880" s="26"/>
      <c r="AM880" s="26"/>
      <c r="AN880" s="26"/>
      <c r="AO880" s="26"/>
      <c r="AP880" s="26"/>
      <c r="AQ880" s="26"/>
      <c r="AR880" s="26"/>
      <c r="AS880" s="26"/>
      <c r="AT880" s="26"/>
      <c r="AU880" s="26"/>
      <c r="AV880" s="26"/>
      <c r="AW880" s="26"/>
      <c r="AX880" s="26"/>
      <c r="AY880" s="26"/>
      <c r="AZ880" s="26"/>
      <c r="BA880" s="26"/>
      <c r="BB880" s="26"/>
      <c r="BC880" s="26"/>
      <c r="BD880" s="26"/>
      <c r="BE880" s="26"/>
      <c r="BF880" s="26"/>
      <c r="BG880" s="26"/>
      <c r="BH880" s="26"/>
      <c r="BI880" s="26"/>
      <c r="BJ880" s="26"/>
      <c r="BK880" s="26"/>
      <c r="BL880" s="26"/>
      <c r="BM880" s="26"/>
      <c r="BN880" s="26"/>
      <c r="BO880" s="26"/>
      <c r="BP880" s="26"/>
      <c r="BQ880" s="26"/>
      <c r="BR880" s="26"/>
      <c r="BS880" s="26"/>
      <c r="BT880" s="26"/>
      <c r="BU880" s="26"/>
      <c r="BV880" s="26"/>
      <c r="BW880" s="26"/>
      <c r="BX880" s="26"/>
      <c r="BY880" s="26"/>
      <c r="BZ880" s="26"/>
      <c r="CA880" s="26"/>
      <c r="CB880" s="26"/>
      <c r="CC880" s="26"/>
      <c r="CD880" s="26"/>
      <c r="CE880" s="26"/>
      <c r="CF880" s="26"/>
      <c r="CG880" s="26"/>
    </row>
    <row r="881" spans="1:85" ht="15.75" customHeight="1" x14ac:dyDescent="0.2">
      <c r="A881" s="26"/>
      <c r="B881" s="26"/>
      <c r="C881" s="26"/>
      <c r="D881" s="51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  <c r="AG881" s="26"/>
      <c r="AH881" s="26"/>
      <c r="AI881" s="26"/>
      <c r="AJ881" s="26"/>
      <c r="AK881" s="26"/>
      <c r="AL881" s="26"/>
      <c r="AM881" s="26"/>
      <c r="AN881" s="26"/>
      <c r="AO881" s="26"/>
      <c r="AP881" s="26"/>
      <c r="AQ881" s="26"/>
      <c r="AR881" s="26"/>
      <c r="AS881" s="26"/>
      <c r="AT881" s="26"/>
      <c r="AU881" s="26"/>
      <c r="AV881" s="26"/>
      <c r="AW881" s="26"/>
      <c r="AX881" s="26"/>
      <c r="AY881" s="26"/>
      <c r="AZ881" s="26"/>
      <c r="BA881" s="26"/>
      <c r="BB881" s="26"/>
      <c r="BC881" s="26"/>
      <c r="BD881" s="26"/>
      <c r="BE881" s="26"/>
      <c r="BF881" s="26"/>
      <c r="BG881" s="26"/>
      <c r="BH881" s="26"/>
      <c r="BI881" s="26"/>
      <c r="BJ881" s="26"/>
      <c r="BK881" s="26"/>
      <c r="BL881" s="26"/>
      <c r="BM881" s="26"/>
      <c r="BN881" s="26"/>
      <c r="BO881" s="26"/>
      <c r="BP881" s="26"/>
      <c r="BQ881" s="26"/>
      <c r="BR881" s="26"/>
      <c r="BS881" s="26"/>
      <c r="BT881" s="26"/>
      <c r="BU881" s="26"/>
      <c r="BV881" s="26"/>
      <c r="BW881" s="26"/>
      <c r="BX881" s="26"/>
      <c r="BY881" s="26"/>
      <c r="BZ881" s="26"/>
      <c r="CA881" s="26"/>
      <c r="CB881" s="26"/>
      <c r="CC881" s="26"/>
      <c r="CD881" s="26"/>
      <c r="CE881" s="26"/>
      <c r="CF881" s="26"/>
      <c r="CG881" s="26"/>
    </row>
    <row r="882" spans="1:85" ht="15.75" customHeight="1" x14ac:dyDescent="0.2">
      <c r="A882" s="26"/>
      <c r="B882" s="26"/>
      <c r="C882" s="26"/>
      <c r="D882" s="51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  <c r="AG882" s="26"/>
      <c r="AH882" s="26"/>
      <c r="AI882" s="26"/>
      <c r="AJ882" s="26"/>
      <c r="AK882" s="26"/>
      <c r="AL882" s="26"/>
      <c r="AM882" s="26"/>
      <c r="AN882" s="26"/>
      <c r="AO882" s="26"/>
      <c r="AP882" s="26"/>
      <c r="AQ882" s="26"/>
      <c r="AR882" s="26"/>
      <c r="AS882" s="26"/>
      <c r="AT882" s="26"/>
      <c r="AU882" s="26"/>
      <c r="AV882" s="26"/>
      <c r="AW882" s="26"/>
      <c r="AX882" s="26"/>
      <c r="AY882" s="26"/>
      <c r="AZ882" s="26"/>
      <c r="BA882" s="26"/>
      <c r="BB882" s="26"/>
      <c r="BC882" s="26"/>
      <c r="BD882" s="26"/>
      <c r="BE882" s="26"/>
      <c r="BF882" s="26"/>
      <c r="BG882" s="26"/>
      <c r="BH882" s="26"/>
      <c r="BI882" s="26"/>
      <c r="BJ882" s="26"/>
      <c r="BK882" s="26"/>
      <c r="BL882" s="26"/>
      <c r="BM882" s="26"/>
      <c r="BN882" s="26"/>
      <c r="BO882" s="26"/>
      <c r="BP882" s="26"/>
      <c r="BQ882" s="26"/>
      <c r="BR882" s="26"/>
      <c r="BS882" s="26"/>
      <c r="BT882" s="26"/>
      <c r="BU882" s="26"/>
      <c r="BV882" s="26"/>
      <c r="BW882" s="26"/>
      <c r="BX882" s="26"/>
      <c r="BY882" s="26"/>
      <c r="BZ882" s="26"/>
      <c r="CA882" s="26"/>
      <c r="CB882" s="26"/>
      <c r="CC882" s="26"/>
      <c r="CD882" s="26"/>
      <c r="CE882" s="26"/>
      <c r="CF882" s="26"/>
      <c r="CG882" s="26"/>
    </row>
    <row r="883" spans="1:85" ht="15.75" customHeight="1" x14ac:dyDescent="0.2">
      <c r="A883" s="26"/>
      <c r="B883" s="26"/>
      <c r="C883" s="26"/>
      <c r="D883" s="51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  <c r="AG883" s="26"/>
      <c r="AH883" s="26"/>
      <c r="AI883" s="26"/>
      <c r="AJ883" s="26"/>
      <c r="AK883" s="26"/>
      <c r="AL883" s="26"/>
      <c r="AM883" s="26"/>
      <c r="AN883" s="26"/>
      <c r="AO883" s="26"/>
      <c r="AP883" s="26"/>
      <c r="AQ883" s="26"/>
      <c r="AR883" s="26"/>
      <c r="AS883" s="26"/>
      <c r="AT883" s="26"/>
      <c r="AU883" s="26"/>
      <c r="AV883" s="26"/>
      <c r="AW883" s="26"/>
      <c r="AX883" s="26"/>
      <c r="AY883" s="26"/>
      <c r="AZ883" s="26"/>
      <c r="BA883" s="26"/>
      <c r="BB883" s="26"/>
      <c r="BC883" s="26"/>
      <c r="BD883" s="26"/>
      <c r="BE883" s="26"/>
      <c r="BF883" s="26"/>
      <c r="BG883" s="26"/>
      <c r="BH883" s="26"/>
      <c r="BI883" s="26"/>
      <c r="BJ883" s="26"/>
      <c r="BK883" s="26"/>
      <c r="BL883" s="26"/>
      <c r="BM883" s="26"/>
      <c r="BN883" s="26"/>
      <c r="BO883" s="26"/>
      <c r="BP883" s="26"/>
      <c r="BQ883" s="26"/>
      <c r="BR883" s="26"/>
      <c r="BS883" s="26"/>
      <c r="BT883" s="26"/>
      <c r="BU883" s="26"/>
      <c r="BV883" s="26"/>
      <c r="BW883" s="26"/>
      <c r="BX883" s="26"/>
      <c r="BY883" s="26"/>
      <c r="BZ883" s="26"/>
      <c r="CA883" s="26"/>
      <c r="CB883" s="26"/>
      <c r="CC883" s="26"/>
      <c r="CD883" s="26"/>
      <c r="CE883" s="26"/>
      <c r="CF883" s="26"/>
      <c r="CG883" s="26"/>
    </row>
    <row r="884" spans="1:85" ht="15.75" customHeight="1" x14ac:dyDescent="0.2">
      <c r="A884" s="26"/>
      <c r="B884" s="26"/>
      <c r="C884" s="26"/>
      <c r="D884" s="51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  <c r="AG884" s="26"/>
      <c r="AH884" s="26"/>
      <c r="AI884" s="26"/>
      <c r="AJ884" s="26"/>
      <c r="AK884" s="26"/>
      <c r="AL884" s="26"/>
      <c r="AM884" s="26"/>
      <c r="AN884" s="26"/>
      <c r="AO884" s="26"/>
      <c r="AP884" s="26"/>
      <c r="AQ884" s="26"/>
      <c r="AR884" s="26"/>
      <c r="AS884" s="26"/>
      <c r="AT884" s="26"/>
      <c r="AU884" s="26"/>
      <c r="AV884" s="26"/>
      <c r="AW884" s="26"/>
      <c r="AX884" s="26"/>
      <c r="AY884" s="26"/>
      <c r="AZ884" s="26"/>
      <c r="BA884" s="26"/>
      <c r="BB884" s="26"/>
      <c r="BC884" s="26"/>
      <c r="BD884" s="26"/>
      <c r="BE884" s="26"/>
      <c r="BF884" s="26"/>
      <c r="BG884" s="26"/>
      <c r="BH884" s="26"/>
      <c r="BI884" s="26"/>
      <c r="BJ884" s="26"/>
      <c r="BK884" s="26"/>
      <c r="BL884" s="26"/>
      <c r="BM884" s="26"/>
      <c r="BN884" s="26"/>
      <c r="BO884" s="26"/>
      <c r="BP884" s="26"/>
      <c r="BQ884" s="26"/>
      <c r="BR884" s="26"/>
      <c r="BS884" s="26"/>
      <c r="BT884" s="26"/>
      <c r="BU884" s="26"/>
      <c r="BV884" s="26"/>
      <c r="BW884" s="26"/>
      <c r="BX884" s="26"/>
      <c r="BY884" s="26"/>
      <c r="BZ884" s="26"/>
      <c r="CA884" s="26"/>
      <c r="CB884" s="26"/>
      <c r="CC884" s="26"/>
      <c r="CD884" s="26"/>
      <c r="CE884" s="26"/>
      <c r="CF884" s="26"/>
      <c r="CG884" s="26"/>
    </row>
    <row r="885" spans="1:85" ht="15.75" customHeight="1" x14ac:dyDescent="0.2">
      <c r="A885" s="26"/>
      <c r="B885" s="26"/>
      <c r="C885" s="26"/>
      <c r="D885" s="51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  <c r="AG885" s="26"/>
      <c r="AH885" s="26"/>
      <c r="AI885" s="26"/>
      <c r="AJ885" s="26"/>
      <c r="AK885" s="26"/>
      <c r="AL885" s="26"/>
      <c r="AM885" s="26"/>
      <c r="AN885" s="26"/>
      <c r="AO885" s="26"/>
      <c r="AP885" s="26"/>
      <c r="AQ885" s="26"/>
      <c r="AR885" s="26"/>
      <c r="AS885" s="26"/>
      <c r="AT885" s="26"/>
      <c r="AU885" s="26"/>
      <c r="AV885" s="26"/>
      <c r="AW885" s="26"/>
      <c r="AX885" s="26"/>
      <c r="AY885" s="26"/>
      <c r="AZ885" s="26"/>
      <c r="BA885" s="26"/>
      <c r="BB885" s="26"/>
      <c r="BC885" s="26"/>
      <c r="BD885" s="26"/>
      <c r="BE885" s="26"/>
      <c r="BF885" s="26"/>
      <c r="BG885" s="26"/>
      <c r="BH885" s="26"/>
      <c r="BI885" s="26"/>
      <c r="BJ885" s="26"/>
      <c r="BK885" s="26"/>
      <c r="BL885" s="26"/>
      <c r="BM885" s="26"/>
      <c r="BN885" s="26"/>
      <c r="BO885" s="26"/>
      <c r="BP885" s="26"/>
      <c r="BQ885" s="26"/>
      <c r="BR885" s="26"/>
      <c r="BS885" s="26"/>
      <c r="BT885" s="26"/>
      <c r="BU885" s="26"/>
      <c r="BV885" s="26"/>
      <c r="BW885" s="26"/>
      <c r="BX885" s="26"/>
      <c r="BY885" s="26"/>
      <c r="BZ885" s="26"/>
      <c r="CA885" s="26"/>
      <c r="CB885" s="26"/>
      <c r="CC885" s="26"/>
      <c r="CD885" s="26"/>
      <c r="CE885" s="26"/>
      <c r="CF885" s="26"/>
      <c r="CG885" s="26"/>
    </row>
    <row r="886" spans="1:85" ht="15.75" customHeight="1" x14ac:dyDescent="0.2">
      <c r="A886" s="26"/>
      <c r="B886" s="26"/>
      <c r="C886" s="26"/>
      <c r="D886" s="51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  <c r="AG886" s="26"/>
      <c r="AH886" s="26"/>
      <c r="AI886" s="26"/>
      <c r="AJ886" s="26"/>
      <c r="AK886" s="26"/>
      <c r="AL886" s="26"/>
      <c r="AM886" s="26"/>
      <c r="AN886" s="26"/>
      <c r="AO886" s="26"/>
      <c r="AP886" s="26"/>
      <c r="AQ886" s="26"/>
      <c r="AR886" s="26"/>
      <c r="AS886" s="26"/>
      <c r="AT886" s="26"/>
      <c r="AU886" s="26"/>
      <c r="AV886" s="26"/>
      <c r="AW886" s="26"/>
      <c r="AX886" s="26"/>
      <c r="AY886" s="26"/>
      <c r="AZ886" s="26"/>
      <c r="BA886" s="26"/>
      <c r="BB886" s="26"/>
      <c r="BC886" s="26"/>
      <c r="BD886" s="26"/>
      <c r="BE886" s="26"/>
      <c r="BF886" s="26"/>
      <c r="BG886" s="26"/>
      <c r="BH886" s="26"/>
      <c r="BI886" s="26"/>
      <c r="BJ886" s="26"/>
      <c r="BK886" s="26"/>
      <c r="BL886" s="26"/>
      <c r="BM886" s="26"/>
      <c r="BN886" s="26"/>
      <c r="BO886" s="26"/>
      <c r="BP886" s="26"/>
      <c r="BQ886" s="26"/>
      <c r="BR886" s="26"/>
      <c r="BS886" s="26"/>
      <c r="BT886" s="26"/>
      <c r="BU886" s="26"/>
      <c r="BV886" s="26"/>
      <c r="BW886" s="26"/>
      <c r="BX886" s="26"/>
      <c r="BY886" s="26"/>
      <c r="BZ886" s="26"/>
      <c r="CA886" s="26"/>
      <c r="CB886" s="26"/>
      <c r="CC886" s="26"/>
      <c r="CD886" s="26"/>
      <c r="CE886" s="26"/>
      <c r="CF886" s="26"/>
      <c r="CG886" s="26"/>
    </row>
    <row r="887" spans="1:85" ht="15.75" customHeight="1" x14ac:dyDescent="0.2">
      <c r="A887" s="26"/>
      <c r="B887" s="26"/>
      <c r="C887" s="26"/>
      <c r="D887" s="51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  <c r="AG887" s="26"/>
      <c r="AH887" s="26"/>
      <c r="AI887" s="26"/>
      <c r="AJ887" s="26"/>
      <c r="AK887" s="26"/>
      <c r="AL887" s="26"/>
      <c r="AM887" s="26"/>
      <c r="AN887" s="26"/>
      <c r="AO887" s="26"/>
      <c r="AP887" s="26"/>
      <c r="AQ887" s="26"/>
      <c r="AR887" s="26"/>
      <c r="AS887" s="26"/>
      <c r="AT887" s="26"/>
      <c r="AU887" s="26"/>
      <c r="AV887" s="26"/>
      <c r="AW887" s="26"/>
      <c r="AX887" s="26"/>
      <c r="AY887" s="26"/>
      <c r="AZ887" s="26"/>
      <c r="BA887" s="26"/>
      <c r="BB887" s="26"/>
      <c r="BC887" s="26"/>
      <c r="BD887" s="26"/>
      <c r="BE887" s="26"/>
      <c r="BF887" s="26"/>
      <c r="BG887" s="26"/>
      <c r="BH887" s="26"/>
      <c r="BI887" s="26"/>
      <c r="BJ887" s="26"/>
      <c r="BK887" s="26"/>
      <c r="BL887" s="26"/>
      <c r="BM887" s="26"/>
      <c r="BN887" s="26"/>
      <c r="BO887" s="26"/>
      <c r="BP887" s="26"/>
      <c r="BQ887" s="26"/>
      <c r="BR887" s="26"/>
      <c r="BS887" s="26"/>
      <c r="BT887" s="26"/>
      <c r="BU887" s="26"/>
      <c r="BV887" s="26"/>
      <c r="BW887" s="26"/>
      <c r="BX887" s="26"/>
      <c r="BY887" s="26"/>
      <c r="BZ887" s="26"/>
      <c r="CA887" s="26"/>
      <c r="CB887" s="26"/>
      <c r="CC887" s="26"/>
      <c r="CD887" s="26"/>
      <c r="CE887" s="26"/>
      <c r="CF887" s="26"/>
      <c r="CG887" s="26"/>
    </row>
    <row r="888" spans="1:85" ht="15.75" customHeight="1" x14ac:dyDescent="0.2">
      <c r="A888" s="26"/>
      <c r="B888" s="26"/>
      <c r="C888" s="26"/>
      <c r="D888" s="51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  <c r="AG888" s="26"/>
      <c r="AH888" s="26"/>
      <c r="AI888" s="26"/>
      <c r="AJ888" s="26"/>
      <c r="AK888" s="26"/>
      <c r="AL888" s="26"/>
      <c r="AM888" s="26"/>
      <c r="AN888" s="26"/>
      <c r="AO888" s="26"/>
      <c r="AP888" s="26"/>
      <c r="AQ888" s="26"/>
      <c r="AR888" s="26"/>
      <c r="AS888" s="26"/>
      <c r="AT888" s="26"/>
      <c r="AU888" s="26"/>
      <c r="AV888" s="26"/>
      <c r="AW888" s="26"/>
      <c r="AX888" s="26"/>
      <c r="AY888" s="26"/>
      <c r="AZ888" s="26"/>
      <c r="BA888" s="26"/>
      <c r="BB888" s="26"/>
      <c r="BC888" s="26"/>
      <c r="BD888" s="26"/>
      <c r="BE888" s="26"/>
      <c r="BF888" s="26"/>
      <c r="BG888" s="26"/>
      <c r="BH888" s="26"/>
      <c r="BI888" s="26"/>
      <c r="BJ888" s="26"/>
      <c r="BK888" s="26"/>
      <c r="BL888" s="26"/>
      <c r="BM888" s="26"/>
      <c r="BN888" s="26"/>
      <c r="BO888" s="26"/>
      <c r="BP888" s="26"/>
      <c r="BQ888" s="26"/>
      <c r="BR888" s="26"/>
      <c r="BS888" s="26"/>
      <c r="BT888" s="26"/>
      <c r="BU888" s="26"/>
      <c r="BV888" s="26"/>
      <c r="BW888" s="26"/>
      <c r="BX888" s="26"/>
      <c r="BY888" s="26"/>
      <c r="BZ888" s="26"/>
      <c r="CA888" s="26"/>
      <c r="CB888" s="26"/>
      <c r="CC888" s="26"/>
      <c r="CD888" s="26"/>
      <c r="CE888" s="26"/>
      <c r="CF888" s="26"/>
      <c r="CG888" s="26"/>
    </row>
    <row r="889" spans="1:85" ht="15.75" customHeight="1" x14ac:dyDescent="0.2">
      <c r="A889" s="26"/>
      <c r="B889" s="26"/>
      <c r="C889" s="26"/>
      <c r="D889" s="51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  <c r="AG889" s="26"/>
      <c r="AH889" s="26"/>
      <c r="AI889" s="26"/>
      <c r="AJ889" s="26"/>
      <c r="AK889" s="26"/>
      <c r="AL889" s="26"/>
      <c r="AM889" s="26"/>
      <c r="AN889" s="26"/>
      <c r="AO889" s="26"/>
      <c r="AP889" s="26"/>
      <c r="AQ889" s="26"/>
      <c r="AR889" s="26"/>
      <c r="AS889" s="26"/>
      <c r="AT889" s="26"/>
      <c r="AU889" s="26"/>
      <c r="AV889" s="26"/>
      <c r="AW889" s="26"/>
      <c r="AX889" s="26"/>
      <c r="AY889" s="26"/>
      <c r="AZ889" s="26"/>
      <c r="BA889" s="26"/>
      <c r="BB889" s="26"/>
      <c r="BC889" s="26"/>
      <c r="BD889" s="26"/>
      <c r="BE889" s="26"/>
      <c r="BF889" s="26"/>
      <c r="BG889" s="26"/>
      <c r="BH889" s="26"/>
      <c r="BI889" s="26"/>
      <c r="BJ889" s="26"/>
      <c r="BK889" s="26"/>
      <c r="BL889" s="26"/>
      <c r="BM889" s="26"/>
      <c r="BN889" s="26"/>
      <c r="BO889" s="26"/>
      <c r="BP889" s="26"/>
      <c r="BQ889" s="26"/>
      <c r="BR889" s="26"/>
      <c r="BS889" s="26"/>
      <c r="BT889" s="26"/>
      <c r="BU889" s="26"/>
      <c r="BV889" s="26"/>
      <c r="BW889" s="26"/>
      <c r="BX889" s="26"/>
      <c r="BY889" s="26"/>
      <c r="BZ889" s="26"/>
      <c r="CA889" s="26"/>
      <c r="CB889" s="26"/>
      <c r="CC889" s="26"/>
      <c r="CD889" s="26"/>
      <c r="CE889" s="26"/>
      <c r="CF889" s="26"/>
      <c r="CG889" s="26"/>
    </row>
    <row r="890" spans="1:85" ht="15.75" customHeight="1" x14ac:dyDescent="0.2">
      <c r="A890" s="26"/>
      <c r="B890" s="26"/>
      <c r="C890" s="26"/>
      <c r="D890" s="51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  <c r="AG890" s="26"/>
      <c r="AH890" s="26"/>
      <c r="AI890" s="26"/>
      <c r="AJ890" s="26"/>
      <c r="AK890" s="26"/>
      <c r="AL890" s="26"/>
      <c r="AM890" s="26"/>
      <c r="AN890" s="26"/>
      <c r="AO890" s="26"/>
      <c r="AP890" s="26"/>
      <c r="AQ890" s="26"/>
      <c r="AR890" s="26"/>
      <c r="AS890" s="26"/>
      <c r="AT890" s="26"/>
      <c r="AU890" s="26"/>
      <c r="AV890" s="26"/>
      <c r="AW890" s="26"/>
      <c r="AX890" s="26"/>
      <c r="AY890" s="26"/>
      <c r="AZ890" s="26"/>
      <c r="BA890" s="26"/>
      <c r="BB890" s="26"/>
      <c r="BC890" s="26"/>
      <c r="BD890" s="26"/>
      <c r="BE890" s="26"/>
      <c r="BF890" s="26"/>
      <c r="BG890" s="26"/>
      <c r="BH890" s="26"/>
      <c r="BI890" s="26"/>
      <c r="BJ890" s="26"/>
      <c r="BK890" s="26"/>
      <c r="BL890" s="26"/>
      <c r="BM890" s="26"/>
      <c r="BN890" s="26"/>
      <c r="BO890" s="26"/>
      <c r="BP890" s="26"/>
      <c r="BQ890" s="26"/>
      <c r="BR890" s="26"/>
      <c r="BS890" s="26"/>
      <c r="BT890" s="26"/>
      <c r="BU890" s="26"/>
      <c r="BV890" s="26"/>
      <c r="BW890" s="26"/>
      <c r="BX890" s="26"/>
      <c r="BY890" s="26"/>
      <c r="BZ890" s="26"/>
      <c r="CA890" s="26"/>
      <c r="CB890" s="26"/>
      <c r="CC890" s="26"/>
      <c r="CD890" s="26"/>
      <c r="CE890" s="26"/>
      <c r="CF890" s="26"/>
      <c r="CG890" s="26"/>
    </row>
    <row r="891" spans="1:85" ht="15.75" customHeight="1" x14ac:dyDescent="0.2">
      <c r="A891" s="26"/>
      <c r="B891" s="26"/>
      <c r="C891" s="26"/>
      <c r="D891" s="51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  <c r="AG891" s="26"/>
      <c r="AH891" s="26"/>
      <c r="AI891" s="26"/>
      <c r="AJ891" s="26"/>
      <c r="AK891" s="26"/>
      <c r="AL891" s="26"/>
      <c r="AM891" s="26"/>
      <c r="AN891" s="26"/>
      <c r="AO891" s="26"/>
      <c r="AP891" s="26"/>
      <c r="AQ891" s="26"/>
      <c r="AR891" s="26"/>
      <c r="AS891" s="26"/>
      <c r="AT891" s="26"/>
      <c r="AU891" s="26"/>
      <c r="AV891" s="26"/>
      <c r="AW891" s="26"/>
      <c r="AX891" s="26"/>
      <c r="AY891" s="26"/>
      <c r="AZ891" s="26"/>
      <c r="BA891" s="26"/>
      <c r="BB891" s="26"/>
      <c r="BC891" s="26"/>
      <c r="BD891" s="26"/>
      <c r="BE891" s="26"/>
      <c r="BF891" s="26"/>
      <c r="BG891" s="26"/>
      <c r="BH891" s="26"/>
      <c r="BI891" s="26"/>
      <c r="BJ891" s="26"/>
      <c r="BK891" s="26"/>
      <c r="BL891" s="26"/>
      <c r="BM891" s="26"/>
      <c r="BN891" s="26"/>
      <c r="BO891" s="26"/>
      <c r="BP891" s="26"/>
      <c r="BQ891" s="26"/>
      <c r="BR891" s="26"/>
      <c r="BS891" s="26"/>
      <c r="BT891" s="26"/>
      <c r="BU891" s="26"/>
      <c r="BV891" s="26"/>
      <c r="BW891" s="26"/>
      <c r="BX891" s="26"/>
      <c r="BY891" s="26"/>
      <c r="BZ891" s="26"/>
      <c r="CA891" s="26"/>
      <c r="CB891" s="26"/>
      <c r="CC891" s="26"/>
      <c r="CD891" s="26"/>
      <c r="CE891" s="26"/>
      <c r="CF891" s="26"/>
      <c r="CG891" s="26"/>
    </row>
    <row r="892" spans="1:85" ht="15.75" customHeight="1" x14ac:dyDescent="0.2">
      <c r="A892" s="26"/>
      <c r="B892" s="26"/>
      <c r="C892" s="26"/>
      <c r="D892" s="51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  <c r="AG892" s="26"/>
      <c r="AH892" s="26"/>
      <c r="AI892" s="26"/>
      <c r="AJ892" s="26"/>
      <c r="AK892" s="26"/>
      <c r="AL892" s="26"/>
      <c r="AM892" s="26"/>
      <c r="AN892" s="26"/>
      <c r="AO892" s="26"/>
      <c r="AP892" s="26"/>
      <c r="AQ892" s="26"/>
      <c r="AR892" s="26"/>
      <c r="AS892" s="26"/>
      <c r="AT892" s="26"/>
      <c r="AU892" s="26"/>
      <c r="AV892" s="26"/>
      <c r="AW892" s="26"/>
      <c r="AX892" s="26"/>
      <c r="AY892" s="26"/>
      <c r="AZ892" s="26"/>
      <c r="BA892" s="26"/>
      <c r="BB892" s="26"/>
      <c r="BC892" s="26"/>
      <c r="BD892" s="26"/>
      <c r="BE892" s="26"/>
      <c r="BF892" s="26"/>
      <c r="BG892" s="26"/>
      <c r="BH892" s="26"/>
      <c r="BI892" s="26"/>
      <c r="BJ892" s="26"/>
      <c r="BK892" s="26"/>
      <c r="BL892" s="26"/>
      <c r="BM892" s="26"/>
      <c r="BN892" s="26"/>
      <c r="BO892" s="26"/>
      <c r="BP892" s="26"/>
      <c r="BQ892" s="26"/>
      <c r="BR892" s="26"/>
      <c r="BS892" s="26"/>
      <c r="BT892" s="26"/>
      <c r="BU892" s="26"/>
      <c r="BV892" s="26"/>
      <c r="BW892" s="26"/>
      <c r="BX892" s="26"/>
      <c r="BY892" s="26"/>
      <c r="BZ892" s="26"/>
      <c r="CA892" s="26"/>
      <c r="CB892" s="26"/>
      <c r="CC892" s="26"/>
      <c r="CD892" s="26"/>
      <c r="CE892" s="26"/>
      <c r="CF892" s="26"/>
      <c r="CG892" s="26"/>
    </row>
    <row r="893" spans="1:85" ht="15.75" customHeight="1" x14ac:dyDescent="0.2">
      <c r="A893" s="26"/>
      <c r="B893" s="26"/>
      <c r="C893" s="26"/>
      <c r="D893" s="51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  <c r="AG893" s="26"/>
      <c r="AH893" s="26"/>
      <c r="AI893" s="26"/>
      <c r="AJ893" s="26"/>
      <c r="AK893" s="26"/>
      <c r="AL893" s="26"/>
      <c r="AM893" s="26"/>
      <c r="AN893" s="26"/>
      <c r="AO893" s="26"/>
      <c r="AP893" s="26"/>
      <c r="AQ893" s="26"/>
      <c r="AR893" s="26"/>
      <c r="AS893" s="26"/>
      <c r="AT893" s="26"/>
      <c r="AU893" s="26"/>
      <c r="AV893" s="26"/>
      <c r="AW893" s="26"/>
      <c r="AX893" s="26"/>
      <c r="AY893" s="26"/>
      <c r="AZ893" s="26"/>
      <c r="BA893" s="26"/>
      <c r="BB893" s="26"/>
      <c r="BC893" s="26"/>
      <c r="BD893" s="26"/>
      <c r="BE893" s="26"/>
      <c r="BF893" s="26"/>
      <c r="BG893" s="26"/>
      <c r="BH893" s="26"/>
      <c r="BI893" s="26"/>
      <c r="BJ893" s="26"/>
      <c r="BK893" s="26"/>
      <c r="BL893" s="26"/>
      <c r="BM893" s="26"/>
      <c r="BN893" s="26"/>
      <c r="BO893" s="26"/>
      <c r="BP893" s="26"/>
      <c r="BQ893" s="26"/>
      <c r="BR893" s="26"/>
      <c r="BS893" s="26"/>
      <c r="BT893" s="26"/>
      <c r="BU893" s="26"/>
      <c r="BV893" s="26"/>
      <c r="BW893" s="26"/>
      <c r="BX893" s="26"/>
      <c r="BY893" s="26"/>
      <c r="BZ893" s="26"/>
      <c r="CA893" s="26"/>
      <c r="CB893" s="26"/>
      <c r="CC893" s="26"/>
      <c r="CD893" s="26"/>
      <c r="CE893" s="26"/>
      <c r="CF893" s="26"/>
      <c r="CG893" s="26"/>
    </row>
    <row r="894" spans="1:85" ht="15.75" customHeight="1" x14ac:dyDescent="0.2">
      <c r="A894" s="26"/>
      <c r="B894" s="26"/>
      <c r="C894" s="26"/>
      <c r="D894" s="51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  <c r="AG894" s="26"/>
      <c r="AH894" s="26"/>
      <c r="AI894" s="26"/>
      <c r="AJ894" s="26"/>
      <c r="AK894" s="26"/>
      <c r="AL894" s="26"/>
      <c r="AM894" s="26"/>
      <c r="AN894" s="26"/>
      <c r="AO894" s="26"/>
      <c r="AP894" s="26"/>
      <c r="AQ894" s="26"/>
      <c r="AR894" s="26"/>
      <c r="AS894" s="26"/>
      <c r="AT894" s="26"/>
      <c r="AU894" s="26"/>
      <c r="AV894" s="26"/>
      <c r="AW894" s="26"/>
      <c r="AX894" s="26"/>
      <c r="AY894" s="26"/>
      <c r="AZ894" s="26"/>
      <c r="BA894" s="26"/>
      <c r="BB894" s="26"/>
      <c r="BC894" s="26"/>
      <c r="BD894" s="26"/>
      <c r="BE894" s="26"/>
      <c r="BF894" s="26"/>
      <c r="BG894" s="26"/>
      <c r="BH894" s="26"/>
      <c r="BI894" s="26"/>
      <c r="BJ894" s="26"/>
      <c r="BK894" s="26"/>
      <c r="BL894" s="26"/>
      <c r="BM894" s="26"/>
      <c r="BN894" s="26"/>
      <c r="BO894" s="26"/>
      <c r="BP894" s="26"/>
      <c r="BQ894" s="26"/>
      <c r="BR894" s="26"/>
      <c r="BS894" s="26"/>
      <c r="BT894" s="26"/>
      <c r="BU894" s="26"/>
      <c r="BV894" s="26"/>
      <c r="BW894" s="26"/>
      <c r="BX894" s="26"/>
      <c r="BY894" s="26"/>
      <c r="BZ894" s="26"/>
      <c r="CA894" s="26"/>
      <c r="CB894" s="26"/>
      <c r="CC894" s="26"/>
      <c r="CD894" s="26"/>
      <c r="CE894" s="26"/>
      <c r="CF894" s="26"/>
      <c r="CG894" s="26"/>
    </row>
    <row r="895" spans="1:85" ht="15.75" customHeight="1" x14ac:dyDescent="0.2">
      <c r="A895" s="26"/>
      <c r="B895" s="26"/>
      <c r="C895" s="26"/>
      <c r="D895" s="51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  <c r="AG895" s="26"/>
      <c r="AH895" s="26"/>
      <c r="AI895" s="26"/>
      <c r="AJ895" s="26"/>
      <c r="AK895" s="26"/>
      <c r="AL895" s="26"/>
      <c r="AM895" s="26"/>
      <c r="AN895" s="26"/>
      <c r="AO895" s="26"/>
      <c r="AP895" s="26"/>
      <c r="AQ895" s="26"/>
      <c r="AR895" s="26"/>
      <c r="AS895" s="26"/>
      <c r="AT895" s="26"/>
      <c r="AU895" s="26"/>
      <c r="AV895" s="26"/>
      <c r="AW895" s="26"/>
      <c r="AX895" s="26"/>
      <c r="AY895" s="26"/>
      <c r="AZ895" s="26"/>
      <c r="BA895" s="26"/>
      <c r="BB895" s="26"/>
      <c r="BC895" s="26"/>
      <c r="BD895" s="26"/>
      <c r="BE895" s="26"/>
      <c r="BF895" s="26"/>
      <c r="BG895" s="26"/>
      <c r="BH895" s="26"/>
      <c r="BI895" s="26"/>
      <c r="BJ895" s="26"/>
      <c r="BK895" s="26"/>
      <c r="BL895" s="26"/>
      <c r="BM895" s="26"/>
      <c r="BN895" s="26"/>
      <c r="BO895" s="26"/>
      <c r="BP895" s="26"/>
      <c r="BQ895" s="26"/>
      <c r="BR895" s="26"/>
      <c r="BS895" s="26"/>
      <c r="BT895" s="26"/>
      <c r="BU895" s="26"/>
      <c r="BV895" s="26"/>
      <c r="BW895" s="26"/>
      <c r="BX895" s="26"/>
      <c r="BY895" s="26"/>
      <c r="BZ895" s="26"/>
      <c r="CA895" s="26"/>
      <c r="CB895" s="26"/>
      <c r="CC895" s="26"/>
      <c r="CD895" s="26"/>
      <c r="CE895" s="26"/>
      <c r="CF895" s="26"/>
      <c r="CG895" s="26"/>
    </row>
    <row r="896" spans="1:85" ht="15.75" customHeight="1" x14ac:dyDescent="0.2">
      <c r="A896" s="26"/>
      <c r="B896" s="26"/>
      <c r="C896" s="26"/>
      <c r="D896" s="51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  <c r="AG896" s="26"/>
      <c r="AH896" s="26"/>
      <c r="AI896" s="26"/>
      <c r="AJ896" s="26"/>
      <c r="AK896" s="26"/>
      <c r="AL896" s="26"/>
      <c r="AM896" s="26"/>
      <c r="AN896" s="26"/>
      <c r="AO896" s="26"/>
      <c r="AP896" s="26"/>
      <c r="AQ896" s="26"/>
      <c r="AR896" s="26"/>
      <c r="AS896" s="26"/>
      <c r="AT896" s="26"/>
      <c r="AU896" s="26"/>
      <c r="AV896" s="26"/>
      <c r="AW896" s="26"/>
      <c r="AX896" s="26"/>
      <c r="AY896" s="26"/>
      <c r="AZ896" s="26"/>
      <c r="BA896" s="26"/>
      <c r="BB896" s="26"/>
      <c r="BC896" s="26"/>
      <c r="BD896" s="26"/>
      <c r="BE896" s="26"/>
      <c r="BF896" s="26"/>
      <c r="BG896" s="26"/>
      <c r="BH896" s="26"/>
      <c r="BI896" s="26"/>
      <c r="BJ896" s="26"/>
      <c r="BK896" s="26"/>
      <c r="BL896" s="26"/>
      <c r="BM896" s="26"/>
      <c r="BN896" s="26"/>
      <c r="BO896" s="26"/>
      <c r="BP896" s="26"/>
      <c r="BQ896" s="26"/>
      <c r="BR896" s="26"/>
      <c r="BS896" s="26"/>
      <c r="BT896" s="26"/>
      <c r="BU896" s="26"/>
      <c r="BV896" s="26"/>
      <c r="BW896" s="26"/>
      <c r="BX896" s="26"/>
      <c r="BY896" s="26"/>
      <c r="BZ896" s="26"/>
      <c r="CA896" s="26"/>
      <c r="CB896" s="26"/>
      <c r="CC896" s="26"/>
      <c r="CD896" s="26"/>
      <c r="CE896" s="26"/>
      <c r="CF896" s="26"/>
      <c r="CG896" s="26"/>
    </row>
    <row r="897" spans="1:85" ht="15.75" customHeight="1" x14ac:dyDescent="0.2">
      <c r="A897" s="26"/>
      <c r="B897" s="26"/>
      <c r="C897" s="26"/>
      <c r="D897" s="51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  <c r="AG897" s="26"/>
      <c r="AH897" s="26"/>
      <c r="AI897" s="26"/>
      <c r="AJ897" s="26"/>
      <c r="AK897" s="26"/>
      <c r="AL897" s="26"/>
      <c r="AM897" s="26"/>
      <c r="AN897" s="26"/>
      <c r="AO897" s="26"/>
      <c r="AP897" s="26"/>
      <c r="AQ897" s="26"/>
      <c r="AR897" s="26"/>
      <c r="AS897" s="26"/>
      <c r="AT897" s="26"/>
      <c r="AU897" s="26"/>
      <c r="AV897" s="26"/>
      <c r="AW897" s="26"/>
      <c r="AX897" s="26"/>
      <c r="AY897" s="26"/>
      <c r="AZ897" s="26"/>
      <c r="BA897" s="26"/>
      <c r="BB897" s="26"/>
      <c r="BC897" s="26"/>
      <c r="BD897" s="26"/>
      <c r="BE897" s="26"/>
      <c r="BF897" s="26"/>
      <c r="BG897" s="26"/>
      <c r="BH897" s="26"/>
      <c r="BI897" s="26"/>
      <c r="BJ897" s="26"/>
      <c r="BK897" s="26"/>
      <c r="BL897" s="26"/>
      <c r="BM897" s="26"/>
      <c r="BN897" s="26"/>
      <c r="BO897" s="26"/>
      <c r="BP897" s="26"/>
      <c r="BQ897" s="26"/>
      <c r="BR897" s="26"/>
      <c r="BS897" s="26"/>
      <c r="BT897" s="26"/>
      <c r="BU897" s="26"/>
      <c r="BV897" s="26"/>
      <c r="BW897" s="26"/>
      <c r="BX897" s="26"/>
      <c r="BY897" s="26"/>
      <c r="BZ897" s="26"/>
      <c r="CA897" s="26"/>
      <c r="CB897" s="26"/>
      <c r="CC897" s="26"/>
      <c r="CD897" s="26"/>
      <c r="CE897" s="26"/>
      <c r="CF897" s="26"/>
      <c r="CG897" s="26"/>
    </row>
    <row r="898" spans="1:85" ht="15.75" customHeight="1" x14ac:dyDescent="0.2">
      <c r="A898" s="26"/>
      <c r="B898" s="26"/>
      <c r="C898" s="26"/>
      <c r="D898" s="51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  <c r="AG898" s="26"/>
      <c r="AH898" s="26"/>
      <c r="AI898" s="26"/>
      <c r="AJ898" s="26"/>
      <c r="AK898" s="26"/>
      <c r="AL898" s="26"/>
      <c r="AM898" s="26"/>
      <c r="AN898" s="26"/>
      <c r="AO898" s="26"/>
      <c r="AP898" s="26"/>
      <c r="AQ898" s="26"/>
      <c r="AR898" s="26"/>
      <c r="AS898" s="26"/>
      <c r="AT898" s="26"/>
      <c r="AU898" s="26"/>
      <c r="AV898" s="26"/>
      <c r="AW898" s="26"/>
      <c r="AX898" s="26"/>
      <c r="AY898" s="26"/>
      <c r="AZ898" s="26"/>
      <c r="BA898" s="26"/>
      <c r="BB898" s="26"/>
      <c r="BC898" s="26"/>
      <c r="BD898" s="26"/>
      <c r="BE898" s="26"/>
      <c r="BF898" s="26"/>
      <c r="BG898" s="26"/>
      <c r="BH898" s="26"/>
      <c r="BI898" s="26"/>
      <c r="BJ898" s="26"/>
      <c r="BK898" s="26"/>
      <c r="BL898" s="26"/>
      <c r="BM898" s="26"/>
      <c r="BN898" s="26"/>
      <c r="BO898" s="26"/>
      <c r="BP898" s="26"/>
      <c r="BQ898" s="26"/>
      <c r="BR898" s="26"/>
      <c r="BS898" s="26"/>
      <c r="BT898" s="26"/>
      <c r="BU898" s="26"/>
      <c r="BV898" s="26"/>
      <c r="BW898" s="26"/>
      <c r="BX898" s="26"/>
      <c r="BY898" s="26"/>
      <c r="BZ898" s="26"/>
      <c r="CA898" s="26"/>
      <c r="CB898" s="26"/>
      <c r="CC898" s="26"/>
      <c r="CD898" s="26"/>
      <c r="CE898" s="26"/>
      <c r="CF898" s="26"/>
      <c r="CG898" s="26"/>
    </row>
    <row r="899" spans="1:85" ht="15.75" customHeight="1" x14ac:dyDescent="0.2">
      <c r="A899" s="26"/>
      <c r="B899" s="26"/>
      <c r="C899" s="26"/>
      <c r="D899" s="51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  <c r="AG899" s="26"/>
      <c r="AH899" s="26"/>
      <c r="AI899" s="26"/>
      <c r="AJ899" s="26"/>
      <c r="AK899" s="26"/>
      <c r="AL899" s="26"/>
      <c r="AM899" s="26"/>
      <c r="AN899" s="26"/>
      <c r="AO899" s="26"/>
      <c r="AP899" s="26"/>
      <c r="AQ899" s="26"/>
      <c r="AR899" s="26"/>
      <c r="AS899" s="26"/>
      <c r="AT899" s="26"/>
      <c r="AU899" s="26"/>
      <c r="AV899" s="26"/>
      <c r="AW899" s="26"/>
      <c r="AX899" s="26"/>
      <c r="AY899" s="26"/>
      <c r="AZ899" s="26"/>
      <c r="BA899" s="26"/>
      <c r="BB899" s="26"/>
      <c r="BC899" s="26"/>
      <c r="BD899" s="26"/>
      <c r="BE899" s="26"/>
      <c r="BF899" s="26"/>
      <c r="BG899" s="26"/>
      <c r="BH899" s="26"/>
      <c r="BI899" s="26"/>
      <c r="BJ899" s="26"/>
      <c r="BK899" s="26"/>
      <c r="BL899" s="26"/>
      <c r="BM899" s="26"/>
      <c r="BN899" s="26"/>
      <c r="BO899" s="26"/>
      <c r="BP899" s="26"/>
      <c r="BQ899" s="26"/>
      <c r="BR899" s="26"/>
      <c r="BS899" s="26"/>
      <c r="BT899" s="26"/>
      <c r="BU899" s="26"/>
      <c r="BV899" s="26"/>
      <c r="BW899" s="26"/>
      <c r="BX899" s="26"/>
      <c r="BY899" s="26"/>
      <c r="BZ899" s="26"/>
      <c r="CA899" s="26"/>
      <c r="CB899" s="26"/>
      <c r="CC899" s="26"/>
      <c r="CD899" s="26"/>
      <c r="CE899" s="26"/>
      <c r="CF899" s="26"/>
      <c r="CG899" s="26"/>
    </row>
    <row r="900" spans="1:85" ht="15.75" customHeight="1" x14ac:dyDescent="0.2">
      <c r="A900" s="26"/>
      <c r="B900" s="26"/>
      <c r="C900" s="26"/>
      <c r="D900" s="51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  <c r="AG900" s="26"/>
      <c r="AH900" s="26"/>
      <c r="AI900" s="26"/>
      <c r="AJ900" s="26"/>
      <c r="AK900" s="26"/>
      <c r="AL900" s="26"/>
      <c r="AM900" s="26"/>
      <c r="AN900" s="26"/>
      <c r="AO900" s="26"/>
      <c r="AP900" s="26"/>
      <c r="AQ900" s="26"/>
      <c r="AR900" s="26"/>
      <c r="AS900" s="26"/>
      <c r="AT900" s="26"/>
      <c r="AU900" s="26"/>
      <c r="AV900" s="26"/>
      <c r="AW900" s="26"/>
      <c r="AX900" s="26"/>
      <c r="AY900" s="26"/>
      <c r="AZ900" s="26"/>
      <c r="BA900" s="26"/>
      <c r="BB900" s="26"/>
      <c r="BC900" s="26"/>
      <c r="BD900" s="26"/>
      <c r="BE900" s="26"/>
      <c r="BF900" s="26"/>
      <c r="BG900" s="26"/>
      <c r="BH900" s="26"/>
      <c r="BI900" s="26"/>
      <c r="BJ900" s="26"/>
      <c r="BK900" s="26"/>
      <c r="BL900" s="26"/>
      <c r="BM900" s="26"/>
      <c r="BN900" s="26"/>
      <c r="BO900" s="26"/>
      <c r="BP900" s="26"/>
      <c r="BQ900" s="26"/>
      <c r="BR900" s="26"/>
      <c r="BS900" s="26"/>
      <c r="BT900" s="26"/>
      <c r="BU900" s="26"/>
      <c r="BV900" s="26"/>
      <c r="BW900" s="26"/>
      <c r="BX900" s="26"/>
      <c r="BY900" s="26"/>
      <c r="BZ900" s="26"/>
      <c r="CA900" s="26"/>
      <c r="CB900" s="26"/>
      <c r="CC900" s="26"/>
      <c r="CD900" s="26"/>
      <c r="CE900" s="26"/>
      <c r="CF900" s="26"/>
      <c r="CG900" s="26"/>
    </row>
    <row r="901" spans="1:85" ht="15.75" customHeight="1" x14ac:dyDescent="0.2">
      <c r="A901" s="26"/>
      <c r="B901" s="26"/>
      <c r="C901" s="26"/>
      <c r="D901" s="51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  <c r="AG901" s="26"/>
      <c r="AH901" s="26"/>
      <c r="AI901" s="26"/>
      <c r="AJ901" s="26"/>
      <c r="AK901" s="26"/>
      <c r="AL901" s="26"/>
      <c r="AM901" s="26"/>
      <c r="AN901" s="26"/>
      <c r="AO901" s="26"/>
      <c r="AP901" s="26"/>
      <c r="AQ901" s="26"/>
      <c r="AR901" s="26"/>
      <c r="AS901" s="26"/>
      <c r="AT901" s="26"/>
      <c r="AU901" s="26"/>
      <c r="AV901" s="26"/>
      <c r="AW901" s="26"/>
      <c r="AX901" s="26"/>
      <c r="AY901" s="26"/>
      <c r="AZ901" s="26"/>
      <c r="BA901" s="26"/>
      <c r="BB901" s="26"/>
      <c r="BC901" s="26"/>
      <c r="BD901" s="26"/>
      <c r="BE901" s="26"/>
      <c r="BF901" s="26"/>
      <c r="BG901" s="26"/>
      <c r="BH901" s="26"/>
      <c r="BI901" s="26"/>
      <c r="BJ901" s="26"/>
      <c r="BK901" s="26"/>
      <c r="BL901" s="26"/>
      <c r="BM901" s="26"/>
      <c r="BN901" s="26"/>
      <c r="BO901" s="26"/>
      <c r="BP901" s="26"/>
      <c r="BQ901" s="26"/>
      <c r="BR901" s="26"/>
      <c r="BS901" s="26"/>
      <c r="BT901" s="26"/>
      <c r="BU901" s="26"/>
      <c r="BV901" s="26"/>
      <c r="BW901" s="26"/>
      <c r="BX901" s="26"/>
      <c r="BY901" s="26"/>
      <c r="BZ901" s="26"/>
      <c r="CA901" s="26"/>
      <c r="CB901" s="26"/>
      <c r="CC901" s="26"/>
      <c r="CD901" s="26"/>
      <c r="CE901" s="26"/>
      <c r="CF901" s="26"/>
      <c r="CG901" s="26"/>
    </row>
    <row r="902" spans="1:85" ht="15.75" customHeight="1" x14ac:dyDescent="0.2">
      <c r="A902" s="26"/>
      <c r="B902" s="26"/>
      <c r="C902" s="26"/>
      <c r="D902" s="51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  <c r="AG902" s="26"/>
      <c r="AH902" s="26"/>
      <c r="AI902" s="26"/>
      <c r="AJ902" s="26"/>
      <c r="AK902" s="26"/>
      <c r="AL902" s="26"/>
      <c r="AM902" s="26"/>
      <c r="AN902" s="26"/>
      <c r="AO902" s="26"/>
      <c r="AP902" s="26"/>
      <c r="AQ902" s="26"/>
      <c r="AR902" s="26"/>
      <c r="AS902" s="26"/>
      <c r="AT902" s="26"/>
      <c r="AU902" s="26"/>
      <c r="AV902" s="26"/>
      <c r="AW902" s="26"/>
      <c r="AX902" s="26"/>
      <c r="AY902" s="26"/>
      <c r="AZ902" s="26"/>
      <c r="BA902" s="26"/>
      <c r="BB902" s="26"/>
      <c r="BC902" s="26"/>
      <c r="BD902" s="26"/>
      <c r="BE902" s="26"/>
      <c r="BF902" s="26"/>
      <c r="BG902" s="26"/>
      <c r="BH902" s="26"/>
      <c r="BI902" s="26"/>
      <c r="BJ902" s="26"/>
      <c r="BK902" s="26"/>
      <c r="BL902" s="26"/>
      <c r="BM902" s="26"/>
      <c r="BN902" s="26"/>
      <c r="BO902" s="26"/>
      <c r="BP902" s="26"/>
      <c r="BQ902" s="26"/>
      <c r="BR902" s="26"/>
      <c r="BS902" s="26"/>
      <c r="BT902" s="26"/>
      <c r="BU902" s="26"/>
      <c r="BV902" s="26"/>
      <c r="BW902" s="26"/>
      <c r="BX902" s="26"/>
      <c r="BY902" s="26"/>
      <c r="BZ902" s="26"/>
      <c r="CA902" s="26"/>
      <c r="CB902" s="26"/>
      <c r="CC902" s="26"/>
      <c r="CD902" s="26"/>
      <c r="CE902" s="26"/>
      <c r="CF902" s="26"/>
      <c r="CG902" s="26"/>
    </row>
    <row r="903" spans="1:85" ht="15.75" customHeight="1" x14ac:dyDescent="0.2">
      <c r="A903" s="26"/>
      <c r="B903" s="26"/>
      <c r="C903" s="26"/>
      <c r="D903" s="51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  <c r="AG903" s="26"/>
      <c r="AH903" s="26"/>
      <c r="AI903" s="26"/>
      <c r="AJ903" s="26"/>
      <c r="AK903" s="26"/>
      <c r="AL903" s="26"/>
      <c r="AM903" s="26"/>
      <c r="AN903" s="26"/>
      <c r="AO903" s="26"/>
      <c r="AP903" s="26"/>
      <c r="AQ903" s="26"/>
      <c r="AR903" s="26"/>
      <c r="AS903" s="26"/>
      <c r="AT903" s="26"/>
      <c r="AU903" s="26"/>
      <c r="AV903" s="26"/>
      <c r="AW903" s="26"/>
      <c r="AX903" s="26"/>
      <c r="AY903" s="26"/>
      <c r="AZ903" s="26"/>
      <c r="BA903" s="26"/>
      <c r="BB903" s="26"/>
      <c r="BC903" s="26"/>
      <c r="BD903" s="26"/>
      <c r="BE903" s="26"/>
      <c r="BF903" s="26"/>
      <c r="BG903" s="26"/>
      <c r="BH903" s="26"/>
      <c r="BI903" s="26"/>
      <c r="BJ903" s="26"/>
      <c r="BK903" s="26"/>
      <c r="BL903" s="26"/>
      <c r="BM903" s="26"/>
      <c r="BN903" s="26"/>
      <c r="BO903" s="26"/>
      <c r="BP903" s="26"/>
      <c r="BQ903" s="26"/>
      <c r="BR903" s="26"/>
      <c r="BS903" s="26"/>
      <c r="BT903" s="26"/>
      <c r="BU903" s="26"/>
      <c r="BV903" s="26"/>
      <c r="BW903" s="26"/>
      <c r="BX903" s="26"/>
      <c r="BY903" s="26"/>
      <c r="BZ903" s="26"/>
      <c r="CA903" s="26"/>
      <c r="CB903" s="26"/>
      <c r="CC903" s="26"/>
      <c r="CD903" s="26"/>
      <c r="CE903" s="26"/>
      <c r="CF903" s="26"/>
      <c r="CG903" s="26"/>
    </row>
    <row r="904" spans="1:85" ht="15.75" customHeight="1" x14ac:dyDescent="0.2">
      <c r="A904" s="26"/>
      <c r="B904" s="26"/>
      <c r="C904" s="26"/>
      <c r="D904" s="51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  <c r="AG904" s="26"/>
      <c r="AH904" s="26"/>
      <c r="AI904" s="26"/>
      <c r="AJ904" s="26"/>
      <c r="AK904" s="26"/>
      <c r="AL904" s="26"/>
      <c r="AM904" s="26"/>
      <c r="AN904" s="26"/>
      <c r="AO904" s="26"/>
      <c r="AP904" s="26"/>
      <c r="AQ904" s="26"/>
      <c r="AR904" s="26"/>
      <c r="AS904" s="26"/>
      <c r="AT904" s="26"/>
      <c r="AU904" s="26"/>
      <c r="AV904" s="26"/>
      <c r="AW904" s="26"/>
      <c r="AX904" s="26"/>
      <c r="AY904" s="26"/>
      <c r="AZ904" s="26"/>
      <c r="BA904" s="26"/>
      <c r="BB904" s="26"/>
      <c r="BC904" s="26"/>
      <c r="BD904" s="26"/>
      <c r="BE904" s="26"/>
      <c r="BF904" s="26"/>
      <c r="BG904" s="26"/>
      <c r="BH904" s="26"/>
      <c r="BI904" s="26"/>
      <c r="BJ904" s="26"/>
      <c r="BK904" s="26"/>
      <c r="BL904" s="26"/>
      <c r="BM904" s="26"/>
      <c r="BN904" s="26"/>
      <c r="BO904" s="26"/>
      <c r="BP904" s="26"/>
      <c r="BQ904" s="26"/>
      <c r="BR904" s="26"/>
      <c r="BS904" s="26"/>
      <c r="BT904" s="26"/>
      <c r="BU904" s="26"/>
      <c r="BV904" s="26"/>
      <c r="BW904" s="26"/>
      <c r="BX904" s="26"/>
      <c r="BY904" s="26"/>
      <c r="BZ904" s="26"/>
      <c r="CA904" s="26"/>
      <c r="CB904" s="26"/>
      <c r="CC904" s="26"/>
      <c r="CD904" s="26"/>
      <c r="CE904" s="26"/>
      <c r="CF904" s="26"/>
      <c r="CG904" s="26"/>
    </row>
    <row r="905" spans="1:85" ht="15.75" customHeight="1" x14ac:dyDescent="0.2">
      <c r="A905" s="26"/>
      <c r="B905" s="26"/>
      <c r="C905" s="26"/>
      <c r="D905" s="51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  <c r="AG905" s="26"/>
      <c r="AH905" s="26"/>
      <c r="AI905" s="26"/>
      <c r="AJ905" s="26"/>
      <c r="AK905" s="26"/>
      <c r="AL905" s="26"/>
      <c r="AM905" s="26"/>
      <c r="AN905" s="26"/>
      <c r="AO905" s="26"/>
      <c r="AP905" s="26"/>
      <c r="AQ905" s="26"/>
      <c r="AR905" s="26"/>
      <c r="AS905" s="26"/>
      <c r="AT905" s="26"/>
      <c r="AU905" s="26"/>
      <c r="AV905" s="26"/>
      <c r="AW905" s="26"/>
      <c r="AX905" s="26"/>
      <c r="AY905" s="26"/>
      <c r="AZ905" s="26"/>
      <c r="BA905" s="26"/>
      <c r="BB905" s="26"/>
      <c r="BC905" s="26"/>
      <c r="BD905" s="26"/>
      <c r="BE905" s="26"/>
      <c r="BF905" s="26"/>
      <c r="BG905" s="26"/>
      <c r="BH905" s="26"/>
      <c r="BI905" s="26"/>
      <c r="BJ905" s="26"/>
      <c r="BK905" s="26"/>
      <c r="BL905" s="26"/>
      <c r="BM905" s="26"/>
      <c r="BN905" s="26"/>
      <c r="BO905" s="26"/>
      <c r="BP905" s="26"/>
      <c r="BQ905" s="26"/>
      <c r="BR905" s="26"/>
      <c r="BS905" s="26"/>
      <c r="BT905" s="26"/>
      <c r="BU905" s="26"/>
      <c r="BV905" s="26"/>
      <c r="BW905" s="26"/>
      <c r="BX905" s="26"/>
      <c r="BY905" s="26"/>
      <c r="BZ905" s="26"/>
      <c r="CA905" s="26"/>
      <c r="CB905" s="26"/>
      <c r="CC905" s="26"/>
      <c r="CD905" s="26"/>
      <c r="CE905" s="26"/>
      <c r="CF905" s="26"/>
      <c r="CG905" s="26"/>
    </row>
    <row r="906" spans="1:85" ht="15.75" customHeight="1" x14ac:dyDescent="0.2">
      <c r="A906" s="26"/>
      <c r="B906" s="26"/>
      <c r="C906" s="26"/>
      <c r="D906" s="51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  <c r="AG906" s="26"/>
      <c r="AH906" s="26"/>
      <c r="AI906" s="26"/>
      <c r="AJ906" s="26"/>
      <c r="AK906" s="26"/>
      <c r="AL906" s="26"/>
      <c r="AM906" s="26"/>
      <c r="AN906" s="26"/>
      <c r="AO906" s="26"/>
      <c r="AP906" s="26"/>
      <c r="AQ906" s="26"/>
      <c r="AR906" s="26"/>
      <c r="AS906" s="26"/>
      <c r="AT906" s="26"/>
      <c r="AU906" s="26"/>
      <c r="AV906" s="26"/>
      <c r="AW906" s="26"/>
      <c r="AX906" s="26"/>
      <c r="AY906" s="26"/>
      <c r="AZ906" s="26"/>
      <c r="BA906" s="26"/>
      <c r="BB906" s="26"/>
      <c r="BC906" s="26"/>
      <c r="BD906" s="26"/>
      <c r="BE906" s="26"/>
      <c r="BF906" s="26"/>
      <c r="BG906" s="26"/>
      <c r="BH906" s="26"/>
      <c r="BI906" s="26"/>
      <c r="BJ906" s="26"/>
      <c r="BK906" s="26"/>
      <c r="BL906" s="26"/>
      <c r="BM906" s="26"/>
      <c r="BN906" s="26"/>
      <c r="BO906" s="26"/>
      <c r="BP906" s="26"/>
      <c r="BQ906" s="26"/>
      <c r="BR906" s="26"/>
      <c r="BS906" s="26"/>
      <c r="BT906" s="26"/>
      <c r="BU906" s="26"/>
      <c r="BV906" s="26"/>
      <c r="BW906" s="26"/>
      <c r="BX906" s="26"/>
      <c r="BY906" s="26"/>
      <c r="BZ906" s="26"/>
      <c r="CA906" s="26"/>
      <c r="CB906" s="26"/>
      <c r="CC906" s="26"/>
      <c r="CD906" s="26"/>
      <c r="CE906" s="26"/>
      <c r="CF906" s="26"/>
      <c r="CG906" s="26"/>
    </row>
    <row r="907" spans="1:85" ht="15.75" customHeight="1" x14ac:dyDescent="0.2">
      <c r="A907" s="26"/>
      <c r="B907" s="26"/>
      <c r="C907" s="26"/>
      <c r="D907" s="51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  <c r="AG907" s="26"/>
      <c r="AH907" s="26"/>
      <c r="AI907" s="26"/>
      <c r="AJ907" s="26"/>
      <c r="AK907" s="26"/>
      <c r="AL907" s="26"/>
      <c r="AM907" s="26"/>
      <c r="AN907" s="26"/>
      <c r="AO907" s="26"/>
      <c r="AP907" s="26"/>
      <c r="AQ907" s="26"/>
      <c r="AR907" s="26"/>
      <c r="AS907" s="26"/>
      <c r="AT907" s="26"/>
      <c r="AU907" s="26"/>
      <c r="AV907" s="26"/>
      <c r="AW907" s="26"/>
      <c r="AX907" s="26"/>
      <c r="AY907" s="26"/>
      <c r="AZ907" s="26"/>
      <c r="BA907" s="26"/>
      <c r="BB907" s="26"/>
      <c r="BC907" s="26"/>
      <c r="BD907" s="26"/>
      <c r="BE907" s="26"/>
      <c r="BF907" s="26"/>
      <c r="BG907" s="26"/>
      <c r="BH907" s="26"/>
      <c r="BI907" s="26"/>
      <c r="BJ907" s="26"/>
      <c r="BK907" s="26"/>
      <c r="BL907" s="26"/>
      <c r="BM907" s="26"/>
      <c r="BN907" s="26"/>
      <c r="BO907" s="26"/>
      <c r="BP907" s="26"/>
      <c r="BQ907" s="26"/>
      <c r="BR907" s="26"/>
      <c r="BS907" s="26"/>
      <c r="BT907" s="26"/>
      <c r="BU907" s="26"/>
      <c r="BV907" s="26"/>
      <c r="BW907" s="26"/>
      <c r="BX907" s="26"/>
      <c r="BY907" s="26"/>
      <c r="BZ907" s="26"/>
      <c r="CA907" s="26"/>
      <c r="CB907" s="26"/>
      <c r="CC907" s="26"/>
      <c r="CD907" s="26"/>
      <c r="CE907" s="26"/>
      <c r="CF907" s="26"/>
      <c r="CG907" s="26"/>
    </row>
    <row r="908" spans="1:85" ht="15.75" customHeight="1" x14ac:dyDescent="0.2">
      <c r="A908" s="26"/>
      <c r="B908" s="26"/>
      <c r="C908" s="26"/>
      <c r="D908" s="51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  <c r="AG908" s="26"/>
      <c r="AH908" s="26"/>
      <c r="AI908" s="26"/>
      <c r="AJ908" s="26"/>
      <c r="AK908" s="26"/>
      <c r="AL908" s="26"/>
      <c r="AM908" s="26"/>
      <c r="AN908" s="26"/>
      <c r="AO908" s="26"/>
      <c r="AP908" s="26"/>
      <c r="AQ908" s="26"/>
      <c r="AR908" s="26"/>
      <c r="AS908" s="26"/>
      <c r="AT908" s="26"/>
      <c r="AU908" s="26"/>
      <c r="AV908" s="26"/>
      <c r="AW908" s="26"/>
      <c r="AX908" s="26"/>
      <c r="AY908" s="26"/>
      <c r="AZ908" s="26"/>
      <c r="BA908" s="26"/>
      <c r="BB908" s="26"/>
      <c r="BC908" s="26"/>
      <c r="BD908" s="26"/>
      <c r="BE908" s="26"/>
      <c r="BF908" s="26"/>
      <c r="BG908" s="26"/>
      <c r="BH908" s="26"/>
      <c r="BI908" s="26"/>
      <c r="BJ908" s="26"/>
      <c r="BK908" s="26"/>
      <c r="BL908" s="26"/>
      <c r="BM908" s="26"/>
      <c r="BN908" s="26"/>
      <c r="BO908" s="26"/>
      <c r="BP908" s="26"/>
      <c r="BQ908" s="26"/>
      <c r="BR908" s="26"/>
      <c r="BS908" s="26"/>
      <c r="BT908" s="26"/>
      <c r="BU908" s="26"/>
      <c r="BV908" s="26"/>
      <c r="BW908" s="26"/>
      <c r="BX908" s="26"/>
      <c r="BY908" s="26"/>
      <c r="BZ908" s="26"/>
      <c r="CA908" s="26"/>
      <c r="CB908" s="26"/>
      <c r="CC908" s="26"/>
      <c r="CD908" s="26"/>
      <c r="CE908" s="26"/>
      <c r="CF908" s="26"/>
      <c r="CG908" s="26"/>
    </row>
    <row r="909" spans="1:85" ht="15.75" customHeight="1" x14ac:dyDescent="0.2">
      <c r="A909" s="26"/>
      <c r="B909" s="26"/>
      <c r="C909" s="26"/>
      <c r="D909" s="51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  <c r="AG909" s="26"/>
      <c r="AH909" s="26"/>
      <c r="AI909" s="26"/>
      <c r="AJ909" s="26"/>
      <c r="AK909" s="26"/>
      <c r="AL909" s="26"/>
      <c r="AM909" s="26"/>
      <c r="AN909" s="26"/>
      <c r="AO909" s="26"/>
      <c r="AP909" s="26"/>
      <c r="AQ909" s="26"/>
      <c r="AR909" s="26"/>
      <c r="AS909" s="26"/>
      <c r="AT909" s="26"/>
      <c r="AU909" s="26"/>
      <c r="AV909" s="26"/>
      <c r="AW909" s="26"/>
      <c r="AX909" s="26"/>
      <c r="AY909" s="26"/>
      <c r="AZ909" s="26"/>
      <c r="BA909" s="26"/>
      <c r="BB909" s="26"/>
      <c r="BC909" s="26"/>
      <c r="BD909" s="26"/>
      <c r="BE909" s="26"/>
      <c r="BF909" s="26"/>
      <c r="BG909" s="26"/>
      <c r="BH909" s="26"/>
      <c r="BI909" s="26"/>
      <c r="BJ909" s="26"/>
      <c r="BK909" s="26"/>
      <c r="BL909" s="26"/>
      <c r="BM909" s="26"/>
      <c r="BN909" s="26"/>
      <c r="BO909" s="26"/>
      <c r="BP909" s="26"/>
      <c r="BQ909" s="26"/>
      <c r="BR909" s="26"/>
      <c r="BS909" s="26"/>
      <c r="BT909" s="26"/>
      <c r="BU909" s="26"/>
      <c r="BV909" s="26"/>
      <c r="BW909" s="26"/>
      <c r="BX909" s="26"/>
      <c r="BY909" s="26"/>
      <c r="BZ909" s="26"/>
      <c r="CA909" s="26"/>
      <c r="CB909" s="26"/>
      <c r="CC909" s="26"/>
      <c r="CD909" s="26"/>
      <c r="CE909" s="26"/>
      <c r="CF909" s="26"/>
      <c r="CG909" s="26"/>
    </row>
    <row r="910" spans="1:85" ht="15.75" customHeight="1" x14ac:dyDescent="0.2">
      <c r="A910" s="26"/>
      <c r="B910" s="26"/>
      <c r="C910" s="26"/>
      <c r="D910" s="51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  <c r="AG910" s="26"/>
      <c r="AH910" s="26"/>
      <c r="AI910" s="26"/>
      <c r="AJ910" s="26"/>
      <c r="AK910" s="26"/>
      <c r="AL910" s="26"/>
      <c r="AM910" s="26"/>
      <c r="AN910" s="26"/>
      <c r="AO910" s="26"/>
      <c r="AP910" s="26"/>
      <c r="AQ910" s="26"/>
      <c r="AR910" s="26"/>
      <c r="AS910" s="26"/>
      <c r="AT910" s="26"/>
      <c r="AU910" s="26"/>
      <c r="AV910" s="26"/>
      <c r="AW910" s="26"/>
      <c r="AX910" s="26"/>
      <c r="AY910" s="26"/>
      <c r="AZ910" s="26"/>
      <c r="BA910" s="26"/>
      <c r="BB910" s="26"/>
      <c r="BC910" s="26"/>
      <c r="BD910" s="26"/>
      <c r="BE910" s="26"/>
      <c r="BF910" s="26"/>
      <c r="BG910" s="26"/>
      <c r="BH910" s="26"/>
      <c r="BI910" s="26"/>
      <c r="BJ910" s="26"/>
      <c r="BK910" s="26"/>
      <c r="BL910" s="26"/>
      <c r="BM910" s="26"/>
      <c r="BN910" s="26"/>
      <c r="BO910" s="26"/>
      <c r="BP910" s="26"/>
      <c r="BQ910" s="26"/>
      <c r="BR910" s="26"/>
      <c r="BS910" s="26"/>
      <c r="BT910" s="26"/>
      <c r="BU910" s="26"/>
      <c r="BV910" s="26"/>
      <c r="BW910" s="26"/>
      <c r="BX910" s="26"/>
      <c r="BY910" s="26"/>
      <c r="BZ910" s="26"/>
      <c r="CA910" s="26"/>
      <c r="CB910" s="26"/>
      <c r="CC910" s="26"/>
      <c r="CD910" s="26"/>
      <c r="CE910" s="26"/>
      <c r="CF910" s="26"/>
      <c r="CG910" s="26"/>
    </row>
    <row r="911" spans="1:85" ht="15.75" customHeight="1" x14ac:dyDescent="0.2">
      <c r="A911" s="26"/>
      <c r="B911" s="26"/>
      <c r="C911" s="26"/>
      <c r="D911" s="51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  <c r="AG911" s="26"/>
      <c r="AH911" s="26"/>
      <c r="AI911" s="26"/>
      <c r="AJ911" s="26"/>
      <c r="AK911" s="26"/>
      <c r="AL911" s="26"/>
      <c r="AM911" s="26"/>
      <c r="AN911" s="26"/>
      <c r="AO911" s="26"/>
      <c r="AP911" s="26"/>
      <c r="AQ911" s="26"/>
      <c r="AR911" s="26"/>
      <c r="AS911" s="26"/>
      <c r="AT911" s="26"/>
      <c r="AU911" s="26"/>
      <c r="AV911" s="26"/>
      <c r="AW911" s="26"/>
      <c r="AX911" s="26"/>
      <c r="AY911" s="26"/>
      <c r="AZ911" s="26"/>
      <c r="BA911" s="26"/>
      <c r="BB911" s="26"/>
      <c r="BC911" s="26"/>
      <c r="BD911" s="26"/>
      <c r="BE911" s="26"/>
      <c r="BF911" s="26"/>
      <c r="BG911" s="26"/>
      <c r="BH911" s="26"/>
      <c r="BI911" s="26"/>
      <c r="BJ911" s="26"/>
      <c r="BK911" s="26"/>
      <c r="BL911" s="26"/>
      <c r="BM911" s="26"/>
      <c r="BN911" s="26"/>
      <c r="BO911" s="26"/>
      <c r="BP911" s="26"/>
      <c r="BQ911" s="26"/>
      <c r="BR911" s="26"/>
      <c r="BS911" s="26"/>
      <c r="BT911" s="26"/>
      <c r="BU911" s="26"/>
      <c r="BV911" s="26"/>
      <c r="BW911" s="26"/>
      <c r="BX911" s="26"/>
      <c r="BY911" s="26"/>
      <c r="BZ911" s="26"/>
      <c r="CA911" s="26"/>
      <c r="CB911" s="26"/>
      <c r="CC911" s="26"/>
      <c r="CD911" s="26"/>
      <c r="CE911" s="26"/>
      <c r="CF911" s="26"/>
      <c r="CG911" s="26"/>
    </row>
    <row r="912" spans="1:85" ht="15.75" customHeight="1" x14ac:dyDescent="0.2">
      <c r="A912" s="26"/>
      <c r="B912" s="26"/>
      <c r="C912" s="26"/>
      <c r="D912" s="51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  <c r="AG912" s="26"/>
      <c r="AH912" s="26"/>
      <c r="AI912" s="26"/>
      <c r="AJ912" s="26"/>
      <c r="AK912" s="26"/>
      <c r="AL912" s="26"/>
      <c r="AM912" s="26"/>
      <c r="AN912" s="26"/>
      <c r="AO912" s="26"/>
      <c r="AP912" s="26"/>
      <c r="AQ912" s="26"/>
      <c r="AR912" s="26"/>
      <c r="AS912" s="26"/>
      <c r="AT912" s="26"/>
      <c r="AU912" s="26"/>
      <c r="AV912" s="26"/>
      <c r="AW912" s="26"/>
      <c r="AX912" s="26"/>
      <c r="AY912" s="26"/>
      <c r="AZ912" s="26"/>
      <c r="BA912" s="26"/>
      <c r="BB912" s="26"/>
      <c r="BC912" s="26"/>
      <c r="BD912" s="26"/>
      <c r="BE912" s="26"/>
      <c r="BF912" s="26"/>
      <c r="BG912" s="26"/>
      <c r="BH912" s="26"/>
      <c r="BI912" s="26"/>
      <c r="BJ912" s="26"/>
      <c r="BK912" s="26"/>
      <c r="BL912" s="26"/>
      <c r="BM912" s="26"/>
      <c r="BN912" s="26"/>
      <c r="BO912" s="26"/>
      <c r="BP912" s="26"/>
      <c r="BQ912" s="26"/>
      <c r="BR912" s="26"/>
      <c r="BS912" s="26"/>
      <c r="BT912" s="26"/>
      <c r="BU912" s="26"/>
      <c r="BV912" s="26"/>
      <c r="BW912" s="26"/>
      <c r="BX912" s="26"/>
      <c r="BY912" s="26"/>
      <c r="BZ912" s="26"/>
      <c r="CA912" s="26"/>
      <c r="CB912" s="26"/>
      <c r="CC912" s="26"/>
      <c r="CD912" s="26"/>
      <c r="CE912" s="26"/>
      <c r="CF912" s="26"/>
      <c r="CG912" s="26"/>
    </row>
    <row r="913" spans="1:85" ht="15.75" customHeight="1" x14ac:dyDescent="0.2">
      <c r="A913" s="26"/>
      <c r="B913" s="26"/>
      <c r="C913" s="26"/>
      <c r="D913" s="51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  <c r="AG913" s="26"/>
      <c r="AH913" s="26"/>
      <c r="AI913" s="26"/>
      <c r="AJ913" s="26"/>
      <c r="AK913" s="26"/>
      <c r="AL913" s="26"/>
      <c r="AM913" s="26"/>
      <c r="AN913" s="26"/>
      <c r="AO913" s="26"/>
      <c r="AP913" s="26"/>
      <c r="AQ913" s="26"/>
      <c r="AR913" s="26"/>
      <c r="AS913" s="26"/>
      <c r="AT913" s="26"/>
      <c r="AU913" s="26"/>
      <c r="AV913" s="26"/>
      <c r="AW913" s="26"/>
      <c r="AX913" s="26"/>
      <c r="AY913" s="26"/>
      <c r="AZ913" s="26"/>
      <c r="BA913" s="26"/>
      <c r="BB913" s="26"/>
      <c r="BC913" s="26"/>
      <c r="BD913" s="26"/>
      <c r="BE913" s="26"/>
      <c r="BF913" s="26"/>
      <c r="BG913" s="26"/>
      <c r="BH913" s="26"/>
      <c r="BI913" s="26"/>
      <c r="BJ913" s="26"/>
      <c r="BK913" s="26"/>
      <c r="BL913" s="26"/>
      <c r="BM913" s="26"/>
      <c r="BN913" s="26"/>
      <c r="BO913" s="26"/>
      <c r="BP913" s="26"/>
      <c r="BQ913" s="26"/>
      <c r="BR913" s="26"/>
      <c r="BS913" s="26"/>
      <c r="BT913" s="26"/>
      <c r="BU913" s="26"/>
      <c r="BV913" s="26"/>
      <c r="BW913" s="26"/>
      <c r="BX913" s="26"/>
      <c r="BY913" s="26"/>
      <c r="BZ913" s="26"/>
      <c r="CA913" s="26"/>
      <c r="CB913" s="26"/>
      <c r="CC913" s="26"/>
      <c r="CD913" s="26"/>
      <c r="CE913" s="26"/>
      <c r="CF913" s="26"/>
      <c r="CG913" s="26"/>
    </row>
    <row r="914" spans="1:85" ht="15.75" customHeight="1" x14ac:dyDescent="0.2">
      <c r="A914" s="26"/>
      <c r="B914" s="26"/>
      <c r="C914" s="26"/>
      <c r="D914" s="51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  <c r="AG914" s="26"/>
      <c r="AH914" s="26"/>
      <c r="AI914" s="26"/>
      <c r="AJ914" s="26"/>
      <c r="AK914" s="26"/>
      <c r="AL914" s="26"/>
      <c r="AM914" s="26"/>
      <c r="AN914" s="26"/>
      <c r="AO914" s="26"/>
      <c r="AP914" s="26"/>
      <c r="AQ914" s="26"/>
      <c r="AR914" s="26"/>
      <c r="AS914" s="26"/>
      <c r="AT914" s="26"/>
      <c r="AU914" s="26"/>
      <c r="AV914" s="26"/>
      <c r="AW914" s="26"/>
      <c r="AX914" s="26"/>
      <c r="AY914" s="26"/>
      <c r="AZ914" s="26"/>
      <c r="BA914" s="26"/>
      <c r="BB914" s="26"/>
      <c r="BC914" s="26"/>
      <c r="BD914" s="26"/>
      <c r="BE914" s="26"/>
      <c r="BF914" s="26"/>
      <c r="BG914" s="26"/>
      <c r="BH914" s="26"/>
      <c r="BI914" s="26"/>
      <c r="BJ914" s="26"/>
      <c r="BK914" s="26"/>
      <c r="BL914" s="26"/>
      <c r="BM914" s="26"/>
      <c r="BN914" s="26"/>
      <c r="BO914" s="26"/>
      <c r="BP914" s="26"/>
      <c r="BQ914" s="26"/>
      <c r="BR914" s="26"/>
      <c r="BS914" s="26"/>
      <c r="BT914" s="26"/>
      <c r="BU914" s="26"/>
      <c r="BV914" s="26"/>
      <c r="BW914" s="26"/>
      <c r="BX914" s="26"/>
      <c r="BY914" s="26"/>
      <c r="BZ914" s="26"/>
      <c r="CA914" s="26"/>
      <c r="CB914" s="26"/>
      <c r="CC914" s="26"/>
      <c r="CD914" s="26"/>
      <c r="CE914" s="26"/>
      <c r="CF914" s="26"/>
      <c r="CG914" s="26"/>
    </row>
    <row r="915" spans="1:85" ht="15.75" customHeight="1" x14ac:dyDescent="0.2">
      <c r="A915" s="26"/>
      <c r="B915" s="26"/>
      <c r="C915" s="26"/>
      <c r="D915" s="51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  <c r="AG915" s="26"/>
      <c r="AH915" s="26"/>
      <c r="AI915" s="26"/>
      <c r="AJ915" s="26"/>
      <c r="AK915" s="26"/>
      <c r="AL915" s="26"/>
      <c r="AM915" s="26"/>
      <c r="AN915" s="26"/>
      <c r="AO915" s="26"/>
      <c r="AP915" s="26"/>
      <c r="AQ915" s="26"/>
      <c r="AR915" s="26"/>
      <c r="AS915" s="26"/>
      <c r="AT915" s="26"/>
      <c r="AU915" s="26"/>
      <c r="AV915" s="26"/>
      <c r="AW915" s="26"/>
      <c r="AX915" s="26"/>
      <c r="AY915" s="26"/>
      <c r="AZ915" s="26"/>
      <c r="BA915" s="26"/>
      <c r="BB915" s="26"/>
      <c r="BC915" s="26"/>
      <c r="BD915" s="26"/>
      <c r="BE915" s="26"/>
      <c r="BF915" s="26"/>
      <c r="BG915" s="26"/>
      <c r="BH915" s="26"/>
      <c r="BI915" s="26"/>
      <c r="BJ915" s="26"/>
      <c r="BK915" s="26"/>
      <c r="BL915" s="26"/>
      <c r="BM915" s="26"/>
      <c r="BN915" s="26"/>
      <c r="BO915" s="26"/>
      <c r="BP915" s="26"/>
      <c r="BQ915" s="26"/>
      <c r="BR915" s="26"/>
      <c r="BS915" s="26"/>
      <c r="BT915" s="26"/>
      <c r="BU915" s="26"/>
      <c r="BV915" s="26"/>
      <c r="BW915" s="26"/>
      <c r="BX915" s="26"/>
      <c r="BY915" s="26"/>
      <c r="BZ915" s="26"/>
      <c r="CA915" s="26"/>
      <c r="CB915" s="26"/>
      <c r="CC915" s="26"/>
      <c r="CD915" s="26"/>
      <c r="CE915" s="26"/>
      <c r="CF915" s="26"/>
      <c r="CG915" s="26"/>
    </row>
    <row r="916" spans="1:85" ht="15.75" customHeight="1" x14ac:dyDescent="0.2">
      <c r="A916" s="26"/>
      <c r="B916" s="26"/>
      <c r="C916" s="26"/>
      <c r="D916" s="51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  <c r="AG916" s="26"/>
      <c r="AH916" s="26"/>
      <c r="AI916" s="26"/>
      <c r="AJ916" s="26"/>
      <c r="AK916" s="26"/>
      <c r="AL916" s="26"/>
      <c r="AM916" s="26"/>
      <c r="AN916" s="26"/>
      <c r="AO916" s="26"/>
      <c r="AP916" s="26"/>
      <c r="AQ916" s="26"/>
      <c r="AR916" s="26"/>
      <c r="AS916" s="26"/>
      <c r="AT916" s="26"/>
      <c r="AU916" s="26"/>
      <c r="AV916" s="26"/>
      <c r="AW916" s="26"/>
      <c r="AX916" s="26"/>
      <c r="AY916" s="26"/>
      <c r="AZ916" s="26"/>
      <c r="BA916" s="26"/>
      <c r="BB916" s="26"/>
      <c r="BC916" s="26"/>
      <c r="BD916" s="26"/>
      <c r="BE916" s="26"/>
      <c r="BF916" s="26"/>
      <c r="BG916" s="26"/>
      <c r="BH916" s="26"/>
      <c r="BI916" s="26"/>
      <c r="BJ916" s="26"/>
      <c r="BK916" s="26"/>
      <c r="BL916" s="26"/>
      <c r="BM916" s="26"/>
      <c r="BN916" s="26"/>
      <c r="BO916" s="26"/>
      <c r="BP916" s="26"/>
      <c r="BQ916" s="26"/>
      <c r="BR916" s="26"/>
      <c r="BS916" s="26"/>
      <c r="BT916" s="26"/>
      <c r="BU916" s="26"/>
      <c r="BV916" s="26"/>
      <c r="BW916" s="26"/>
      <c r="BX916" s="26"/>
      <c r="BY916" s="26"/>
      <c r="BZ916" s="26"/>
      <c r="CA916" s="26"/>
      <c r="CB916" s="26"/>
      <c r="CC916" s="26"/>
      <c r="CD916" s="26"/>
      <c r="CE916" s="26"/>
      <c r="CF916" s="26"/>
      <c r="CG916" s="26"/>
    </row>
    <row r="917" spans="1:85" ht="15.75" customHeight="1" x14ac:dyDescent="0.2">
      <c r="A917" s="26"/>
      <c r="B917" s="26"/>
      <c r="C917" s="26"/>
      <c r="D917" s="51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  <c r="AG917" s="26"/>
      <c r="AH917" s="26"/>
      <c r="AI917" s="26"/>
      <c r="AJ917" s="26"/>
      <c r="AK917" s="26"/>
      <c r="AL917" s="26"/>
      <c r="AM917" s="26"/>
      <c r="AN917" s="26"/>
      <c r="AO917" s="26"/>
      <c r="AP917" s="26"/>
      <c r="AQ917" s="26"/>
      <c r="AR917" s="26"/>
      <c r="AS917" s="26"/>
      <c r="AT917" s="26"/>
      <c r="AU917" s="26"/>
      <c r="AV917" s="26"/>
      <c r="AW917" s="26"/>
      <c r="AX917" s="26"/>
      <c r="AY917" s="26"/>
      <c r="AZ917" s="26"/>
      <c r="BA917" s="26"/>
      <c r="BB917" s="26"/>
      <c r="BC917" s="26"/>
      <c r="BD917" s="26"/>
      <c r="BE917" s="26"/>
      <c r="BF917" s="26"/>
      <c r="BG917" s="26"/>
      <c r="BH917" s="26"/>
      <c r="BI917" s="26"/>
      <c r="BJ917" s="26"/>
      <c r="BK917" s="26"/>
      <c r="BL917" s="26"/>
      <c r="BM917" s="26"/>
      <c r="BN917" s="26"/>
      <c r="BO917" s="26"/>
      <c r="BP917" s="26"/>
      <c r="BQ917" s="26"/>
      <c r="BR917" s="26"/>
      <c r="BS917" s="26"/>
      <c r="BT917" s="26"/>
      <c r="BU917" s="26"/>
      <c r="BV917" s="26"/>
      <c r="BW917" s="26"/>
      <c r="BX917" s="26"/>
      <c r="BY917" s="26"/>
      <c r="BZ917" s="26"/>
      <c r="CA917" s="26"/>
      <c r="CB917" s="26"/>
      <c r="CC917" s="26"/>
      <c r="CD917" s="26"/>
      <c r="CE917" s="26"/>
      <c r="CF917" s="26"/>
      <c r="CG917" s="26"/>
    </row>
    <row r="918" spans="1:85" ht="15.75" customHeight="1" x14ac:dyDescent="0.2">
      <c r="A918" s="26"/>
      <c r="B918" s="26"/>
      <c r="C918" s="26"/>
      <c r="D918" s="51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  <c r="AG918" s="26"/>
      <c r="AH918" s="26"/>
      <c r="AI918" s="26"/>
      <c r="AJ918" s="26"/>
      <c r="AK918" s="26"/>
      <c r="AL918" s="26"/>
      <c r="AM918" s="26"/>
      <c r="AN918" s="26"/>
      <c r="AO918" s="26"/>
      <c r="AP918" s="26"/>
      <c r="AQ918" s="26"/>
      <c r="AR918" s="26"/>
      <c r="AS918" s="26"/>
      <c r="AT918" s="26"/>
      <c r="AU918" s="26"/>
      <c r="AV918" s="26"/>
      <c r="AW918" s="26"/>
      <c r="AX918" s="26"/>
      <c r="AY918" s="26"/>
      <c r="AZ918" s="26"/>
      <c r="BA918" s="26"/>
      <c r="BB918" s="26"/>
      <c r="BC918" s="26"/>
      <c r="BD918" s="26"/>
      <c r="BE918" s="26"/>
      <c r="BF918" s="26"/>
      <c r="BG918" s="26"/>
      <c r="BH918" s="26"/>
      <c r="BI918" s="26"/>
      <c r="BJ918" s="26"/>
      <c r="BK918" s="26"/>
      <c r="BL918" s="26"/>
      <c r="BM918" s="26"/>
      <c r="BN918" s="26"/>
      <c r="BO918" s="26"/>
      <c r="BP918" s="26"/>
      <c r="BQ918" s="26"/>
      <c r="BR918" s="26"/>
      <c r="BS918" s="26"/>
      <c r="BT918" s="26"/>
      <c r="BU918" s="26"/>
      <c r="BV918" s="26"/>
      <c r="BW918" s="26"/>
      <c r="BX918" s="26"/>
      <c r="BY918" s="26"/>
      <c r="BZ918" s="26"/>
      <c r="CA918" s="26"/>
      <c r="CB918" s="26"/>
      <c r="CC918" s="26"/>
      <c r="CD918" s="26"/>
      <c r="CE918" s="26"/>
      <c r="CF918" s="26"/>
      <c r="CG918" s="26"/>
    </row>
    <row r="919" spans="1:85" ht="15.75" customHeight="1" x14ac:dyDescent="0.2">
      <c r="A919" s="26"/>
      <c r="B919" s="26"/>
      <c r="C919" s="26"/>
      <c r="D919" s="51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  <c r="AG919" s="26"/>
      <c r="AH919" s="26"/>
      <c r="AI919" s="26"/>
      <c r="AJ919" s="26"/>
      <c r="AK919" s="26"/>
      <c r="AL919" s="26"/>
      <c r="AM919" s="26"/>
      <c r="AN919" s="26"/>
      <c r="AO919" s="26"/>
      <c r="AP919" s="26"/>
      <c r="AQ919" s="26"/>
      <c r="AR919" s="26"/>
      <c r="AS919" s="26"/>
      <c r="AT919" s="26"/>
      <c r="AU919" s="26"/>
      <c r="AV919" s="26"/>
      <c r="AW919" s="26"/>
      <c r="AX919" s="26"/>
      <c r="AY919" s="26"/>
      <c r="AZ919" s="26"/>
      <c r="BA919" s="26"/>
      <c r="BB919" s="26"/>
      <c r="BC919" s="26"/>
      <c r="BD919" s="26"/>
      <c r="BE919" s="26"/>
      <c r="BF919" s="26"/>
      <c r="BG919" s="26"/>
      <c r="BH919" s="26"/>
      <c r="BI919" s="26"/>
      <c r="BJ919" s="26"/>
      <c r="BK919" s="26"/>
      <c r="BL919" s="26"/>
      <c r="BM919" s="26"/>
      <c r="BN919" s="26"/>
      <c r="BO919" s="26"/>
      <c r="BP919" s="26"/>
      <c r="BQ919" s="26"/>
      <c r="BR919" s="26"/>
      <c r="BS919" s="26"/>
      <c r="BT919" s="26"/>
      <c r="BU919" s="26"/>
      <c r="BV919" s="26"/>
      <c r="BW919" s="26"/>
      <c r="BX919" s="26"/>
      <c r="BY919" s="26"/>
      <c r="BZ919" s="26"/>
      <c r="CA919" s="26"/>
      <c r="CB919" s="26"/>
      <c r="CC919" s="26"/>
      <c r="CD919" s="26"/>
      <c r="CE919" s="26"/>
      <c r="CF919" s="26"/>
      <c r="CG919" s="26"/>
    </row>
    <row r="920" spans="1:85" ht="15.75" customHeight="1" x14ac:dyDescent="0.2">
      <c r="A920" s="26"/>
      <c r="B920" s="26"/>
      <c r="C920" s="26"/>
      <c r="D920" s="51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  <c r="AG920" s="26"/>
      <c r="AH920" s="26"/>
      <c r="AI920" s="26"/>
      <c r="AJ920" s="26"/>
      <c r="AK920" s="26"/>
      <c r="AL920" s="26"/>
      <c r="AM920" s="26"/>
      <c r="AN920" s="26"/>
      <c r="AO920" s="26"/>
      <c r="AP920" s="26"/>
      <c r="AQ920" s="26"/>
      <c r="AR920" s="26"/>
      <c r="AS920" s="26"/>
      <c r="AT920" s="26"/>
      <c r="AU920" s="26"/>
      <c r="AV920" s="26"/>
      <c r="AW920" s="26"/>
      <c r="AX920" s="26"/>
      <c r="AY920" s="26"/>
      <c r="AZ920" s="26"/>
      <c r="BA920" s="26"/>
      <c r="BB920" s="26"/>
      <c r="BC920" s="26"/>
      <c r="BD920" s="26"/>
      <c r="BE920" s="26"/>
      <c r="BF920" s="26"/>
      <c r="BG920" s="26"/>
      <c r="BH920" s="26"/>
      <c r="BI920" s="26"/>
      <c r="BJ920" s="26"/>
      <c r="BK920" s="26"/>
      <c r="BL920" s="26"/>
      <c r="BM920" s="26"/>
      <c r="BN920" s="26"/>
      <c r="BO920" s="26"/>
      <c r="BP920" s="26"/>
      <c r="BQ920" s="26"/>
      <c r="BR920" s="26"/>
      <c r="BS920" s="26"/>
      <c r="BT920" s="26"/>
      <c r="BU920" s="26"/>
      <c r="BV920" s="26"/>
      <c r="BW920" s="26"/>
      <c r="BX920" s="26"/>
      <c r="BY920" s="26"/>
      <c r="BZ920" s="26"/>
      <c r="CA920" s="26"/>
      <c r="CB920" s="26"/>
      <c r="CC920" s="26"/>
      <c r="CD920" s="26"/>
      <c r="CE920" s="26"/>
      <c r="CF920" s="26"/>
      <c r="CG920" s="26"/>
    </row>
    <row r="921" spans="1:85" ht="15.75" customHeight="1" x14ac:dyDescent="0.2">
      <c r="A921" s="26"/>
      <c r="B921" s="26"/>
      <c r="C921" s="26"/>
      <c r="D921" s="51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  <c r="AG921" s="26"/>
      <c r="AH921" s="26"/>
      <c r="AI921" s="26"/>
      <c r="AJ921" s="26"/>
      <c r="AK921" s="26"/>
      <c r="AL921" s="26"/>
      <c r="AM921" s="26"/>
      <c r="AN921" s="26"/>
      <c r="AO921" s="26"/>
      <c r="AP921" s="26"/>
      <c r="AQ921" s="26"/>
      <c r="AR921" s="26"/>
      <c r="AS921" s="26"/>
      <c r="AT921" s="26"/>
      <c r="AU921" s="26"/>
      <c r="AV921" s="26"/>
      <c r="AW921" s="26"/>
      <c r="AX921" s="26"/>
      <c r="AY921" s="26"/>
      <c r="AZ921" s="26"/>
      <c r="BA921" s="26"/>
      <c r="BB921" s="26"/>
      <c r="BC921" s="26"/>
      <c r="BD921" s="26"/>
      <c r="BE921" s="26"/>
      <c r="BF921" s="26"/>
      <c r="BG921" s="26"/>
      <c r="BH921" s="26"/>
      <c r="BI921" s="26"/>
      <c r="BJ921" s="26"/>
      <c r="BK921" s="26"/>
      <c r="BL921" s="26"/>
      <c r="BM921" s="26"/>
      <c r="BN921" s="26"/>
      <c r="BO921" s="26"/>
      <c r="BP921" s="26"/>
      <c r="BQ921" s="26"/>
      <c r="BR921" s="26"/>
      <c r="BS921" s="26"/>
      <c r="BT921" s="26"/>
      <c r="BU921" s="26"/>
      <c r="BV921" s="26"/>
      <c r="BW921" s="26"/>
      <c r="BX921" s="26"/>
      <c r="BY921" s="26"/>
      <c r="BZ921" s="26"/>
      <c r="CA921" s="26"/>
      <c r="CB921" s="26"/>
      <c r="CC921" s="26"/>
      <c r="CD921" s="26"/>
      <c r="CE921" s="26"/>
      <c r="CF921" s="26"/>
      <c r="CG921" s="26"/>
    </row>
    <row r="922" spans="1:85" ht="15.75" customHeight="1" x14ac:dyDescent="0.2">
      <c r="A922" s="26"/>
      <c r="B922" s="26"/>
      <c r="C922" s="26"/>
      <c r="D922" s="51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  <c r="AG922" s="26"/>
      <c r="AH922" s="26"/>
      <c r="AI922" s="26"/>
      <c r="AJ922" s="26"/>
      <c r="AK922" s="26"/>
      <c r="AL922" s="26"/>
      <c r="AM922" s="26"/>
      <c r="AN922" s="26"/>
      <c r="AO922" s="26"/>
      <c r="AP922" s="26"/>
      <c r="AQ922" s="26"/>
      <c r="AR922" s="26"/>
      <c r="AS922" s="26"/>
      <c r="AT922" s="26"/>
      <c r="AU922" s="26"/>
      <c r="AV922" s="26"/>
      <c r="AW922" s="26"/>
      <c r="AX922" s="26"/>
      <c r="AY922" s="26"/>
      <c r="AZ922" s="26"/>
      <c r="BA922" s="26"/>
      <c r="BB922" s="26"/>
      <c r="BC922" s="26"/>
      <c r="BD922" s="26"/>
      <c r="BE922" s="26"/>
      <c r="BF922" s="26"/>
      <c r="BG922" s="26"/>
      <c r="BH922" s="26"/>
      <c r="BI922" s="26"/>
      <c r="BJ922" s="26"/>
      <c r="BK922" s="26"/>
      <c r="BL922" s="26"/>
      <c r="BM922" s="26"/>
      <c r="BN922" s="26"/>
      <c r="BO922" s="26"/>
      <c r="BP922" s="26"/>
      <c r="BQ922" s="26"/>
      <c r="BR922" s="26"/>
      <c r="BS922" s="26"/>
      <c r="BT922" s="26"/>
      <c r="BU922" s="26"/>
      <c r="BV922" s="26"/>
      <c r="BW922" s="26"/>
      <c r="BX922" s="26"/>
      <c r="BY922" s="26"/>
      <c r="BZ922" s="26"/>
      <c r="CA922" s="26"/>
      <c r="CB922" s="26"/>
      <c r="CC922" s="26"/>
      <c r="CD922" s="26"/>
      <c r="CE922" s="26"/>
      <c r="CF922" s="26"/>
      <c r="CG922" s="26"/>
    </row>
    <row r="923" spans="1:85" ht="15.75" customHeight="1" x14ac:dyDescent="0.2">
      <c r="A923" s="26"/>
      <c r="B923" s="26"/>
      <c r="C923" s="26"/>
      <c r="D923" s="51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  <c r="AG923" s="26"/>
      <c r="AH923" s="26"/>
      <c r="AI923" s="26"/>
      <c r="AJ923" s="26"/>
      <c r="AK923" s="26"/>
      <c r="AL923" s="26"/>
      <c r="AM923" s="26"/>
      <c r="AN923" s="26"/>
      <c r="AO923" s="26"/>
      <c r="AP923" s="26"/>
      <c r="AQ923" s="26"/>
      <c r="AR923" s="26"/>
      <c r="AS923" s="26"/>
      <c r="AT923" s="26"/>
      <c r="AU923" s="26"/>
      <c r="AV923" s="26"/>
      <c r="AW923" s="26"/>
      <c r="AX923" s="26"/>
      <c r="AY923" s="26"/>
      <c r="AZ923" s="26"/>
      <c r="BA923" s="26"/>
      <c r="BB923" s="26"/>
      <c r="BC923" s="26"/>
      <c r="BD923" s="26"/>
      <c r="BE923" s="26"/>
      <c r="BF923" s="26"/>
      <c r="BG923" s="26"/>
      <c r="BH923" s="26"/>
      <c r="BI923" s="26"/>
      <c r="BJ923" s="26"/>
      <c r="BK923" s="26"/>
      <c r="BL923" s="26"/>
      <c r="BM923" s="26"/>
      <c r="BN923" s="26"/>
      <c r="BO923" s="26"/>
      <c r="BP923" s="26"/>
      <c r="BQ923" s="26"/>
      <c r="BR923" s="26"/>
      <c r="BS923" s="26"/>
      <c r="BT923" s="26"/>
      <c r="BU923" s="26"/>
      <c r="BV923" s="26"/>
      <c r="BW923" s="26"/>
      <c r="BX923" s="26"/>
      <c r="BY923" s="26"/>
      <c r="BZ923" s="26"/>
      <c r="CA923" s="26"/>
      <c r="CB923" s="26"/>
      <c r="CC923" s="26"/>
      <c r="CD923" s="26"/>
      <c r="CE923" s="26"/>
      <c r="CF923" s="26"/>
      <c r="CG923" s="26"/>
    </row>
    <row r="924" spans="1:85" ht="15.75" customHeight="1" x14ac:dyDescent="0.2">
      <c r="A924" s="26"/>
      <c r="B924" s="26"/>
      <c r="C924" s="26"/>
      <c r="D924" s="51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  <c r="AG924" s="26"/>
      <c r="AH924" s="26"/>
      <c r="AI924" s="26"/>
      <c r="AJ924" s="26"/>
      <c r="AK924" s="26"/>
      <c r="AL924" s="26"/>
      <c r="AM924" s="26"/>
      <c r="AN924" s="26"/>
      <c r="AO924" s="26"/>
      <c r="AP924" s="26"/>
      <c r="AQ924" s="26"/>
      <c r="AR924" s="26"/>
      <c r="AS924" s="26"/>
      <c r="AT924" s="26"/>
      <c r="AU924" s="26"/>
      <c r="AV924" s="26"/>
      <c r="AW924" s="26"/>
      <c r="AX924" s="26"/>
      <c r="AY924" s="26"/>
      <c r="AZ924" s="26"/>
      <c r="BA924" s="26"/>
      <c r="BB924" s="26"/>
      <c r="BC924" s="26"/>
      <c r="BD924" s="26"/>
      <c r="BE924" s="26"/>
      <c r="BF924" s="26"/>
      <c r="BG924" s="26"/>
      <c r="BH924" s="26"/>
      <c r="BI924" s="26"/>
      <c r="BJ924" s="26"/>
      <c r="BK924" s="26"/>
      <c r="BL924" s="26"/>
      <c r="BM924" s="26"/>
      <c r="BN924" s="26"/>
      <c r="BO924" s="26"/>
      <c r="BP924" s="26"/>
      <c r="BQ924" s="26"/>
      <c r="BR924" s="26"/>
      <c r="BS924" s="26"/>
      <c r="BT924" s="26"/>
      <c r="BU924" s="26"/>
      <c r="BV924" s="26"/>
      <c r="BW924" s="26"/>
      <c r="BX924" s="26"/>
      <c r="BY924" s="26"/>
      <c r="BZ924" s="26"/>
      <c r="CA924" s="26"/>
      <c r="CB924" s="26"/>
      <c r="CC924" s="26"/>
      <c r="CD924" s="26"/>
      <c r="CE924" s="26"/>
      <c r="CF924" s="26"/>
      <c r="CG924" s="26"/>
    </row>
    <row r="925" spans="1:85" ht="15.75" customHeight="1" x14ac:dyDescent="0.2">
      <c r="A925" s="26"/>
      <c r="B925" s="26"/>
      <c r="C925" s="26"/>
      <c r="D925" s="51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  <c r="AG925" s="26"/>
      <c r="AH925" s="26"/>
      <c r="AI925" s="26"/>
      <c r="AJ925" s="26"/>
      <c r="AK925" s="26"/>
      <c r="AL925" s="26"/>
      <c r="AM925" s="26"/>
      <c r="AN925" s="26"/>
      <c r="AO925" s="26"/>
      <c r="AP925" s="26"/>
      <c r="AQ925" s="26"/>
      <c r="AR925" s="26"/>
      <c r="AS925" s="26"/>
      <c r="AT925" s="26"/>
      <c r="AU925" s="26"/>
      <c r="AV925" s="26"/>
      <c r="AW925" s="26"/>
      <c r="AX925" s="26"/>
      <c r="AY925" s="26"/>
      <c r="AZ925" s="26"/>
      <c r="BA925" s="26"/>
      <c r="BB925" s="26"/>
      <c r="BC925" s="26"/>
      <c r="BD925" s="26"/>
      <c r="BE925" s="26"/>
      <c r="BF925" s="26"/>
      <c r="BG925" s="26"/>
      <c r="BH925" s="26"/>
      <c r="BI925" s="26"/>
      <c r="BJ925" s="26"/>
      <c r="BK925" s="26"/>
      <c r="BL925" s="26"/>
      <c r="BM925" s="26"/>
      <c r="BN925" s="26"/>
      <c r="BO925" s="26"/>
      <c r="BP925" s="26"/>
      <c r="BQ925" s="26"/>
      <c r="BR925" s="26"/>
      <c r="BS925" s="26"/>
      <c r="BT925" s="26"/>
      <c r="BU925" s="26"/>
      <c r="BV925" s="26"/>
      <c r="BW925" s="26"/>
      <c r="BX925" s="26"/>
      <c r="BY925" s="26"/>
      <c r="BZ925" s="26"/>
      <c r="CA925" s="26"/>
      <c r="CB925" s="26"/>
      <c r="CC925" s="26"/>
      <c r="CD925" s="26"/>
      <c r="CE925" s="26"/>
      <c r="CF925" s="26"/>
      <c r="CG925" s="26"/>
    </row>
    <row r="926" spans="1:85" ht="15.75" customHeight="1" x14ac:dyDescent="0.2">
      <c r="A926" s="26"/>
      <c r="B926" s="26"/>
      <c r="C926" s="26"/>
      <c r="D926" s="51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  <c r="AG926" s="26"/>
      <c r="AH926" s="26"/>
      <c r="AI926" s="26"/>
      <c r="AJ926" s="26"/>
      <c r="AK926" s="26"/>
      <c r="AL926" s="26"/>
      <c r="AM926" s="26"/>
      <c r="AN926" s="26"/>
      <c r="AO926" s="26"/>
      <c r="AP926" s="26"/>
      <c r="AQ926" s="26"/>
      <c r="AR926" s="26"/>
      <c r="AS926" s="26"/>
      <c r="AT926" s="26"/>
      <c r="AU926" s="26"/>
      <c r="AV926" s="26"/>
      <c r="AW926" s="26"/>
      <c r="AX926" s="26"/>
      <c r="AY926" s="26"/>
      <c r="AZ926" s="26"/>
      <c r="BA926" s="26"/>
      <c r="BB926" s="26"/>
      <c r="BC926" s="26"/>
      <c r="BD926" s="26"/>
      <c r="BE926" s="26"/>
      <c r="BF926" s="26"/>
      <c r="BG926" s="26"/>
      <c r="BH926" s="26"/>
      <c r="BI926" s="26"/>
      <c r="BJ926" s="26"/>
      <c r="BK926" s="26"/>
      <c r="BL926" s="26"/>
      <c r="BM926" s="26"/>
      <c r="BN926" s="26"/>
      <c r="BO926" s="26"/>
      <c r="BP926" s="26"/>
      <c r="BQ926" s="26"/>
      <c r="BR926" s="26"/>
      <c r="BS926" s="26"/>
      <c r="BT926" s="26"/>
      <c r="BU926" s="26"/>
      <c r="BV926" s="26"/>
      <c r="BW926" s="26"/>
      <c r="BX926" s="26"/>
      <c r="BY926" s="26"/>
      <c r="BZ926" s="26"/>
      <c r="CA926" s="26"/>
      <c r="CB926" s="26"/>
      <c r="CC926" s="26"/>
      <c r="CD926" s="26"/>
      <c r="CE926" s="26"/>
      <c r="CF926" s="26"/>
      <c r="CG926" s="26"/>
    </row>
    <row r="927" spans="1:85" ht="15.75" customHeight="1" x14ac:dyDescent="0.2">
      <c r="A927" s="26"/>
      <c r="B927" s="26"/>
      <c r="C927" s="26"/>
      <c r="D927" s="51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  <c r="AG927" s="26"/>
      <c r="AH927" s="26"/>
      <c r="AI927" s="26"/>
      <c r="AJ927" s="26"/>
      <c r="AK927" s="26"/>
      <c r="AL927" s="26"/>
      <c r="AM927" s="26"/>
      <c r="AN927" s="26"/>
      <c r="AO927" s="26"/>
      <c r="AP927" s="26"/>
      <c r="AQ927" s="26"/>
      <c r="AR927" s="26"/>
      <c r="AS927" s="26"/>
      <c r="AT927" s="26"/>
      <c r="AU927" s="26"/>
      <c r="AV927" s="26"/>
      <c r="AW927" s="26"/>
      <c r="AX927" s="26"/>
      <c r="AY927" s="26"/>
      <c r="AZ927" s="26"/>
      <c r="BA927" s="26"/>
      <c r="BB927" s="26"/>
      <c r="BC927" s="26"/>
      <c r="BD927" s="26"/>
      <c r="BE927" s="26"/>
      <c r="BF927" s="26"/>
      <c r="BG927" s="26"/>
      <c r="BH927" s="26"/>
      <c r="BI927" s="26"/>
      <c r="BJ927" s="26"/>
      <c r="BK927" s="26"/>
      <c r="BL927" s="26"/>
      <c r="BM927" s="26"/>
      <c r="BN927" s="26"/>
      <c r="BO927" s="26"/>
      <c r="BP927" s="26"/>
      <c r="BQ927" s="26"/>
      <c r="BR927" s="26"/>
      <c r="BS927" s="26"/>
      <c r="BT927" s="26"/>
      <c r="BU927" s="26"/>
      <c r="BV927" s="26"/>
      <c r="BW927" s="26"/>
      <c r="BX927" s="26"/>
      <c r="BY927" s="26"/>
      <c r="BZ927" s="26"/>
      <c r="CA927" s="26"/>
      <c r="CB927" s="26"/>
      <c r="CC927" s="26"/>
      <c r="CD927" s="26"/>
      <c r="CE927" s="26"/>
      <c r="CF927" s="26"/>
      <c r="CG927" s="26"/>
    </row>
    <row r="928" spans="1:85" ht="15.75" customHeight="1" x14ac:dyDescent="0.2">
      <c r="A928" s="26"/>
      <c r="B928" s="26"/>
      <c r="C928" s="26"/>
      <c r="D928" s="51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  <c r="AG928" s="26"/>
      <c r="AH928" s="26"/>
      <c r="AI928" s="26"/>
      <c r="AJ928" s="26"/>
      <c r="AK928" s="26"/>
      <c r="AL928" s="26"/>
      <c r="AM928" s="26"/>
      <c r="AN928" s="26"/>
      <c r="AO928" s="26"/>
      <c r="AP928" s="26"/>
      <c r="AQ928" s="26"/>
      <c r="AR928" s="26"/>
      <c r="AS928" s="26"/>
      <c r="AT928" s="26"/>
      <c r="AU928" s="26"/>
      <c r="AV928" s="26"/>
      <c r="AW928" s="26"/>
      <c r="AX928" s="26"/>
      <c r="AY928" s="26"/>
      <c r="AZ928" s="26"/>
      <c r="BA928" s="26"/>
      <c r="BB928" s="26"/>
      <c r="BC928" s="26"/>
      <c r="BD928" s="26"/>
      <c r="BE928" s="26"/>
      <c r="BF928" s="26"/>
      <c r="BG928" s="26"/>
      <c r="BH928" s="26"/>
      <c r="BI928" s="26"/>
      <c r="BJ928" s="26"/>
      <c r="BK928" s="26"/>
      <c r="BL928" s="26"/>
      <c r="BM928" s="26"/>
      <c r="BN928" s="26"/>
      <c r="BO928" s="26"/>
      <c r="BP928" s="26"/>
      <c r="BQ928" s="26"/>
      <c r="BR928" s="26"/>
      <c r="BS928" s="26"/>
      <c r="BT928" s="26"/>
      <c r="BU928" s="26"/>
      <c r="BV928" s="26"/>
      <c r="BW928" s="26"/>
      <c r="BX928" s="26"/>
      <c r="BY928" s="26"/>
      <c r="BZ928" s="26"/>
      <c r="CA928" s="26"/>
      <c r="CB928" s="26"/>
      <c r="CC928" s="26"/>
      <c r="CD928" s="26"/>
      <c r="CE928" s="26"/>
      <c r="CF928" s="26"/>
      <c r="CG928" s="26"/>
    </row>
    <row r="929" spans="1:85" ht="15.75" customHeight="1" x14ac:dyDescent="0.2">
      <c r="A929" s="26"/>
      <c r="B929" s="26"/>
      <c r="C929" s="26"/>
      <c r="D929" s="51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  <c r="AG929" s="26"/>
      <c r="AH929" s="26"/>
      <c r="AI929" s="26"/>
      <c r="AJ929" s="26"/>
      <c r="AK929" s="26"/>
      <c r="AL929" s="26"/>
      <c r="AM929" s="26"/>
      <c r="AN929" s="26"/>
      <c r="AO929" s="26"/>
      <c r="AP929" s="26"/>
      <c r="AQ929" s="26"/>
      <c r="AR929" s="26"/>
      <c r="AS929" s="26"/>
      <c r="AT929" s="26"/>
      <c r="AU929" s="26"/>
      <c r="AV929" s="26"/>
      <c r="AW929" s="26"/>
      <c r="AX929" s="26"/>
      <c r="AY929" s="26"/>
      <c r="AZ929" s="26"/>
      <c r="BA929" s="26"/>
      <c r="BB929" s="26"/>
      <c r="BC929" s="26"/>
      <c r="BD929" s="26"/>
      <c r="BE929" s="26"/>
      <c r="BF929" s="26"/>
      <c r="BG929" s="26"/>
      <c r="BH929" s="26"/>
      <c r="BI929" s="26"/>
      <c r="BJ929" s="26"/>
      <c r="BK929" s="26"/>
      <c r="BL929" s="26"/>
      <c r="BM929" s="26"/>
      <c r="BN929" s="26"/>
      <c r="BO929" s="26"/>
      <c r="BP929" s="26"/>
      <c r="BQ929" s="26"/>
      <c r="BR929" s="26"/>
      <c r="BS929" s="26"/>
      <c r="BT929" s="26"/>
      <c r="BU929" s="26"/>
      <c r="BV929" s="26"/>
      <c r="BW929" s="26"/>
      <c r="BX929" s="26"/>
      <c r="BY929" s="26"/>
      <c r="BZ929" s="26"/>
      <c r="CA929" s="26"/>
      <c r="CB929" s="26"/>
      <c r="CC929" s="26"/>
      <c r="CD929" s="26"/>
      <c r="CE929" s="26"/>
      <c r="CF929" s="26"/>
      <c r="CG929" s="26"/>
    </row>
    <row r="930" spans="1:85" ht="15.75" customHeight="1" x14ac:dyDescent="0.2">
      <c r="A930" s="26"/>
      <c r="B930" s="26"/>
      <c r="C930" s="26"/>
      <c r="D930" s="51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  <c r="AG930" s="26"/>
      <c r="AH930" s="26"/>
      <c r="AI930" s="26"/>
      <c r="AJ930" s="26"/>
      <c r="AK930" s="26"/>
      <c r="AL930" s="26"/>
      <c r="AM930" s="26"/>
      <c r="AN930" s="26"/>
      <c r="AO930" s="26"/>
      <c r="AP930" s="26"/>
      <c r="AQ930" s="26"/>
      <c r="AR930" s="26"/>
      <c r="AS930" s="26"/>
      <c r="AT930" s="26"/>
      <c r="AU930" s="26"/>
      <c r="AV930" s="26"/>
      <c r="AW930" s="26"/>
      <c r="AX930" s="26"/>
      <c r="AY930" s="26"/>
      <c r="AZ930" s="26"/>
      <c r="BA930" s="26"/>
      <c r="BB930" s="26"/>
      <c r="BC930" s="26"/>
      <c r="BD930" s="26"/>
      <c r="BE930" s="26"/>
      <c r="BF930" s="26"/>
      <c r="BG930" s="26"/>
      <c r="BH930" s="26"/>
      <c r="BI930" s="26"/>
      <c r="BJ930" s="26"/>
      <c r="BK930" s="26"/>
      <c r="BL930" s="26"/>
      <c r="BM930" s="26"/>
      <c r="BN930" s="26"/>
      <c r="BO930" s="26"/>
      <c r="BP930" s="26"/>
      <c r="BQ930" s="26"/>
      <c r="BR930" s="26"/>
      <c r="BS930" s="26"/>
      <c r="BT930" s="26"/>
      <c r="BU930" s="26"/>
      <c r="BV930" s="26"/>
      <c r="BW930" s="26"/>
      <c r="BX930" s="26"/>
      <c r="BY930" s="26"/>
      <c r="BZ930" s="26"/>
      <c r="CA930" s="26"/>
      <c r="CB930" s="26"/>
      <c r="CC930" s="26"/>
      <c r="CD930" s="26"/>
      <c r="CE930" s="26"/>
      <c r="CF930" s="26"/>
      <c r="CG930" s="26"/>
    </row>
    <row r="931" spans="1:85" ht="15.75" customHeight="1" x14ac:dyDescent="0.2">
      <c r="A931" s="26"/>
      <c r="B931" s="26"/>
      <c r="C931" s="26"/>
      <c r="D931" s="51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  <c r="AG931" s="26"/>
      <c r="AH931" s="26"/>
      <c r="AI931" s="26"/>
      <c r="AJ931" s="26"/>
      <c r="AK931" s="26"/>
      <c r="AL931" s="26"/>
      <c r="AM931" s="26"/>
      <c r="AN931" s="26"/>
      <c r="AO931" s="26"/>
      <c r="AP931" s="26"/>
      <c r="AQ931" s="26"/>
      <c r="AR931" s="26"/>
      <c r="AS931" s="26"/>
      <c r="AT931" s="26"/>
      <c r="AU931" s="26"/>
      <c r="AV931" s="26"/>
      <c r="AW931" s="26"/>
      <c r="AX931" s="26"/>
      <c r="AY931" s="26"/>
      <c r="AZ931" s="26"/>
      <c r="BA931" s="26"/>
      <c r="BB931" s="26"/>
      <c r="BC931" s="26"/>
      <c r="BD931" s="26"/>
      <c r="BE931" s="26"/>
      <c r="BF931" s="26"/>
      <c r="BG931" s="26"/>
      <c r="BH931" s="26"/>
      <c r="BI931" s="26"/>
      <c r="BJ931" s="26"/>
      <c r="BK931" s="26"/>
      <c r="BL931" s="26"/>
      <c r="BM931" s="26"/>
      <c r="BN931" s="26"/>
      <c r="BO931" s="26"/>
      <c r="BP931" s="26"/>
      <c r="BQ931" s="26"/>
      <c r="BR931" s="26"/>
      <c r="BS931" s="26"/>
      <c r="BT931" s="26"/>
      <c r="BU931" s="26"/>
      <c r="BV931" s="26"/>
      <c r="BW931" s="26"/>
      <c r="BX931" s="26"/>
      <c r="BY931" s="26"/>
      <c r="BZ931" s="26"/>
      <c r="CA931" s="26"/>
      <c r="CB931" s="26"/>
      <c r="CC931" s="26"/>
      <c r="CD931" s="26"/>
      <c r="CE931" s="26"/>
      <c r="CF931" s="26"/>
      <c r="CG931" s="26"/>
    </row>
    <row r="932" spans="1:85" ht="15.75" customHeight="1" x14ac:dyDescent="0.2">
      <c r="A932" s="26"/>
      <c r="B932" s="26"/>
      <c r="C932" s="26"/>
      <c r="D932" s="51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  <c r="AG932" s="26"/>
      <c r="AH932" s="26"/>
      <c r="AI932" s="26"/>
      <c r="AJ932" s="26"/>
      <c r="AK932" s="26"/>
      <c r="AL932" s="26"/>
      <c r="AM932" s="26"/>
      <c r="AN932" s="26"/>
      <c r="AO932" s="26"/>
      <c r="AP932" s="26"/>
      <c r="AQ932" s="26"/>
      <c r="AR932" s="26"/>
      <c r="AS932" s="26"/>
      <c r="AT932" s="26"/>
      <c r="AU932" s="26"/>
      <c r="AV932" s="26"/>
      <c r="AW932" s="26"/>
      <c r="AX932" s="26"/>
      <c r="AY932" s="26"/>
      <c r="AZ932" s="26"/>
      <c r="BA932" s="26"/>
      <c r="BB932" s="26"/>
      <c r="BC932" s="26"/>
      <c r="BD932" s="26"/>
      <c r="BE932" s="26"/>
      <c r="BF932" s="26"/>
      <c r="BG932" s="26"/>
      <c r="BH932" s="26"/>
      <c r="BI932" s="26"/>
      <c r="BJ932" s="26"/>
      <c r="BK932" s="26"/>
      <c r="BL932" s="26"/>
      <c r="BM932" s="26"/>
      <c r="BN932" s="26"/>
      <c r="BO932" s="26"/>
      <c r="BP932" s="26"/>
      <c r="BQ932" s="26"/>
      <c r="BR932" s="26"/>
      <c r="BS932" s="26"/>
      <c r="BT932" s="26"/>
      <c r="BU932" s="26"/>
      <c r="BV932" s="26"/>
      <c r="BW932" s="26"/>
      <c r="BX932" s="26"/>
      <c r="BY932" s="26"/>
      <c r="BZ932" s="26"/>
      <c r="CA932" s="26"/>
      <c r="CB932" s="26"/>
      <c r="CC932" s="26"/>
      <c r="CD932" s="26"/>
      <c r="CE932" s="26"/>
      <c r="CF932" s="26"/>
      <c r="CG932" s="26"/>
    </row>
    <row r="933" spans="1:85" ht="15.75" customHeight="1" x14ac:dyDescent="0.2">
      <c r="A933" s="26"/>
      <c r="B933" s="26"/>
      <c r="C933" s="26"/>
      <c r="D933" s="51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  <c r="AG933" s="26"/>
      <c r="AH933" s="26"/>
      <c r="AI933" s="26"/>
      <c r="AJ933" s="26"/>
      <c r="AK933" s="26"/>
      <c r="AL933" s="26"/>
      <c r="AM933" s="26"/>
      <c r="AN933" s="26"/>
      <c r="AO933" s="26"/>
      <c r="AP933" s="26"/>
      <c r="AQ933" s="26"/>
      <c r="AR933" s="26"/>
      <c r="AS933" s="26"/>
      <c r="AT933" s="26"/>
      <c r="AU933" s="26"/>
      <c r="AV933" s="26"/>
      <c r="AW933" s="26"/>
      <c r="AX933" s="26"/>
      <c r="AY933" s="26"/>
      <c r="AZ933" s="26"/>
      <c r="BA933" s="26"/>
      <c r="BB933" s="26"/>
      <c r="BC933" s="26"/>
      <c r="BD933" s="26"/>
      <c r="BE933" s="26"/>
      <c r="BF933" s="26"/>
      <c r="BG933" s="26"/>
      <c r="BH933" s="26"/>
      <c r="BI933" s="26"/>
      <c r="BJ933" s="26"/>
      <c r="BK933" s="26"/>
      <c r="BL933" s="26"/>
      <c r="BM933" s="26"/>
      <c r="BN933" s="26"/>
      <c r="BO933" s="26"/>
      <c r="BP933" s="26"/>
      <c r="BQ933" s="26"/>
      <c r="BR933" s="26"/>
      <c r="BS933" s="26"/>
      <c r="BT933" s="26"/>
      <c r="BU933" s="26"/>
      <c r="BV933" s="26"/>
      <c r="BW933" s="26"/>
      <c r="BX933" s="26"/>
      <c r="BY933" s="26"/>
      <c r="BZ933" s="26"/>
      <c r="CA933" s="26"/>
      <c r="CB933" s="26"/>
      <c r="CC933" s="26"/>
      <c r="CD933" s="26"/>
      <c r="CE933" s="26"/>
      <c r="CF933" s="26"/>
      <c r="CG933" s="26"/>
    </row>
    <row r="934" spans="1:85" ht="15.75" customHeight="1" x14ac:dyDescent="0.2">
      <c r="A934" s="26"/>
      <c r="B934" s="26"/>
      <c r="C934" s="26"/>
      <c r="D934" s="51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  <c r="AG934" s="26"/>
      <c r="AH934" s="26"/>
      <c r="AI934" s="26"/>
      <c r="AJ934" s="26"/>
      <c r="AK934" s="26"/>
      <c r="AL934" s="26"/>
      <c r="AM934" s="26"/>
      <c r="AN934" s="26"/>
      <c r="AO934" s="26"/>
      <c r="AP934" s="26"/>
      <c r="AQ934" s="26"/>
      <c r="AR934" s="26"/>
      <c r="AS934" s="26"/>
      <c r="AT934" s="26"/>
      <c r="AU934" s="26"/>
      <c r="AV934" s="26"/>
      <c r="AW934" s="26"/>
      <c r="AX934" s="26"/>
      <c r="AY934" s="26"/>
      <c r="AZ934" s="26"/>
      <c r="BA934" s="26"/>
      <c r="BB934" s="26"/>
      <c r="BC934" s="26"/>
      <c r="BD934" s="26"/>
      <c r="BE934" s="26"/>
      <c r="BF934" s="26"/>
      <c r="BG934" s="26"/>
      <c r="BH934" s="26"/>
      <c r="BI934" s="26"/>
      <c r="BJ934" s="26"/>
      <c r="BK934" s="26"/>
      <c r="BL934" s="26"/>
      <c r="BM934" s="26"/>
      <c r="BN934" s="26"/>
      <c r="BO934" s="26"/>
      <c r="BP934" s="26"/>
      <c r="BQ934" s="26"/>
      <c r="BR934" s="26"/>
      <c r="BS934" s="26"/>
      <c r="BT934" s="26"/>
      <c r="BU934" s="26"/>
      <c r="BV934" s="26"/>
      <c r="BW934" s="26"/>
      <c r="BX934" s="26"/>
      <c r="BY934" s="26"/>
      <c r="BZ934" s="26"/>
      <c r="CA934" s="26"/>
      <c r="CB934" s="26"/>
      <c r="CC934" s="26"/>
      <c r="CD934" s="26"/>
      <c r="CE934" s="26"/>
      <c r="CF934" s="26"/>
      <c r="CG934" s="26"/>
    </row>
    <row r="935" spans="1:85" ht="15.75" customHeight="1" x14ac:dyDescent="0.2">
      <c r="A935" s="26"/>
      <c r="B935" s="26"/>
      <c r="C935" s="26"/>
      <c r="D935" s="51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  <c r="AG935" s="26"/>
      <c r="AH935" s="26"/>
      <c r="AI935" s="26"/>
      <c r="AJ935" s="26"/>
      <c r="AK935" s="26"/>
      <c r="AL935" s="26"/>
      <c r="AM935" s="26"/>
      <c r="AN935" s="26"/>
      <c r="AO935" s="26"/>
      <c r="AP935" s="26"/>
      <c r="AQ935" s="26"/>
      <c r="AR935" s="26"/>
      <c r="AS935" s="26"/>
      <c r="AT935" s="26"/>
      <c r="AU935" s="26"/>
      <c r="AV935" s="26"/>
      <c r="AW935" s="26"/>
      <c r="AX935" s="26"/>
      <c r="AY935" s="26"/>
      <c r="AZ935" s="26"/>
      <c r="BA935" s="26"/>
      <c r="BB935" s="26"/>
      <c r="BC935" s="26"/>
      <c r="BD935" s="26"/>
      <c r="BE935" s="26"/>
      <c r="BF935" s="26"/>
      <c r="BG935" s="26"/>
      <c r="BH935" s="26"/>
      <c r="BI935" s="26"/>
      <c r="BJ935" s="26"/>
      <c r="BK935" s="26"/>
      <c r="BL935" s="26"/>
      <c r="BM935" s="26"/>
      <c r="BN935" s="26"/>
      <c r="BO935" s="26"/>
      <c r="BP935" s="26"/>
      <c r="BQ935" s="26"/>
      <c r="BR935" s="26"/>
      <c r="BS935" s="26"/>
      <c r="BT935" s="26"/>
      <c r="BU935" s="26"/>
      <c r="BV935" s="26"/>
      <c r="BW935" s="26"/>
      <c r="BX935" s="26"/>
      <c r="BY935" s="26"/>
      <c r="BZ935" s="26"/>
      <c r="CA935" s="26"/>
      <c r="CB935" s="26"/>
      <c r="CC935" s="26"/>
      <c r="CD935" s="26"/>
      <c r="CE935" s="26"/>
      <c r="CF935" s="26"/>
      <c r="CG935" s="26"/>
    </row>
    <row r="936" spans="1:85" ht="15.75" customHeight="1" x14ac:dyDescent="0.2">
      <c r="A936" s="26"/>
      <c r="B936" s="26"/>
      <c r="C936" s="26"/>
      <c r="D936" s="51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  <c r="AG936" s="26"/>
      <c r="AH936" s="26"/>
      <c r="AI936" s="26"/>
      <c r="AJ936" s="26"/>
      <c r="AK936" s="26"/>
      <c r="AL936" s="26"/>
      <c r="AM936" s="26"/>
      <c r="AN936" s="26"/>
      <c r="AO936" s="26"/>
      <c r="AP936" s="26"/>
      <c r="AQ936" s="26"/>
      <c r="AR936" s="26"/>
      <c r="AS936" s="26"/>
      <c r="AT936" s="26"/>
      <c r="AU936" s="26"/>
      <c r="AV936" s="26"/>
      <c r="AW936" s="26"/>
      <c r="AX936" s="26"/>
      <c r="AY936" s="26"/>
      <c r="AZ936" s="26"/>
      <c r="BA936" s="26"/>
      <c r="BB936" s="26"/>
      <c r="BC936" s="26"/>
      <c r="BD936" s="26"/>
      <c r="BE936" s="26"/>
      <c r="BF936" s="26"/>
      <c r="BG936" s="26"/>
      <c r="BH936" s="26"/>
      <c r="BI936" s="26"/>
      <c r="BJ936" s="26"/>
      <c r="BK936" s="26"/>
      <c r="BL936" s="26"/>
      <c r="BM936" s="26"/>
      <c r="BN936" s="26"/>
      <c r="BO936" s="26"/>
      <c r="BP936" s="26"/>
      <c r="BQ936" s="26"/>
      <c r="BR936" s="26"/>
      <c r="BS936" s="26"/>
      <c r="BT936" s="26"/>
      <c r="BU936" s="26"/>
      <c r="BV936" s="26"/>
      <c r="BW936" s="26"/>
      <c r="BX936" s="26"/>
      <c r="BY936" s="26"/>
      <c r="BZ936" s="26"/>
      <c r="CA936" s="26"/>
      <c r="CB936" s="26"/>
      <c r="CC936" s="26"/>
      <c r="CD936" s="26"/>
      <c r="CE936" s="26"/>
      <c r="CF936" s="26"/>
      <c r="CG936" s="26"/>
    </row>
    <row r="937" spans="1:85" ht="15.75" customHeight="1" x14ac:dyDescent="0.2">
      <c r="A937" s="26"/>
      <c r="B937" s="26"/>
      <c r="C937" s="26"/>
      <c r="D937" s="51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  <c r="AG937" s="26"/>
      <c r="AH937" s="26"/>
      <c r="AI937" s="26"/>
      <c r="AJ937" s="26"/>
      <c r="AK937" s="26"/>
      <c r="AL937" s="26"/>
      <c r="AM937" s="26"/>
      <c r="AN937" s="26"/>
      <c r="AO937" s="26"/>
      <c r="AP937" s="26"/>
      <c r="AQ937" s="26"/>
      <c r="AR937" s="26"/>
      <c r="AS937" s="26"/>
      <c r="AT937" s="26"/>
      <c r="AU937" s="26"/>
      <c r="AV937" s="26"/>
      <c r="AW937" s="26"/>
      <c r="AX937" s="26"/>
      <c r="AY937" s="26"/>
      <c r="AZ937" s="26"/>
      <c r="BA937" s="26"/>
      <c r="BB937" s="26"/>
      <c r="BC937" s="26"/>
      <c r="BD937" s="26"/>
      <c r="BE937" s="26"/>
      <c r="BF937" s="26"/>
      <c r="BG937" s="26"/>
      <c r="BH937" s="26"/>
      <c r="BI937" s="26"/>
      <c r="BJ937" s="26"/>
      <c r="BK937" s="26"/>
      <c r="BL937" s="26"/>
      <c r="BM937" s="26"/>
      <c r="BN937" s="26"/>
      <c r="BO937" s="26"/>
      <c r="BP937" s="26"/>
      <c r="BQ937" s="26"/>
      <c r="BR937" s="26"/>
      <c r="BS937" s="26"/>
      <c r="BT937" s="26"/>
      <c r="BU937" s="26"/>
      <c r="BV937" s="26"/>
      <c r="BW937" s="26"/>
      <c r="BX937" s="26"/>
      <c r="BY937" s="26"/>
      <c r="BZ937" s="26"/>
      <c r="CA937" s="26"/>
      <c r="CB937" s="26"/>
      <c r="CC937" s="26"/>
      <c r="CD937" s="26"/>
      <c r="CE937" s="26"/>
      <c r="CF937" s="26"/>
      <c r="CG937" s="26"/>
    </row>
    <row r="938" spans="1:85" ht="15.75" customHeight="1" x14ac:dyDescent="0.2">
      <c r="A938" s="26"/>
      <c r="B938" s="26"/>
      <c r="C938" s="26"/>
      <c r="D938" s="51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  <c r="AG938" s="26"/>
      <c r="AH938" s="26"/>
      <c r="AI938" s="26"/>
      <c r="AJ938" s="26"/>
      <c r="AK938" s="26"/>
      <c r="AL938" s="26"/>
      <c r="AM938" s="26"/>
      <c r="AN938" s="26"/>
      <c r="AO938" s="26"/>
      <c r="AP938" s="26"/>
      <c r="AQ938" s="26"/>
      <c r="AR938" s="26"/>
      <c r="AS938" s="26"/>
      <c r="AT938" s="26"/>
      <c r="AU938" s="26"/>
      <c r="AV938" s="26"/>
      <c r="AW938" s="26"/>
      <c r="AX938" s="26"/>
      <c r="AY938" s="26"/>
      <c r="AZ938" s="26"/>
      <c r="BA938" s="26"/>
      <c r="BB938" s="26"/>
      <c r="BC938" s="26"/>
      <c r="BD938" s="26"/>
      <c r="BE938" s="26"/>
      <c r="BF938" s="26"/>
      <c r="BG938" s="26"/>
      <c r="BH938" s="26"/>
      <c r="BI938" s="26"/>
      <c r="BJ938" s="26"/>
      <c r="BK938" s="26"/>
      <c r="BL938" s="26"/>
      <c r="BM938" s="26"/>
      <c r="BN938" s="26"/>
      <c r="BO938" s="26"/>
      <c r="BP938" s="26"/>
      <c r="BQ938" s="26"/>
      <c r="BR938" s="26"/>
      <c r="BS938" s="26"/>
      <c r="BT938" s="26"/>
      <c r="BU938" s="26"/>
      <c r="BV938" s="26"/>
      <c r="BW938" s="26"/>
      <c r="BX938" s="26"/>
      <c r="BY938" s="26"/>
      <c r="BZ938" s="26"/>
      <c r="CA938" s="26"/>
      <c r="CB938" s="26"/>
      <c r="CC938" s="26"/>
      <c r="CD938" s="26"/>
      <c r="CE938" s="26"/>
      <c r="CF938" s="26"/>
      <c r="CG938" s="26"/>
    </row>
    <row r="939" spans="1:85" ht="15.75" customHeight="1" x14ac:dyDescent="0.2">
      <c r="A939" s="26"/>
      <c r="B939" s="26"/>
      <c r="C939" s="26"/>
      <c r="D939" s="51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  <c r="AG939" s="26"/>
      <c r="AH939" s="26"/>
      <c r="AI939" s="26"/>
      <c r="AJ939" s="26"/>
      <c r="AK939" s="26"/>
      <c r="AL939" s="26"/>
      <c r="AM939" s="26"/>
      <c r="AN939" s="26"/>
      <c r="AO939" s="26"/>
      <c r="AP939" s="26"/>
      <c r="AQ939" s="26"/>
      <c r="AR939" s="26"/>
      <c r="AS939" s="26"/>
      <c r="AT939" s="26"/>
      <c r="AU939" s="26"/>
      <c r="AV939" s="26"/>
      <c r="AW939" s="26"/>
      <c r="AX939" s="26"/>
      <c r="AY939" s="26"/>
      <c r="AZ939" s="26"/>
      <c r="BA939" s="26"/>
      <c r="BB939" s="26"/>
      <c r="BC939" s="26"/>
      <c r="BD939" s="26"/>
      <c r="BE939" s="26"/>
      <c r="BF939" s="26"/>
      <c r="BG939" s="26"/>
      <c r="BH939" s="26"/>
      <c r="BI939" s="26"/>
      <c r="BJ939" s="26"/>
      <c r="BK939" s="26"/>
      <c r="BL939" s="26"/>
      <c r="BM939" s="26"/>
      <c r="BN939" s="26"/>
      <c r="BO939" s="26"/>
      <c r="BP939" s="26"/>
      <c r="BQ939" s="26"/>
      <c r="BR939" s="26"/>
      <c r="BS939" s="26"/>
      <c r="BT939" s="26"/>
      <c r="BU939" s="26"/>
      <c r="BV939" s="26"/>
      <c r="BW939" s="26"/>
      <c r="BX939" s="26"/>
      <c r="BY939" s="26"/>
      <c r="BZ939" s="26"/>
      <c r="CA939" s="26"/>
      <c r="CB939" s="26"/>
      <c r="CC939" s="26"/>
      <c r="CD939" s="26"/>
      <c r="CE939" s="26"/>
      <c r="CF939" s="26"/>
      <c r="CG939" s="26"/>
    </row>
    <row r="940" spans="1:85" ht="15.75" customHeight="1" x14ac:dyDescent="0.2">
      <c r="A940" s="26"/>
      <c r="B940" s="26"/>
      <c r="C940" s="26"/>
      <c r="D940" s="51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  <c r="AG940" s="26"/>
      <c r="AH940" s="26"/>
      <c r="AI940" s="26"/>
      <c r="AJ940" s="26"/>
      <c r="AK940" s="26"/>
      <c r="AL940" s="26"/>
      <c r="AM940" s="26"/>
      <c r="AN940" s="26"/>
      <c r="AO940" s="26"/>
      <c r="AP940" s="26"/>
      <c r="AQ940" s="26"/>
      <c r="AR940" s="26"/>
      <c r="AS940" s="26"/>
      <c r="AT940" s="26"/>
      <c r="AU940" s="26"/>
      <c r="AV940" s="26"/>
      <c r="AW940" s="26"/>
      <c r="AX940" s="26"/>
      <c r="AY940" s="26"/>
      <c r="AZ940" s="26"/>
      <c r="BA940" s="26"/>
      <c r="BB940" s="26"/>
      <c r="BC940" s="26"/>
      <c r="BD940" s="26"/>
      <c r="BE940" s="26"/>
      <c r="BF940" s="26"/>
      <c r="BG940" s="26"/>
      <c r="BH940" s="26"/>
      <c r="BI940" s="26"/>
      <c r="BJ940" s="26"/>
      <c r="BK940" s="26"/>
      <c r="BL940" s="26"/>
      <c r="BM940" s="26"/>
      <c r="BN940" s="26"/>
      <c r="BO940" s="26"/>
      <c r="BP940" s="26"/>
      <c r="BQ940" s="26"/>
      <c r="BR940" s="26"/>
      <c r="BS940" s="26"/>
      <c r="BT940" s="26"/>
      <c r="BU940" s="26"/>
      <c r="BV940" s="26"/>
      <c r="BW940" s="26"/>
      <c r="BX940" s="26"/>
      <c r="BY940" s="26"/>
      <c r="BZ940" s="26"/>
      <c r="CA940" s="26"/>
      <c r="CB940" s="26"/>
      <c r="CC940" s="26"/>
      <c r="CD940" s="26"/>
      <c r="CE940" s="26"/>
      <c r="CF940" s="26"/>
      <c r="CG940" s="26"/>
    </row>
    <row r="941" spans="1:85" ht="15.75" customHeight="1" x14ac:dyDescent="0.2">
      <c r="A941" s="26"/>
      <c r="B941" s="26"/>
      <c r="C941" s="26"/>
      <c r="D941" s="51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  <c r="AG941" s="26"/>
      <c r="AH941" s="26"/>
      <c r="AI941" s="26"/>
      <c r="AJ941" s="26"/>
      <c r="AK941" s="26"/>
      <c r="AL941" s="26"/>
      <c r="AM941" s="26"/>
      <c r="AN941" s="26"/>
      <c r="AO941" s="26"/>
      <c r="AP941" s="26"/>
      <c r="AQ941" s="26"/>
      <c r="AR941" s="26"/>
      <c r="AS941" s="26"/>
      <c r="AT941" s="26"/>
      <c r="AU941" s="26"/>
      <c r="AV941" s="26"/>
      <c r="AW941" s="26"/>
      <c r="AX941" s="26"/>
      <c r="AY941" s="26"/>
      <c r="AZ941" s="26"/>
      <c r="BA941" s="26"/>
      <c r="BB941" s="26"/>
      <c r="BC941" s="26"/>
      <c r="BD941" s="26"/>
      <c r="BE941" s="26"/>
      <c r="BF941" s="26"/>
      <c r="BG941" s="26"/>
      <c r="BH941" s="26"/>
      <c r="BI941" s="26"/>
      <c r="BJ941" s="26"/>
      <c r="BK941" s="26"/>
      <c r="BL941" s="26"/>
      <c r="BM941" s="26"/>
      <c r="BN941" s="26"/>
      <c r="BO941" s="26"/>
      <c r="BP941" s="26"/>
      <c r="BQ941" s="26"/>
      <c r="BR941" s="26"/>
      <c r="BS941" s="26"/>
      <c r="BT941" s="26"/>
      <c r="BU941" s="26"/>
      <c r="BV941" s="26"/>
      <c r="BW941" s="26"/>
      <c r="BX941" s="26"/>
      <c r="BY941" s="26"/>
      <c r="BZ941" s="26"/>
      <c r="CA941" s="26"/>
      <c r="CB941" s="26"/>
      <c r="CC941" s="26"/>
      <c r="CD941" s="26"/>
      <c r="CE941" s="26"/>
      <c r="CF941" s="26"/>
      <c r="CG941" s="26"/>
    </row>
    <row r="942" spans="1:85" ht="15.75" customHeight="1" x14ac:dyDescent="0.2">
      <c r="A942" s="26"/>
      <c r="B942" s="26"/>
      <c r="C942" s="26"/>
      <c r="D942" s="51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  <c r="AG942" s="26"/>
      <c r="AH942" s="26"/>
      <c r="AI942" s="26"/>
      <c r="AJ942" s="26"/>
      <c r="AK942" s="26"/>
      <c r="AL942" s="26"/>
      <c r="AM942" s="26"/>
      <c r="AN942" s="26"/>
      <c r="AO942" s="26"/>
      <c r="AP942" s="26"/>
      <c r="AQ942" s="26"/>
      <c r="AR942" s="26"/>
      <c r="AS942" s="26"/>
      <c r="AT942" s="26"/>
      <c r="AU942" s="26"/>
      <c r="AV942" s="26"/>
      <c r="AW942" s="26"/>
      <c r="AX942" s="26"/>
      <c r="AY942" s="26"/>
      <c r="AZ942" s="26"/>
      <c r="BA942" s="26"/>
      <c r="BB942" s="26"/>
      <c r="BC942" s="26"/>
      <c r="BD942" s="26"/>
      <c r="BE942" s="26"/>
      <c r="BF942" s="26"/>
      <c r="BG942" s="26"/>
      <c r="BH942" s="26"/>
      <c r="BI942" s="26"/>
      <c r="BJ942" s="26"/>
      <c r="BK942" s="26"/>
      <c r="BL942" s="26"/>
      <c r="BM942" s="26"/>
      <c r="BN942" s="26"/>
      <c r="BO942" s="26"/>
      <c r="BP942" s="26"/>
      <c r="BQ942" s="26"/>
      <c r="BR942" s="26"/>
      <c r="BS942" s="26"/>
      <c r="BT942" s="26"/>
      <c r="BU942" s="26"/>
      <c r="BV942" s="26"/>
      <c r="BW942" s="26"/>
      <c r="BX942" s="26"/>
      <c r="BY942" s="26"/>
      <c r="BZ942" s="26"/>
      <c r="CA942" s="26"/>
      <c r="CB942" s="26"/>
      <c r="CC942" s="26"/>
      <c r="CD942" s="26"/>
      <c r="CE942" s="26"/>
      <c r="CF942" s="26"/>
      <c r="CG942" s="26"/>
    </row>
    <row r="943" spans="1:85" ht="15.75" customHeight="1" x14ac:dyDescent="0.2">
      <c r="A943" s="26"/>
      <c r="B943" s="26"/>
      <c r="C943" s="26"/>
      <c r="D943" s="51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  <c r="AG943" s="26"/>
      <c r="AH943" s="26"/>
      <c r="AI943" s="26"/>
      <c r="AJ943" s="26"/>
      <c r="AK943" s="26"/>
      <c r="AL943" s="26"/>
      <c r="AM943" s="26"/>
      <c r="AN943" s="26"/>
      <c r="AO943" s="26"/>
      <c r="AP943" s="26"/>
      <c r="AQ943" s="26"/>
      <c r="AR943" s="26"/>
      <c r="AS943" s="26"/>
      <c r="AT943" s="26"/>
      <c r="AU943" s="26"/>
      <c r="AV943" s="26"/>
      <c r="AW943" s="26"/>
      <c r="AX943" s="26"/>
      <c r="AY943" s="26"/>
      <c r="AZ943" s="26"/>
      <c r="BA943" s="26"/>
      <c r="BB943" s="26"/>
      <c r="BC943" s="26"/>
      <c r="BD943" s="26"/>
      <c r="BE943" s="26"/>
      <c r="BF943" s="26"/>
      <c r="BG943" s="26"/>
      <c r="BH943" s="26"/>
      <c r="BI943" s="26"/>
      <c r="BJ943" s="26"/>
      <c r="BK943" s="26"/>
      <c r="BL943" s="26"/>
      <c r="BM943" s="26"/>
      <c r="BN943" s="26"/>
      <c r="BO943" s="26"/>
      <c r="BP943" s="26"/>
      <c r="BQ943" s="26"/>
      <c r="BR943" s="26"/>
      <c r="BS943" s="26"/>
      <c r="BT943" s="26"/>
      <c r="BU943" s="26"/>
      <c r="BV943" s="26"/>
      <c r="BW943" s="26"/>
      <c r="BX943" s="26"/>
      <c r="BY943" s="26"/>
      <c r="BZ943" s="26"/>
      <c r="CA943" s="26"/>
      <c r="CB943" s="26"/>
      <c r="CC943" s="26"/>
      <c r="CD943" s="26"/>
      <c r="CE943" s="26"/>
      <c r="CF943" s="26"/>
      <c r="CG943" s="26"/>
    </row>
    <row r="944" spans="1:85" ht="15.75" customHeight="1" x14ac:dyDescent="0.2">
      <c r="A944" s="26"/>
      <c r="B944" s="26"/>
      <c r="C944" s="26"/>
      <c r="D944" s="51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  <c r="AG944" s="26"/>
      <c r="AH944" s="26"/>
      <c r="AI944" s="26"/>
      <c r="AJ944" s="26"/>
      <c r="AK944" s="26"/>
      <c r="AL944" s="26"/>
      <c r="AM944" s="26"/>
      <c r="AN944" s="26"/>
      <c r="AO944" s="26"/>
      <c r="AP944" s="26"/>
      <c r="AQ944" s="26"/>
      <c r="AR944" s="26"/>
      <c r="AS944" s="26"/>
      <c r="AT944" s="26"/>
      <c r="AU944" s="26"/>
      <c r="AV944" s="26"/>
      <c r="AW944" s="26"/>
      <c r="AX944" s="26"/>
      <c r="AY944" s="26"/>
      <c r="AZ944" s="26"/>
      <c r="BA944" s="26"/>
      <c r="BB944" s="26"/>
      <c r="BC944" s="26"/>
      <c r="BD944" s="26"/>
      <c r="BE944" s="26"/>
      <c r="BF944" s="26"/>
      <c r="BG944" s="26"/>
      <c r="BH944" s="26"/>
      <c r="BI944" s="26"/>
      <c r="BJ944" s="26"/>
      <c r="BK944" s="26"/>
      <c r="BL944" s="26"/>
      <c r="BM944" s="26"/>
      <c r="BN944" s="26"/>
      <c r="BO944" s="26"/>
      <c r="BP944" s="26"/>
      <c r="BQ944" s="26"/>
      <c r="BR944" s="26"/>
      <c r="BS944" s="26"/>
      <c r="BT944" s="26"/>
      <c r="BU944" s="26"/>
      <c r="BV944" s="26"/>
      <c r="BW944" s="26"/>
      <c r="BX944" s="26"/>
      <c r="BY944" s="26"/>
      <c r="BZ944" s="26"/>
      <c r="CA944" s="26"/>
      <c r="CB944" s="26"/>
      <c r="CC944" s="26"/>
      <c r="CD944" s="26"/>
      <c r="CE944" s="26"/>
      <c r="CF944" s="26"/>
      <c r="CG944" s="26"/>
    </row>
    <row r="945" spans="1:85" ht="15.75" customHeight="1" x14ac:dyDescent="0.2">
      <c r="A945" s="26"/>
      <c r="B945" s="26"/>
      <c r="C945" s="26"/>
      <c r="D945" s="51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  <c r="AG945" s="26"/>
      <c r="AH945" s="26"/>
      <c r="AI945" s="26"/>
      <c r="AJ945" s="26"/>
      <c r="AK945" s="26"/>
      <c r="AL945" s="26"/>
      <c r="AM945" s="26"/>
      <c r="AN945" s="26"/>
      <c r="AO945" s="26"/>
      <c r="AP945" s="26"/>
      <c r="AQ945" s="26"/>
      <c r="AR945" s="26"/>
      <c r="AS945" s="26"/>
      <c r="AT945" s="26"/>
      <c r="AU945" s="26"/>
      <c r="AV945" s="26"/>
      <c r="AW945" s="26"/>
      <c r="AX945" s="26"/>
      <c r="AY945" s="26"/>
      <c r="AZ945" s="26"/>
      <c r="BA945" s="26"/>
      <c r="BB945" s="26"/>
      <c r="BC945" s="26"/>
      <c r="BD945" s="26"/>
      <c r="BE945" s="26"/>
      <c r="BF945" s="26"/>
      <c r="BG945" s="26"/>
      <c r="BH945" s="26"/>
      <c r="BI945" s="26"/>
      <c r="BJ945" s="26"/>
      <c r="BK945" s="26"/>
      <c r="BL945" s="26"/>
      <c r="BM945" s="26"/>
      <c r="BN945" s="26"/>
      <c r="BO945" s="26"/>
      <c r="BP945" s="26"/>
      <c r="BQ945" s="26"/>
      <c r="BR945" s="26"/>
      <c r="BS945" s="26"/>
      <c r="BT945" s="26"/>
      <c r="BU945" s="26"/>
      <c r="BV945" s="26"/>
      <c r="BW945" s="26"/>
      <c r="BX945" s="26"/>
      <c r="BY945" s="26"/>
      <c r="BZ945" s="26"/>
      <c r="CA945" s="26"/>
      <c r="CB945" s="26"/>
      <c r="CC945" s="26"/>
      <c r="CD945" s="26"/>
      <c r="CE945" s="26"/>
      <c r="CF945" s="26"/>
      <c r="CG945" s="26"/>
    </row>
    <row r="946" spans="1:85" ht="15.75" customHeight="1" x14ac:dyDescent="0.2">
      <c r="A946" s="26"/>
      <c r="B946" s="26"/>
      <c r="C946" s="26"/>
      <c r="D946" s="51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  <c r="AG946" s="26"/>
      <c r="AH946" s="26"/>
      <c r="AI946" s="26"/>
      <c r="AJ946" s="26"/>
      <c r="AK946" s="26"/>
      <c r="AL946" s="26"/>
      <c r="AM946" s="26"/>
      <c r="AN946" s="26"/>
      <c r="AO946" s="26"/>
      <c r="AP946" s="26"/>
      <c r="AQ946" s="26"/>
      <c r="AR946" s="26"/>
      <c r="AS946" s="26"/>
      <c r="AT946" s="26"/>
      <c r="AU946" s="26"/>
      <c r="AV946" s="26"/>
      <c r="AW946" s="26"/>
      <c r="AX946" s="26"/>
      <c r="AY946" s="26"/>
      <c r="AZ946" s="26"/>
      <c r="BA946" s="26"/>
      <c r="BB946" s="26"/>
      <c r="BC946" s="26"/>
      <c r="BD946" s="26"/>
      <c r="BE946" s="26"/>
      <c r="BF946" s="26"/>
      <c r="BG946" s="26"/>
      <c r="BH946" s="26"/>
      <c r="BI946" s="26"/>
      <c r="BJ946" s="26"/>
      <c r="BK946" s="26"/>
      <c r="BL946" s="26"/>
      <c r="BM946" s="26"/>
      <c r="BN946" s="26"/>
      <c r="BO946" s="26"/>
      <c r="BP946" s="26"/>
      <c r="BQ946" s="26"/>
      <c r="BR946" s="26"/>
      <c r="BS946" s="26"/>
      <c r="BT946" s="26"/>
      <c r="BU946" s="26"/>
      <c r="BV946" s="26"/>
      <c r="BW946" s="26"/>
      <c r="BX946" s="26"/>
      <c r="BY946" s="26"/>
      <c r="BZ946" s="26"/>
      <c r="CA946" s="26"/>
      <c r="CB946" s="26"/>
      <c r="CC946" s="26"/>
      <c r="CD946" s="26"/>
      <c r="CE946" s="26"/>
      <c r="CF946" s="26"/>
      <c r="CG946" s="26"/>
    </row>
    <row r="947" spans="1:85" ht="15.75" customHeight="1" x14ac:dyDescent="0.2">
      <c r="A947" s="26"/>
      <c r="B947" s="26"/>
      <c r="C947" s="26"/>
      <c r="D947" s="51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  <c r="AG947" s="26"/>
      <c r="AH947" s="26"/>
      <c r="AI947" s="26"/>
      <c r="AJ947" s="26"/>
      <c r="AK947" s="26"/>
      <c r="AL947" s="26"/>
      <c r="AM947" s="26"/>
      <c r="AN947" s="26"/>
      <c r="AO947" s="26"/>
      <c r="AP947" s="26"/>
      <c r="AQ947" s="26"/>
      <c r="AR947" s="26"/>
      <c r="AS947" s="26"/>
      <c r="AT947" s="26"/>
      <c r="AU947" s="26"/>
      <c r="AV947" s="26"/>
      <c r="AW947" s="26"/>
      <c r="AX947" s="26"/>
      <c r="AY947" s="26"/>
      <c r="AZ947" s="26"/>
      <c r="BA947" s="26"/>
      <c r="BB947" s="26"/>
      <c r="BC947" s="26"/>
      <c r="BD947" s="26"/>
      <c r="BE947" s="26"/>
      <c r="BF947" s="26"/>
      <c r="BG947" s="26"/>
      <c r="BH947" s="26"/>
      <c r="BI947" s="26"/>
      <c r="BJ947" s="26"/>
      <c r="BK947" s="26"/>
      <c r="BL947" s="26"/>
      <c r="BM947" s="26"/>
      <c r="BN947" s="26"/>
      <c r="BO947" s="26"/>
      <c r="BP947" s="26"/>
      <c r="BQ947" s="26"/>
      <c r="BR947" s="26"/>
      <c r="BS947" s="26"/>
      <c r="BT947" s="26"/>
      <c r="BU947" s="26"/>
      <c r="BV947" s="26"/>
      <c r="BW947" s="26"/>
      <c r="BX947" s="26"/>
      <c r="BY947" s="26"/>
      <c r="BZ947" s="26"/>
      <c r="CA947" s="26"/>
      <c r="CB947" s="26"/>
      <c r="CC947" s="26"/>
      <c r="CD947" s="26"/>
      <c r="CE947" s="26"/>
      <c r="CF947" s="26"/>
      <c r="CG947" s="26"/>
    </row>
    <row r="948" spans="1:85" ht="15.75" customHeight="1" x14ac:dyDescent="0.2">
      <c r="A948" s="26"/>
      <c r="B948" s="26"/>
      <c r="C948" s="26"/>
      <c r="D948" s="51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  <c r="AG948" s="26"/>
      <c r="AH948" s="26"/>
      <c r="AI948" s="26"/>
      <c r="AJ948" s="26"/>
      <c r="AK948" s="26"/>
      <c r="AL948" s="26"/>
      <c r="AM948" s="26"/>
      <c r="AN948" s="26"/>
      <c r="AO948" s="26"/>
      <c r="AP948" s="26"/>
      <c r="AQ948" s="26"/>
      <c r="AR948" s="26"/>
      <c r="AS948" s="26"/>
      <c r="AT948" s="26"/>
      <c r="AU948" s="26"/>
      <c r="AV948" s="26"/>
      <c r="AW948" s="26"/>
      <c r="AX948" s="26"/>
      <c r="AY948" s="26"/>
      <c r="AZ948" s="26"/>
      <c r="BA948" s="26"/>
      <c r="BB948" s="26"/>
      <c r="BC948" s="26"/>
      <c r="BD948" s="26"/>
      <c r="BE948" s="26"/>
      <c r="BF948" s="26"/>
      <c r="BG948" s="26"/>
      <c r="BH948" s="26"/>
      <c r="BI948" s="26"/>
      <c r="BJ948" s="26"/>
      <c r="BK948" s="26"/>
      <c r="BL948" s="26"/>
      <c r="BM948" s="26"/>
      <c r="BN948" s="26"/>
      <c r="BO948" s="26"/>
      <c r="BP948" s="26"/>
      <c r="BQ948" s="26"/>
      <c r="BR948" s="26"/>
      <c r="BS948" s="26"/>
      <c r="BT948" s="26"/>
      <c r="BU948" s="26"/>
      <c r="BV948" s="26"/>
      <c r="BW948" s="26"/>
      <c r="BX948" s="26"/>
      <c r="BY948" s="26"/>
      <c r="BZ948" s="26"/>
      <c r="CA948" s="26"/>
      <c r="CB948" s="26"/>
      <c r="CC948" s="26"/>
      <c r="CD948" s="26"/>
      <c r="CE948" s="26"/>
      <c r="CF948" s="26"/>
      <c r="CG948" s="26"/>
    </row>
    <row r="949" spans="1:85" ht="15.75" customHeight="1" x14ac:dyDescent="0.2">
      <c r="A949" s="26"/>
      <c r="B949" s="26"/>
      <c r="C949" s="26"/>
      <c r="D949" s="51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  <c r="AG949" s="26"/>
      <c r="AH949" s="26"/>
      <c r="AI949" s="26"/>
      <c r="AJ949" s="26"/>
      <c r="AK949" s="26"/>
      <c r="AL949" s="26"/>
      <c r="AM949" s="26"/>
      <c r="AN949" s="26"/>
      <c r="AO949" s="26"/>
      <c r="AP949" s="26"/>
      <c r="AQ949" s="26"/>
      <c r="AR949" s="26"/>
      <c r="AS949" s="26"/>
      <c r="AT949" s="26"/>
      <c r="AU949" s="26"/>
      <c r="AV949" s="26"/>
      <c r="AW949" s="26"/>
      <c r="AX949" s="26"/>
      <c r="AY949" s="26"/>
      <c r="AZ949" s="26"/>
      <c r="BA949" s="26"/>
      <c r="BB949" s="26"/>
      <c r="BC949" s="26"/>
      <c r="BD949" s="26"/>
      <c r="BE949" s="26"/>
      <c r="BF949" s="26"/>
      <c r="BG949" s="26"/>
      <c r="BH949" s="26"/>
      <c r="BI949" s="26"/>
      <c r="BJ949" s="26"/>
      <c r="BK949" s="26"/>
      <c r="BL949" s="26"/>
      <c r="BM949" s="26"/>
      <c r="BN949" s="26"/>
      <c r="BO949" s="26"/>
      <c r="BP949" s="26"/>
      <c r="BQ949" s="26"/>
      <c r="BR949" s="26"/>
      <c r="BS949" s="26"/>
      <c r="BT949" s="26"/>
      <c r="BU949" s="26"/>
      <c r="BV949" s="26"/>
      <c r="BW949" s="26"/>
      <c r="BX949" s="26"/>
      <c r="BY949" s="26"/>
      <c r="BZ949" s="26"/>
      <c r="CA949" s="26"/>
      <c r="CB949" s="26"/>
      <c r="CC949" s="26"/>
      <c r="CD949" s="26"/>
      <c r="CE949" s="26"/>
      <c r="CF949" s="26"/>
      <c r="CG949" s="26"/>
    </row>
    <row r="950" spans="1:85" ht="15.75" customHeight="1" x14ac:dyDescent="0.2">
      <c r="A950" s="26"/>
      <c r="B950" s="26"/>
      <c r="C950" s="26"/>
      <c r="D950" s="51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  <c r="AG950" s="26"/>
      <c r="AH950" s="26"/>
      <c r="AI950" s="26"/>
      <c r="AJ950" s="26"/>
      <c r="AK950" s="26"/>
      <c r="AL950" s="26"/>
      <c r="AM950" s="26"/>
      <c r="AN950" s="26"/>
      <c r="AO950" s="26"/>
      <c r="AP950" s="26"/>
      <c r="AQ950" s="26"/>
      <c r="AR950" s="26"/>
      <c r="AS950" s="26"/>
      <c r="AT950" s="26"/>
      <c r="AU950" s="26"/>
      <c r="AV950" s="26"/>
      <c r="AW950" s="26"/>
      <c r="AX950" s="26"/>
      <c r="AY950" s="26"/>
      <c r="AZ950" s="26"/>
      <c r="BA950" s="26"/>
      <c r="BB950" s="26"/>
      <c r="BC950" s="26"/>
      <c r="BD950" s="26"/>
      <c r="BE950" s="26"/>
      <c r="BF950" s="26"/>
      <c r="BG950" s="26"/>
      <c r="BH950" s="26"/>
      <c r="BI950" s="26"/>
      <c r="BJ950" s="26"/>
      <c r="BK950" s="26"/>
      <c r="BL950" s="26"/>
      <c r="BM950" s="26"/>
      <c r="BN950" s="26"/>
      <c r="BO950" s="26"/>
      <c r="BP950" s="26"/>
      <c r="BQ950" s="26"/>
      <c r="BR950" s="26"/>
      <c r="BS950" s="26"/>
      <c r="BT950" s="26"/>
      <c r="BU950" s="26"/>
      <c r="BV950" s="26"/>
      <c r="BW950" s="26"/>
      <c r="BX950" s="26"/>
      <c r="BY950" s="26"/>
      <c r="BZ950" s="26"/>
      <c r="CA950" s="26"/>
      <c r="CB950" s="26"/>
      <c r="CC950" s="26"/>
      <c r="CD950" s="26"/>
      <c r="CE950" s="26"/>
      <c r="CF950" s="26"/>
      <c r="CG950" s="26"/>
    </row>
    <row r="951" spans="1:85" ht="15.75" customHeight="1" x14ac:dyDescent="0.2">
      <c r="A951" s="26"/>
      <c r="B951" s="26"/>
      <c r="C951" s="26"/>
      <c r="D951" s="51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  <c r="AG951" s="26"/>
      <c r="AH951" s="26"/>
      <c r="AI951" s="26"/>
      <c r="AJ951" s="26"/>
      <c r="AK951" s="26"/>
      <c r="AL951" s="26"/>
      <c r="AM951" s="26"/>
      <c r="AN951" s="26"/>
      <c r="AO951" s="26"/>
      <c r="AP951" s="26"/>
      <c r="AQ951" s="26"/>
      <c r="AR951" s="26"/>
      <c r="AS951" s="26"/>
      <c r="AT951" s="26"/>
      <c r="AU951" s="26"/>
      <c r="AV951" s="26"/>
      <c r="AW951" s="26"/>
      <c r="AX951" s="26"/>
      <c r="AY951" s="26"/>
      <c r="AZ951" s="26"/>
      <c r="BA951" s="26"/>
      <c r="BB951" s="26"/>
      <c r="BC951" s="26"/>
      <c r="BD951" s="26"/>
      <c r="BE951" s="26"/>
      <c r="BF951" s="26"/>
      <c r="BG951" s="26"/>
      <c r="BH951" s="26"/>
      <c r="BI951" s="26"/>
      <c r="BJ951" s="26"/>
      <c r="BK951" s="26"/>
      <c r="BL951" s="26"/>
      <c r="BM951" s="26"/>
      <c r="BN951" s="26"/>
      <c r="BO951" s="26"/>
      <c r="BP951" s="26"/>
      <c r="BQ951" s="26"/>
      <c r="BR951" s="26"/>
      <c r="BS951" s="26"/>
      <c r="BT951" s="26"/>
      <c r="BU951" s="26"/>
      <c r="BV951" s="26"/>
      <c r="BW951" s="26"/>
      <c r="BX951" s="26"/>
      <c r="BY951" s="26"/>
      <c r="BZ951" s="26"/>
      <c r="CA951" s="26"/>
      <c r="CB951" s="26"/>
      <c r="CC951" s="26"/>
      <c r="CD951" s="26"/>
      <c r="CE951" s="26"/>
      <c r="CF951" s="26"/>
      <c r="CG951" s="26"/>
    </row>
    <row r="952" spans="1:85" ht="15.75" customHeight="1" x14ac:dyDescent="0.2">
      <c r="A952" s="26"/>
      <c r="B952" s="26"/>
      <c r="C952" s="26"/>
      <c r="D952" s="51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  <c r="AG952" s="26"/>
      <c r="AH952" s="26"/>
      <c r="AI952" s="26"/>
      <c r="AJ952" s="26"/>
      <c r="AK952" s="26"/>
      <c r="AL952" s="26"/>
      <c r="AM952" s="26"/>
      <c r="AN952" s="26"/>
      <c r="AO952" s="26"/>
      <c r="AP952" s="26"/>
      <c r="AQ952" s="26"/>
      <c r="AR952" s="26"/>
      <c r="AS952" s="26"/>
      <c r="AT952" s="26"/>
      <c r="AU952" s="26"/>
      <c r="AV952" s="26"/>
      <c r="AW952" s="26"/>
      <c r="AX952" s="26"/>
      <c r="AY952" s="26"/>
      <c r="AZ952" s="26"/>
      <c r="BA952" s="26"/>
      <c r="BB952" s="26"/>
      <c r="BC952" s="26"/>
      <c r="BD952" s="26"/>
      <c r="BE952" s="26"/>
      <c r="BF952" s="26"/>
      <c r="BG952" s="26"/>
      <c r="BH952" s="26"/>
      <c r="BI952" s="26"/>
      <c r="BJ952" s="26"/>
      <c r="BK952" s="26"/>
      <c r="BL952" s="26"/>
      <c r="BM952" s="26"/>
      <c r="BN952" s="26"/>
      <c r="BO952" s="26"/>
      <c r="BP952" s="26"/>
      <c r="BQ952" s="26"/>
      <c r="BR952" s="26"/>
      <c r="BS952" s="26"/>
      <c r="BT952" s="26"/>
      <c r="BU952" s="26"/>
      <c r="BV952" s="26"/>
      <c r="BW952" s="26"/>
      <c r="BX952" s="26"/>
      <c r="BY952" s="26"/>
      <c r="BZ952" s="26"/>
      <c r="CA952" s="26"/>
      <c r="CB952" s="26"/>
      <c r="CC952" s="26"/>
      <c r="CD952" s="26"/>
      <c r="CE952" s="26"/>
      <c r="CF952" s="26"/>
      <c r="CG952" s="26"/>
    </row>
    <row r="953" spans="1:85" ht="15.75" customHeight="1" x14ac:dyDescent="0.2">
      <c r="A953" s="26"/>
      <c r="B953" s="26"/>
      <c r="C953" s="26"/>
      <c r="D953" s="51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  <c r="AG953" s="26"/>
      <c r="AH953" s="26"/>
      <c r="AI953" s="26"/>
      <c r="AJ953" s="26"/>
      <c r="AK953" s="26"/>
      <c r="AL953" s="26"/>
      <c r="AM953" s="26"/>
      <c r="AN953" s="26"/>
      <c r="AO953" s="26"/>
      <c r="AP953" s="26"/>
      <c r="AQ953" s="26"/>
      <c r="AR953" s="26"/>
      <c r="AS953" s="26"/>
      <c r="AT953" s="26"/>
      <c r="AU953" s="26"/>
      <c r="AV953" s="26"/>
      <c r="AW953" s="26"/>
      <c r="AX953" s="26"/>
      <c r="AY953" s="26"/>
      <c r="AZ953" s="26"/>
      <c r="BA953" s="26"/>
      <c r="BB953" s="26"/>
      <c r="BC953" s="26"/>
      <c r="BD953" s="26"/>
      <c r="BE953" s="26"/>
      <c r="BF953" s="26"/>
      <c r="BG953" s="26"/>
      <c r="BH953" s="26"/>
      <c r="BI953" s="26"/>
      <c r="BJ953" s="26"/>
      <c r="BK953" s="26"/>
      <c r="BL953" s="26"/>
      <c r="BM953" s="26"/>
      <c r="BN953" s="26"/>
      <c r="BO953" s="26"/>
      <c r="BP953" s="26"/>
      <c r="BQ953" s="26"/>
      <c r="BR953" s="26"/>
      <c r="BS953" s="26"/>
      <c r="BT953" s="26"/>
      <c r="BU953" s="26"/>
      <c r="BV953" s="26"/>
      <c r="BW953" s="26"/>
      <c r="BX953" s="26"/>
      <c r="BY953" s="26"/>
      <c r="BZ953" s="26"/>
      <c r="CA953" s="26"/>
      <c r="CB953" s="26"/>
      <c r="CC953" s="26"/>
      <c r="CD953" s="26"/>
      <c r="CE953" s="26"/>
      <c r="CF953" s="26"/>
      <c r="CG953" s="26"/>
    </row>
    <row r="954" spans="1:85" ht="15.75" customHeight="1" x14ac:dyDescent="0.2">
      <c r="A954" s="26"/>
      <c r="B954" s="26"/>
      <c r="C954" s="26"/>
      <c r="D954" s="51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  <c r="AG954" s="26"/>
      <c r="AH954" s="26"/>
      <c r="AI954" s="26"/>
      <c r="AJ954" s="26"/>
      <c r="AK954" s="26"/>
      <c r="AL954" s="26"/>
      <c r="AM954" s="26"/>
      <c r="AN954" s="26"/>
      <c r="AO954" s="26"/>
      <c r="AP954" s="26"/>
      <c r="AQ954" s="26"/>
      <c r="AR954" s="26"/>
      <c r="AS954" s="26"/>
      <c r="AT954" s="26"/>
      <c r="AU954" s="26"/>
      <c r="AV954" s="26"/>
      <c r="AW954" s="26"/>
      <c r="AX954" s="26"/>
      <c r="AY954" s="26"/>
      <c r="AZ954" s="26"/>
      <c r="BA954" s="26"/>
      <c r="BB954" s="26"/>
      <c r="BC954" s="26"/>
      <c r="BD954" s="26"/>
      <c r="BE954" s="26"/>
      <c r="BF954" s="26"/>
      <c r="BG954" s="26"/>
      <c r="BH954" s="26"/>
      <c r="BI954" s="26"/>
      <c r="BJ954" s="26"/>
      <c r="BK954" s="26"/>
      <c r="BL954" s="26"/>
      <c r="BM954" s="26"/>
      <c r="BN954" s="26"/>
      <c r="BO954" s="26"/>
      <c r="BP954" s="26"/>
      <c r="BQ954" s="26"/>
      <c r="BR954" s="26"/>
      <c r="BS954" s="26"/>
      <c r="BT954" s="26"/>
      <c r="BU954" s="26"/>
      <c r="BV954" s="26"/>
      <c r="BW954" s="26"/>
      <c r="BX954" s="26"/>
      <c r="BY954" s="26"/>
      <c r="BZ954" s="26"/>
      <c r="CA954" s="26"/>
      <c r="CB954" s="26"/>
      <c r="CC954" s="26"/>
      <c r="CD954" s="26"/>
      <c r="CE954" s="26"/>
      <c r="CF954" s="26"/>
      <c r="CG954" s="26"/>
    </row>
    <row r="955" spans="1:85" ht="15.75" customHeight="1" x14ac:dyDescent="0.2">
      <c r="A955" s="26"/>
      <c r="B955" s="26"/>
      <c r="C955" s="26"/>
      <c r="D955" s="51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  <c r="AG955" s="26"/>
      <c r="AH955" s="26"/>
      <c r="AI955" s="26"/>
      <c r="AJ955" s="26"/>
      <c r="AK955" s="26"/>
      <c r="AL955" s="26"/>
      <c r="AM955" s="26"/>
      <c r="AN955" s="26"/>
      <c r="AO955" s="26"/>
      <c r="AP955" s="26"/>
      <c r="AQ955" s="26"/>
      <c r="AR955" s="26"/>
      <c r="AS955" s="26"/>
      <c r="AT955" s="26"/>
      <c r="AU955" s="26"/>
      <c r="AV955" s="26"/>
      <c r="AW955" s="26"/>
      <c r="AX955" s="26"/>
      <c r="AY955" s="26"/>
      <c r="AZ955" s="26"/>
      <c r="BA955" s="26"/>
      <c r="BB955" s="26"/>
      <c r="BC955" s="26"/>
      <c r="BD955" s="26"/>
      <c r="BE955" s="26"/>
      <c r="BF955" s="26"/>
      <c r="BG955" s="26"/>
      <c r="BH955" s="26"/>
      <c r="BI955" s="26"/>
      <c r="BJ955" s="26"/>
      <c r="BK955" s="26"/>
      <c r="BL955" s="26"/>
      <c r="BM955" s="26"/>
      <c r="BN955" s="26"/>
      <c r="BO955" s="26"/>
      <c r="BP955" s="26"/>
      <c r="BQ955" s="26"/>
      <c r="BR955" s="26"/>
      <c r="BS955" s="26"/>
      <c r="BT955" s="26"/>
      <c r="BU955" s="26"/>
      <c r="BV955" s="26"/>
      <c r="BW955" s="26"/>
      <c r="BX955" s="26"/>
      <c r="BY955" s="26"/>
      <c r="BZ955" s="26"/>
      <c r="CA955" s="26"/>
      <c r="CB955" s="26"/>
      <c r="CC955" s="26"/>
      <c r="CD955" s="26"/>
      <c r="CE955" s="26"/>
      <c r="CF955" s="26"/>
      <c r="CG955" s="26"/>
    </row>
    <row r="956" spans="1:85" ht="15.75" customHeight="1" x14ac:dyDescent="0.2">
      <c r="A956" s="26"/>
      <c r="B956" s="26"/>
      <c r="C956" s="26"/>
      <c r="D956" s="51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  <c r="AG956" s="26"/>
      <c r="AH956" s="26"/>
      <c r="AI956" s="26"/>
      <c r="AJ956" s="26"/>
      <c r="AK956" s="26"/>
      <c r="AL956" s="26"/>
      <c r="AM956" s="26"/>
      <c r="AN956" s="26"/>
      <c r="AO956" s="26"/>
      <c r="AP956" s="26"/>
      <c r="AQ956" s="26"/>
      <c r="AR956" s="26"/>
      <c r="AS956" s="26"/>
      <c r="AT956" s="26"/>
      <c r="AU956" s="26"/>
      <c r="AV956" s="26"/>
      <c r="AW956" s="26"/>
      <c r="AX956" s="26"/>
      <c r="AY956" s="26"/>
      <c r="AZ956" s="26"/>
      <c r="BA956" s="26"/>
      <c r="BB956" s="26"/>
      <c r="BC956" s="26"/>
      <c r="BD956" s="26"/>
      <c r="BE956" s="26"/>
      <c r="BF956" s="26"/>
      <c r="BG956" s="26"/>
      <c r="BH956" s="26"/>
      <c r="BI956" s="26"/>
      <c r="BJ956" s="26"/>
      <c r="BK956" s="26"/>
      <c r="BL956" s="26"/>
      <c r="BM956" s="26"/>
      <c r="BN956" s="26"/>
      <c r="BO956" s="26"/>
      <c r="BP956" s="26"/>
      <c r="BQ956" s="26"/>
      <c r="BR956" s="26"/>
      <c r="BS956" s="26"/>
      <c r="BT956" s="26"/>
      <c r="BU956" s="26"/>
      <c r="BV956" s="26"/>
      <c r="BW956" s="26"/>
      <c r="BX956" s="26"/>
      <c r="BY956" s="26"/>
      <c r="BZ956" s="26"/>
      <c r="CA956" s="26"/>
      <c r="CB956" s="26"/>
      <c r="CC956" s="26"/>
      <c r="CD956" s="26"/>
      <c r="CE956" s="26"/>
      <c r="CF956" s="26"/>
      <c r="CG956" s="26"/>
    </row>
    <row r="957" spans="1:85" ht="15.75" customHeight="1" x14ac:dyDescent="0.2">
      <c r="A957" s="26"/>
      <c r="B957" s="26"/>
      <c r="C957" s="26"/>
      <c r="D957" s="51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  <c r="AG957" s="26"/>
      <c r="AH957" s="26"/>
      <c r="AI957" s="26"/>
      <c r="AJ957" s="26"/>
      <c r="AK957" s="26"/>
      <c r="AL957" s="26"/>
      <c r="AM957" s="26"/>
      <c r="AN957" s="26"/>
      <c r="AO957" s="26"/>
      <c r="AP957" s="26"/>
      <c r="AQ957" s="26"/>
      <c r="AR957" s="26"/>
      <c r="AS957" s="26"/>
      <c r="AT957" s="26"/>
      <c r="AU957" s="26"/>
      <c r="AV957" s="26"/>
      <c r="AW957" s="26"/>
      <c r="AX957" s="26"/>
      <c r="AY957" s="26"/>
      <c r="AZ957" s="26"/>
      <c r="BA957" s="26"/>
      <c r="BB957" s="26"/>
      <c r="BC957" s="26"/>
      <c r="BD957" s="26"/>
      <c r="BE957" s="26"/>
      <c r="BF957" s="26"/>
      <c r="BG957" s="26"/>
      <c r="BH957" s="26"/>
      <c r="BI957" s="26"/>
      <c r="BJ957" s="26"/>
      <c r="BK957" s="26"/>
      <c r="BL957" s="26"/>
      <c r="BM957" s="26"/>
      <c r="BN957" s="26"/>
      <c r="BO957" s="26"/>
      <c r="BP957" s="26"/>
      <c r="BQ957" s="26"/>
      <c r="BR957" s="26"/>
      <c r="BS957" s="26"/>
      <c r="BT957" s="26"/>
      <c r="BU957" s="26"/>
      <c r="BV957" s="26"/>
      <c r="BW957" s="26"/>
      <c r="BX957" s="26"/>
      <c r="BY957" s="26"/>
      <c r="BZ957" s="26"/>
      <c r="CA957" s="26"/>
      <c r="CB957" s="26"/>
      <c r="CC957" s="26"/>
      <c r="CD957" s="26"/>
      <c r="CE957" s="26"/>
      <c r="CF957" s="26"/>
      <c r="CG957" s="26"/>
    </row>
    <row r="958" spans="1:85" ht="15.75" customHeight="1" x14ac:dyDescent="0.2">
      <c r="A958" s="26"/>
      <c r="B958" s="26"/>
      <c r="C958" s="26"/>
      <c r="D958" s="51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  <c r="AG958" s="26"/>
      <c r="AH958" s="26"/>
      <c r="AI958" s="26"/>
      <c r="AJ958" s="26"/>
      <c r="AK958" s="26"/>
      <c r="AL958" s="26"/>
      <c r="AM958" s="26"/>
      <c r="AN958" s="26"/>
      <c r="AO958" s="26"/>
      <c r="AP958" s="26"/>
      <c r="AQ958" s="26"/>
      <c r="AR958" s="26"/>
      <c r="AS958" s="26"/>
      <c r="AT958" s="26"/>
      <c r="AU958" s="26"/>
      <c r="AV958" s="26"/>
      <c r="AW958" s="26"/>
      <c r="AX958" s="26"/>
      <c r="AY958" s="26"/>
      <c r="AZ958" s="26"/>
      <c r="BA958" s="26"/>
      <c r="BB958" s="26"/>
      <c r="BC958" s="26"/>
      <c r="BD958" s="26"/>
      <c r="BE958" s="26"/>
      <c r="BF958" s="26"/>
      <c r="BG958" s="26"/>
      <c r="BH958" s="26"/>
      <c r="BI958" s="26"/>
      <c r="BJ958" s="26"/>
      <c r="BK958" s="26"/>
      <c r="BL958" s="26"/>
      <c r="BM958" s="26"/>
      <c r="BN958" s="26"/>
      <c r="BO958" s="26"/>
      <c r="BP958" s="26"/>
      <c r="BQ958" s="26"/>
      <c r="BR958" s="26"/>
      <c r="BS958" s="26"/>
      <c r="BT958" s="26"/>
      <c r="BU958" s="26"/>
      <c r="BV958" s="26"/>
      <c r="BW958" s="26"/>
      <c r="BX958" s="26"/>
      <c r="BY958" s="26"/>
      <c r="BZ958" s="26"/>
      <c r="CA958" s="26"/>
      <c r="CB958" s="26"/>
      <c r="CC958" s="26"/>
      <c r="CD958" s="26"/>
      <c r="CE958" s="26"/>
      <c r="CF958" s="26"/>
      <c r="CG958" s="26"/>
    </row>
    <row r="959" spans="1:85" ht="15.75" customHeight="1" x14ac:dyDescent="0.2">
      <c r="A959" s="26"/>
      <c r="B959" s="26"/>
      <c r="C959" s="26"/>
      <c r="D959" s="51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  <c r="AG959" s="26"/>
      <c r="AH959" s="26"/>
      <c r="AI959" s="26"/>
      <c r="AJ959" s="26"/>
      <c r="AK959" s="26"/>
      <c r="AL959" s="26"/>
      <c r="AM959" s="26"/>
      <c r="AN959" s="26"/>
      <c r="AO959" s="26"/>
      <c r="AP959" s="26"/>
      <c r="AQ959" s="26"/>
      <c r="AR959" s="26"/>
      <c r="AS959" s="26"/>
      <c r="AT959" s="26"/>
      <c r="AU959" s="26"/>
      <c r="AV959" s="26"/>
      <c r="AW959" s="26"/>
      <c r="AX959" s="26"/>
      <c r="AY959" s="26"/>
      <c r="AZ959" s="26"/>
      <c r="BA959" s="26"/>
      <c r="BB959" s="26"/>
      <c r="BC959" s="26"/>
      <c r="BD959" s="26"/>
      <c r="BE959" s="26"/>
      <c r="BF959" s="26"/>
      <c r="BG959" s="26"/>
      <c r="BH959" s="26"/>
      <c r="BI959" s="26"/>
      <c r="BJ959" s="26"/>
      <c r="BK959" s="26"/>
      <c r="BL959" s="26"/>
      <c r="BM959" s="26"/>
      <c r="BN959" s="26"/>
      <c r="BO959" s="26"/>
      <c r="BP959" s="26"/>
      <c r="BQ959" s="26"/>
      <c r="BR959" s="26"/>
      <c r="BS959" s="26"/>
      <c r="BT959" s="26"/>
      <c r="BU959" s="26"/>
      <c r="BV959" s="26"/>
      <c r="BW959" s="26"/>
      <c r="BX959" s="26"/>
      <c r="BY959" s="26"/>
      <c r="BZ959" s="26"/>
      <c r="CA959" s="26"/>
      <c r="CB959" s="26"/>
      <c r="CC959" s="26"/>
      <c r="CD959" s="26"/>
      <c r="CE959" s="26"/>
      <c r="CF959" s="26"/>
      <c r="CG959" s="26"/>
    </row>
    <row r="960" spans="1:85" ht="15.75" customHeight="1" x14ac:dyDescent="0.2">
      <c r="A960" s="26"/>
      <c r="B960" s="26"/>
      <c r="C960" s="26"/>
      <c r="D960" s="51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  <c r="AI960" s="26"/>
      <c r="AJ960" s="26"/>
      <c r="AK960" s="26"/>
      <c r="AL960" s="26"/>
      <c r="AM960" s="26"/>
      <c r="AN960" s="26"/>
      <c r="AO960" s="26"/>
      <c r="AP960" s="26"/>
      <c r="AQ960" s="26"/>
      <c r="AR960" s="26"/>
      <c r="AS960" s="26"/>
      <c r="AT960" s="26"/>
      <c r="AU960" s="26"/>
      <c r="AV960" s="26"/>
      <c r="AW960" s="26"/>
      <c r="AX960" s="26"/>
      <c r="AY960" s="26"/>
      <c r="AZ960" s="26"/>
      <c r="BA960" s="26"/>
      <c r="BB960" s="26"/>
      <c r="BC960" s="26"/>
      <c r="BD960" s="26"/>
      <c r="BE960" s="26"/>
      <c r="BF960" s="26"/>
      <c r="BG960" s="26"/>
      <c r="BH960" s="26"/>
      <c r="BI960" s="26"/>
      <c r="BJ960" s="26"/>
      <c r="BK960" s="26"/>
      <c r="BL960" s="26"/>
      <c r="BM960" s="26"/>
      <c r="BN960" s="26"/>
      <c r="BO960" s="26"/>
      <c r="BP960" s="26"/>
      <c r="BQ960" s="26"/>
      <c r="BR960" s="26"/>
      <c r="BS960" s="26"/>
      <c r="BT960" s="26"/>
      <c r="BU960" s="26"/>
      <c r="BV960" s="26"/>
      <c r="BW960" s="26"/>
      <c r="BX960" s="26"/>
      <c r="BY960" s="26"/>
      <c r="BZ960" s="26"/>
      <c r="CA960" s="26"/>
      <c r="CB960" s="26"/>
      <c r="CC960" s="26"/>
      <c r="CD960" s="26"/>
      <c r="CE960" s="26"/>
      <c r="CF960" s="26"/>
      <c r="CG960" s="26"/>
    </row>
    <row r="961" spans="1:85" ht="15.75" customHeight="1" x14ac:dyDescent="0.2">
      <c r="A961" s="26"/>
      <c r="B961" s="26"/>
      <c r="C961" s="26"/>
      <c r="D961" s="51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  <c r="AG961" s="26"/>
      <c r="AH961" s="26"/>
      <c r="AI961" s="26"/>
      <c r="AJ961" s="26"/>
      <c r="AK961" s="26"/>
      <c r="AL961" s="26"/>
      <c r="AM961" s="26"/>
      <c r="AN961" s="26"/>
      <c r="AO961" s="26"/>
      <c r="AP961" s="26"/>
      <c r="AQ961" s="26"/>
      <c r="AR961" s="26"/>
      <c r="AS961" s="26"/>
      <c r="AT961" s="26"/>
      <c r="AU961" s="26"/>
      <c r="AV961" s="26"/>
      <c r="AW961" s="26"/>
      <c r="AX961" s="26"/>
      <c r="AY961" s="26"/>
      <c r="AZ961" s="26"/>
      <c r="BA961" s="26"/>
      <c r="BB961" s="26"/>
      <c r="BC961" s="26"/>
      <c r="BD961" s="26"/>
      <c r="BE961" s="26"/>
      <c r="BF961" s="26"/>
      <c r="BG961" s="26"/>
      <c r="BH961" s="26"/>
      <c r="BI961" s="26"/>
      <c r="BJ961" s="26"/>
      <c r="BK961" s="26"/>
      <c r="BL961" s="26"/>
      <c r="BM961" s="26"/>
      <c r="BN961" s="26"/>
      <c r="BO961" s="26"/>
      <c r="BP961" s="26"/>
      <c r="BQ961" s="26"/>
      <c r="BR961" s="26"/>
      <c r="BS961" s="26"/>
      <c r="BT961" s="26"/>
      <c r="BU961" s="26"/>
      <c r="BV961" s="26"/>
      <c r="BW961" s="26"/>
      <c r="BX961" s="26"/>
      <c r="BY961" s="26"/>
      <c r="BZ961" s="26"/>
      <c r="CA961" s="26"/>
      <c r="CB961" s="26"/>
      <c r="CC961" s="26"/>
      <c r="CD961" s="26"/>
      <c r="CE961" s="26"/>
      <c r="CF961" s="26"/>
      <c r="CG961" s="26"/>
    </row>
    <row r="962" spans="1:85" ht="15.75" customHeight="1" x14ac:dyDescent="0.2">
      <c r="A962" s="26"/>
      <c r="B962" s="26"/>
      <c r="C962" s="26"/>
      <c r="D962" s="51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  <c r="AG962" s="26"/>
      <c r="AH962" s="26"/>
      <c r="AI962" s="26"/>
      <c r="AJ962" s="26"/>
      <c r="AK962" s="26"/>
      <c r="AL962" s="26"/>
      <c r="AM962" s="26"/>
      <c r="AN962" s="26"/>
      <c r="AO962" s="26"/>
      <c r="AP962" s="26"/>
      <c r="AQ962" s="26"/>
      <c r="AR962" s="26"/>
      <c r="AS962" s="26"/>
      <c r="AT962" s="26"/>
      <c r="AU962" s="26"/>
      <c r="AV962" s="26"/>
      <c r="AW962" s="26"/>
      <c r="AX962" s="26"/>
      <c r="AY962" s="26"/>
      <c r="AZ962" s="26"/>
      <c r="BA962" s="26"/>
      <c r="BB962" s="26"/>
      <c r="BC962" s="26"/>
      <c r="BD962" s="26"/>
      <c r="BE962" s="26"/>
      <c r="BF962" s="26"/>
      <c r="BG962" s="26"/>
      <c r="BH962" s="26"/>
      <c r="BI962" s="26"/>
      <c r="BJ962" s="26"/>
      <c r="BK962" s="26"/>
      <c r="BL962" s="26"/>
      <c r="BM962" s="26"/>
      <c r="BN962" s="26"/>
      <c r="BO962" s="26"/>
      <c r="BP962" s="26"/>
      <c r="BQ962" s="26"/>
      <c r="BR962" s="26"/>
      <c r="BS962" s="26"/>
      <c r="BT962" s="26"/>
      <c r="BU962" s="26"/>
      <c r="BV962" s="26"/>
      <c r="BW962" s="26"/>
      <c r="BX962" s="26"/>
      <c r="BY962" s="26"/>
      <c r="BZ962" s="26"/>
      <c r="CA962" s="26"/>
      <c r="CB962" s="26"/>
      <c r="CC962" s="26"/>
      <c r="CD962" s="26"/>
      <c r="CE962" s="26"/>
      <c r="CF962" s="26"/>
      <c r="CG962" s="26"/>
    </row>
    <row r="963" spans="1:85" ht="15.75" customHeight="1" x14ac:dyDescent="0.2">
      <c r="A963" s="26"/>
      <c r="B963" s="26"/>
      <c r="C963" s="26"/>
      <c r="D963" s="51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  <c r="AG963" s="26"/>
      <c r="AH963" s="26"/>
      <c r="AI963" s="26"/>
      <c r="AJ963" s="26"/>
      <c r="AK963" s="26"/>
      <c r="AL963" s="26"/>
      <c r="AM963" s="26"/>
      <c r="AN963" s="26"/>
      <c r="AO963" s="26"/>
      <c r="AP963" s="26"/>
      <c r="AQ963" s="26"/>
      <c r="AR963" s="26"/>
      <c r="AS963" s="26"/>
      <c r="AT963" s="26"/>
      <c r="AU963" s="26"/>
      <c r="AV963" s="26"/>
      <c r="AW963" s="26"/>
      <c r="AX963" s="26"/>
      <c r="AY963" s="26"/>
      <c r="AZ963" s="26"/>
      <c r="BA963" s="26"/>
      <c r="BB963" s="26"/>
      <c r="BC963" s="26"/>
      <c r="BD963" s="26"/>
      <c r="BE963" s="26"/>
      <c r="BF963" s="26"/>
      <c r="BG963" s="26"/>
      <c r="BH963" s="26"/>
      <c r="BI963" s="26"/>
      <c r="BJ963" s="26"/>
      <c r="BK963" s="26"/>
      <c r="BL963" s="26"/>
      <c r="BM963" s="26"/>
      <c r="BN963" s="26"/>
      <c r="BO963" s="26"/>
      <c r="BP963" s="26"/>
      <c r="BQ963" s="26"/>
      <c r="BR963" s="26"/>
      <c r="BS963" s="26"/>
      <c r="BT963" s="26"/>
      <c r="BU963" s="26"/>
      <c r="BV963" s="26"/>
      <c r="BW963" s="26"/>
      <c r="BX963" s="26"/>
      <c r="BY963" s="26"/>
      <c r="BZ963" s="26"/>
      <c r="CA963" s="26"/>
      <c r="CB963" s="26"/>
      <c r="CC963" s="26"/>
      <c r="CD963" s="26"/>
      <c r="CE963" s="26"/>
      <c r="CF963" s="26"/>
      <c r="CG963" s="26"/>
    </row>
    <row r="964" spans="1:85" ht="15.75" customHeight="1" x14ac:dyDescent="0.2">
      <c r="A964" s="26"/>
      <c r="B964" s="26"/>
      <c r="C964" s="26"/>
      <c r="D964" s="51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  <c r="AG964" s="26"/>
      <c r="AH964" s="26"/>
      <c r="AI964" s="26"/>
      <c r="AJ964" s="26"/>
      <c r="AK964" s="26"/>
      <c r="AL964" s="26"/>
      <c r="AM964" s="26"/>
      <c r="AN964" s="26"/>
      <c r="AO964" s="26"/>
      <c r="AP964" s="26"/>
      <c r="AQ964" s="26"/>
      <c r="AR964" s="26"/>
      <c r="AS964" s="26"/>
      <c r="AT964" s="26"/>
      <c r="AU964" s="26"/>
      <c r="AV964" s="26"/>
      <c r="AW964" s="26"/>
      <c r="AX964" s="26"/>
      <c r="AY964" s="26"/>
      <c r="AZ964" s="26"/>
      <c r="BA964" s="26"/>
      <c r="BB964" s="26"/>
      <c r="BC964" s="26"/>
      <c r="BD964" s="26"/>
      <c r="BE964" s="26"/>
      <c r="BF964" s="26"/>
      <c r="BG964" s="26"/>
      <c r="BH964" s="26"/>
      <c r="BI964" s="26"/>
      <c r="BJ964" s="26"/>
      <c r="BK964" s="26"/>
      <c r="BL964" s="26"/>
      <c r="BM964" s="26"/>
      <c r="BN964" s="26"/>
      <c r="BO964" s="26"/>
      <c r="BP964" s="26"/>
      <c r="BQ964" s="26"/>
      <c r="BR964" s="26"/>
      <c r="BS964" s="26"/>
      <c r="BT964" s="26"/>
      <c r="BU964" s="26"/>
      <c r="BV964" s="26"/>
      <c r="BW964" s="26"/>
      <c r="BX964" s="26"/>
      <c r="BY964" s="26"/>
      <c r="BZ964" s="26"/>
      <c r="CA964" s="26"/>
      <c r="CB964" s="26"/>
      <c r="CC964" s="26"/>
      <c r="CD964" s="26"/>
      <c r="CE964" s="26"/>
      <c r="CF964" s="26"/>
      <c r="CG964" s="26"/>
    </row>
    <row r="965" spans="1:85" ht="15.75" customHeight="1" x14ac:dyDescent="0.2">
      <c r="A965" s="26"/>
      <c r="B965" s="26"/>
      <c r="C965" s="26"/>
      <c r="D965" s="51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  <c r="AG965" s="26"/>
      <c r="AH965" s="26"/>
      <c r="AI965" s="26"/>
      <c r="AJ965" s="26"/>
      <c r="AK965" s="26"/>
      <c r="AL965" s="26"/>
      <c r="AM965" s="26"/>
      <c r="AN965" s="26"/>
      <c r="AO965" s="26"/>
      <c r="AP965" s="26"/>
      <c r="AQ965" s="26"/>
      <c r="AR965" s="26"/>
      <c r="AS965" s="26"/>
      <c r="AT965" s="26"/>
      <c r="AU965" s="26"/>
      <c r="AV965" s="26"/>
      <c r="AW965" s="26"/>
      <c r="AX965" s="26"/>
      <c r="AY965" s="26"/>
      <c r="AZ965" s="26"/>
      <c r="BA965" s="26"/>
      <c r="BB965" s="26"/>
      <c r="BC965" s="26"/>
      <c r="BD965" s="26"/>
      <c r="BE965" s="26"/>
      <c r="BF965" s="26"/>
      <c r="BG965" s="26"/>
      <c r="BH965" s="26"/>
      <c r="BI965" s="26"/>
      <c r="BJ965" s="26"/>
      <c r="BK965" s="26"/>
      <c r="BL965" s="26"/>
      <c r="BM965" s="26"/>
      <c r="BN965" s="26"/>
      <c r="BO965" s="26"/>
      <c r="BP965" s="26"/>
      <c r="BQ965" s="26"/>
      <c r="BR965" s="26"/>
      <c r="BS965" s="26"/>
      <c r="BT965" s="26"/>
      <c r="BU965" s="26"/>
      <c r="BV965" s="26"/>
      <c r="BW965" s="26"/>
      <c r="BX965" s="26"/>
      <c r="BY965" s="26"/>
      <c r="BZ965" s="26"/>
      <c r="CA965" s="26"/>
      <c r="CB965" s="26"/>
      <c r="CC965" s="26"/>
      <c r="CD965" s="26"/>
      <c r="CE965" s="26"/>
      <c r="CF965" s="26"/>
      <c r="CG965" s="26"/>
    </row>
    <row r="966" spans="1:85" ht="15.75" customHeight="1" x14ac:dyDescent="0.2">
      <c r="A966" s="26"/>
      <c r="B966" s="26"/>
      <c r="C966" s="26"/>
      <c r="D966" s="51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  <c r="AG966" s="26"/>
      <c r="AH966" s="26"/>
      <c r="AI966" s="26"/>
      <c r="AJ966" s="26"/>
      <c r="AK966" s="26"/>
      <c r="AL966" s="26"/>
      <c r="AM966" s="26"/>
      <c r="AN966" s="26"/>
      <c r="AO966" s="26"/>
      <c r="AP966" s="26"/>
      <c r="AQ966" s="26"/>
      <c r="AR966" s="26"/>
      <c r="AS966" s="26"/>
      <c r="AT966" s="26"/>
      <c r="AU966" s="26"/>
      <c r="AV966" s="26"/>
      <c r="AW966" s="26"/>
      <c r="AX966" s="26"/>
      <c r="AY966" s="26"/>
      <c r="AZ966" s="26"/>
      <c r="BA966" s="26"/>
      <c r="BB966" s="26"/>
      <c r="BC966" s="26"/>
      <c r="BD966" s="26"/>
      <c r="BE966" s="26"/>
      <c r="BF966" s="26"/>
      <c r="BG966" s="26"/>
      <c r="BH966" s="26"/>
      <c r="BI966" s="26"/>
      <c r="BJ966" s="26"/>
      <c r="BK966" s="26"/>
      <c r="BL966" s="26"/>
      <c r="BM966" s="26"/>
      <c r="BN966" s="26"/>
      <c r="BO966" s="26"/>
      <c r="BP966" s="26"/>
      <c r="BQ966" s="26"/>
      <c r="BR966" s="26"/>
      <c r="BS966" s="26"/>
      <c r="BT966" s="26"/>
      <c r="BU966" s="26"/>
      <c r="BV966" s="26"/>
      <c r="BW966" s="26"/>
      <c r="BX966" s="26"/>
      <c r="BY966" s="26"/>
      <c r="BZ966" s="26"/>
      <c r="CA966" s="26"/>
      <c r="CB966" s="26"/>
      <c r="CC966" s="26"/>
      <c r="CD966" s="26"/>
      <c r="CE966" s="26"/>
      <c r="CF966" s="26"/>
      <c r="CG966" s="26"/>
    </row>
    <row r="967" spans="1:85" ht="15.75" customHeight="1" x14ac:dyDescent="0.2">
      <c r="A967" s="26"/>
      <c r="B967" s="26"/>
      <c r="C967" s="26"/>
      <c r="D967" s="51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  <c r="AG967" s="26"/>
      <c r="AH967" s="26"/>
      <c r="AI967" s="26"/>
      <c r="AJ967" s="26"/>
      <c r="AK967" s="26"/>
      <c r="AL967" s="26"/>
      <c r="AM967" s="26"/>
      <c r="AN967" s="26"/>
      <c r="AO967" s="26"/>
      <c r="AP967" s="26"/>
      <c r="AQ967" s="26"/>
      <c r="AR967" s="26"/>
      <c r="AS967" s="26"/>
      <c r="AT967" s="26"/>
      <c r="AU967" s="26"/>
      <c r="AV967" s="26"/>
      <c r="AW967" s="26"/>
      <c r="AX967" s="26"/>
      <c r="AY967" s="26"/>
      <c r="AZ967" s="26"/>
      <c r="BA967" s="26"/>
      <c r="BB967" s="26"/>
      <c r="BC967" s="26"/>
      <c r="BD967" s="26"/>
      <c r="BE967" s="26"/>
      <c r="BF967" s="26"/>
      <c r="BG967" s="26"/>
      <c r="BH967" s="26"/>
      <c r="BI967" s="26"/>
      <c r="BJ967" s="26"/>
      <c r="BK967" s="26"/>
      <c r="BL967" s="26"/>
      <c r="BM967" s="26"/>
      <c r="BN967" s="26"/>
      <c r="BO967" s="26"/>
      <c r="BP967" s="26"/>
      <c r="BQ967" s="26"/>
      <c r="BR967" s="26"/>
      <c r="BS967" s="26"/>
      <c r="BT967" s="26"/>
      <c r="BU967" s="26"/>
      <c r="BV967" s="26"/>
      <c r="BW967" s="26"/>
      <c r="BX967" s="26"/>
      <c r="BY967" s="26"/>
      <c r="BZ967" s="26"/>
      <c r="CA967" s="26"/>
      <c r="CB967" s="26"/>
      <c r="CC967" s="26"/>
      <c r="CD967" s="26"/>
      <c r="CE967" s="26"/>
      <c r="CF967" s="26"/>
      <c r="CG967" s="26"/>
    </row>
    <row r="968" spans="1:85" ht="15.75" customHeight="1" x14ac:dyDescent="0.2">
      <c r="A968" s="26"/>
      <c r="B968" s="26"/>
      <c r="C968" s="26"/>
      <c r="D968" s="51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  <c r="AG968" s="26"/>
      <c r="AH968" s="26"/>
      <c r="AI968" s="26"/>
      <c r="AJ968" s="26"/>
      <c r="AK968" s="26"/>
      <c r="AL968" s="26"/>
      <c r="AM968" s="26"/>
      <c r="AN968" s="26"/>
      <c r="AO968" s="26"/>
      <c r="AP968" s="26"/>
      <c r="AQ968" s="26"/>
      <c r="AR968" s="26"/>
      <c r="AS968" s="26"/>
      <c r="AT968" s="26"/>
      <c r="AU968" s="26"/>
      <c r="AV968" s="26"/>
      <c r="AW968" s="26"/>
      <c r="AX968" s="26"/>
      <c r="AY968" s="26"/>
      <c r="AZ968" s="26"/>
      <c r="BA968" s="26"/>
      <c r="BB968" s="26"/>
      <c r="BC968" s="26"/>
      <c r="BD968" s="26"/>
      <c r="BE968" s="26"/>
      <c r="BF968" s="26"/>
      <c r="BG968" s="26"/>
      <c r="BH968" s="26"/>
      <c r="BI968" s="26"/>
      <c r="BJ968" s="26"/>
      <c r="BK968" s="26"/>
      <c r="BL968" s="26"/>
      <c r="BM968" s="26"/>
      <c r="BN968" s="26"/>
      <c r="BO968" s="26"/>
      <c r="BP968" s="26"/>
      <c r="BQ968" s="26"/>
      <c r="BR968" s="26"/>
      <c r="BS968" s="26"/>
      <c r="BT968" s="26"/>
      <c r="BU968" s="26"/>
      <c r="BV968" s="26"/>
      <c r="BW968" s="26"/>
      <c r="BX968" s="26"/>
      <c r="BY968" s="26"/>
      <c r="BZ968" s="26"/>
      <c r="CA968" s="26"/>
      <c r="CB968" s="26"/>
      <c r="CC968" s="26"/>
      <c r="CD968" s="26"/>
      <c r="CE968" s="26"/>
      <c r="CF968" s="26"/>
      <c r="CG968" s="26"/>
    </row>
    <row r="969" spans="1:85" ht="15.75" customHeight="1" x14ac:dyDescent="0.2">
      <c r="A969" s="26"/>
      <c r="B969" s="26"/>
      <c r="C969" s="26"/>
      <c r="D969" s="51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  <c r="AG969" s="26"/>
      <c r="AH969" s="26"/>
      <c r="AI969" s="26"/>
      <c r="AJ969" s="26"/>
      <c r="AK969" s="26"/>
      <c r="AL969" s="26"/>
      <c r="AM969" s="26"/>
      <c r="AN969" s="26"/>
      <c r="AO969" s="26"/>
      <c r="AP969" s="26"/>
      <c r="AQ969" s="26"/>
      <c r="AR969" s="26"/>
      <c r="AS969" s="26"/>
      <c r="AT969" s="26"/>
      <c r="AU969" s="26"/>
      <c r="AV969" s="26"/>
      <c r="AW969" s="26"/>
      <c r="AX969" s="26"/>
      <c r="AY969" s="26"/>
      <c r="AZ969" s="26"/>
      <c r="BA969" s="26"/>
      <c r="BB969" s="26"/>
      <c r="BC969" s="26"/>
      <c r="BD969" s="26"/>
      <c r="BE969" s="26"/>
      <c r="BF969" s="26"/>
      <c r="BG969" s="26"/>
      <c r="BH969" s="26"/>
      <c r="BI969" s="26"/>
      <c r="BJ969" s="26"/>
      <c r="BK969" s="26"/>
      <c r="BL969" s="26"/>
      <c r="BM969" s="26"/>
      <c r="BN969" s="26"/>
      <c r="BO969" s="26"/>
      <c r="BP969" s="26"/>
      <c r="BQ969" s="26"/>
      <c r="BR969" s="26"/>
      <c r="BS969" s="26"/>
      <c r="BT969" s="26"/>
      <c r="BU969" s="26"/>
      <c r="BV969" s="26"/>
      <c r="BW969" s="26"/>
      <c r="BX969" s="26"/>
      <c r="BY969" s="26"/>
      <c r="BZ969" s="26"/>
      <c r="CA969" s="26"/>
      <c r="CB969" s="26"/>
      <c r="CC969" s="26"/>
      <c r="CD969" s="26"/>
      <c r="CE969" s="26"/>
      <c r="CF969" s="26"/>
      <c r="CG969" s="26"/>
    </row>
    <row r="970" spans="1:85" ht="15.75" customHeight="1" x14ac:dyDescent="0.2">
      <c r="A970" s="26"/>
      <c r="B970" s="26"/>
      <c r="C970" s="26"/>
      <c r="D970" s="51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  <c r="AG970" s="26"/>
      <c r="AH970" s="26"/>
      <c r="AI970" s="26"/>
      <c r="AJ970" s="26"/>
      <c r="AK970" s="26"/>
      <c r="AL970" s="26"/>
      <c r="AM970" s="26"/>
      <c r="AN970" s="26"/>
      <c r="AO970" s="26"/>
      <c r="AP970" s="26"/>
      <c r="AQ970" s="26"/>
      <c r="AR970" s="26"/>
      <c r="AS970" s="26"/>
      <c r="AT970" s="26"/>
      <c r="AU970" s="26"/>
      <c r="AV970" s="26"/>
      <c r="AW970" s="26"/>
      <c r="AX970" s="26"/>
      <c r="AY970" s="26"/>
      <c r="AZ970" s="26"/>
      <c r="BA970" s="26"/>
      <c r="BB970" s="26"/>
      <c r="BC970" s="26"/>
      <c r="BD970" s="26"/>
      <c r="BE970" s="26"/>
      <c r="BF970" s="26"/>
      <c r="BG970" s="26"/>
      <c r="BH970" s="26"/>
      <c r="BI970" s="26"/>
      <c r="BJ970" s="26"/>
      <c r="BK970" s="26"/>
      <c r="BL970" s="26"/>
      <c r="BM970" s="26"/>
      <c r="BN970" s="26"/>
      <c r="BO970" s="26"/>
      <c r="BP970" s="26"/>
      <c r="BQ970" s="26"/>
      <c r="BR970" s="26"/>
      <c r="BS970" s="26"/>
      <c r="BT970" s="26"/>
      <c r="BU970" s="26"/>
      <c r="BV970" s="26"/>
      <c r="BW970" s="26"/>
      <c r="BX970" s="26"/>
      <c r="BY970" s="26"/>
      <c r="BZ970" s="26"/>
      <c r="CA970" s="26"/>
      <c r="CB970" s="26"/>
      <c r="CC970" s="26"/>
      <c r="CD970" s="26"/>
      <c r="CE970" s="26"/>
      <c r="CF970" s="26"/>
      <c r="CG970" s="26"/>
    </row>
    <row r="971" spans="1:85" ht="15.75" customHeight="1" x14ac:dyDescent="0.2">
      <c r="A971" s="26"/>
      <c r="B971" s="26"/>
      <c r="C971" s="26"/>
      <c r="D971" s="51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  <c r="AG971" s="26"/>
      <c r="AH971" s="26"/>
      <c r="AI971" s="26"/>
      <c r="AJ971" s="26"/>
      <c r="AK971" s="26"/>
      <c r="AL971" s="26"/>
      <c r="AM971" s="26"/>
      <c r="AN971" s="26"/>
      <c r="AO971" s="26"/>
      <c r="AP971" s="26"/>
      <c r="AQ971" s="26"/>
      <c r="AR971" s="26"/>
      <c r="AS971" s="26"/>
      <c r="AT971" s="26"/>
      <c r="AU971" s="26"/>
      <c r="AV971" s="26"/>
      <c r="AW971" s="26"/>
      <c r="AX971" s="26"/>
      <c r="AY971" s="26"/>
      <c r="AZ971" s="26"/>
      <c r="BA971" s="26"/>
      <c r="BB971" s="26"/>
      <c r="BC971" s="26"/>
      <c r="BD971" s="26"/>
      <c r="BE971" s="26"/>
      <c r="BF971" s="26"/>
      <c r="BG971" s="26"/>
      <c r="BH971" s="26"/>
      <c r="BI971" s="26"/>
      <c r="BJ971" s="26"/>
      <c r="BK971" s="26"/>
      <c r="BL971" s="26"/>
      <c r="BM971" s="26"/>
      <c r="BN971" s="26"/>
      <c r="BO971" s="26"/>
      <c r="BP971" s="26"/>
      <c r="BQ971" s="26"/>
      <c r="BR971" s="26"/>
      <c r="BS971" s="26"/>
      <c r="BT971" s="26"/>
      <c r="BU971" s="26"/>
      <c r="BV971" s="26"/>
      <c r="BW971" s="26"/>
      <c r="BX971" s="26"/>
      <c r="BY971" s="26"/>
      <c r="BZ971" s="26"/>
      <c r="CA971" s="26"/>
      <c r="CB971" s="26"/>
      <c r="CC971" s="26"/>
      <c r="CD971" s="26"/>
      <c r="CE971" s="26"/>
      <c r="CF971" s="26"/>
      <c r="CG971" s="26"/>
    </row>
    <row r="972" spans="1:85" ht="15.75" customHeight="1" x14ac:dyDescent="0.2">
      <c r="A972" s="26"/>
      <c r="B972" s="26"/>
      <c r="C972" s="26"/>
      <c r="D972" s="51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  <c r="AG972" s="26"/>
      <c r="AH972" s="26"/>
      <c r="AI972" s="26"/>
      <c r="AJ972" s="26"/>
      <c r="AK972" s="26"/>
      <c r="AL972" s="26"/>
      <c r="AM972" s="26"/>
      <c r="AN972" s="26"/>
      <c r="AO972" s="26"/>
      <c r="AP972" s="26"/>
      <c r="AQ972" s="26"/>
      <c r="AR972" s="26"/>
      <c r="AS972" s="26"/>
      <c r="AT972" s="26"/>
      <c r="AU972" s="26"/>
      <c r="AV972" s="26"/>
      <c r="AW972" s="26"/>
      <c r="AX972" s="26"/>
      <c r="AY972" s="26"/>
      <c r="AZ972" s="26"/>
      <c r="BA972" s="26"/>
      <c r="BB972" s="26"/>
      <c r="BC972" s="26"/>
      <c r="BD972" s="26"/>
      <c r="BE972" s="26"/>
      <c r="BF972" s="26"/>
      <c r="BG972" s="26"/>
      <c r="BH972" s="26"/>
      <c r="BI972" s="26"/>
      <c r="BJ972" s="26"/>
      <c r="BK972" s="26"/>
      <c r="BL972" s="26"/>
      <c r="BM972" s="26"/>
      <c r="BN972" s="26"/>
      <c r="BO972" s="26"/>
      <c r="BP972" s="26"/>
      <c r="BQ972" s="26"/>
      <c r="BR972" s="26"/>
      <c r="BS972" s="26"/>
      <c r="BT972" s="26"/>
      <c r="BU972" s="26"/>
      <c r="BV972" s="26"/>
      <c r="BW972" s="26"/>
      <c r="BX972" s="26"/>
      <c r="BY972" s="26"/>
      <c r="BZ972" s="26"/>
      <c r="CA972" s="26"/>
      <c r="CB972" s="26"/>
      <c r="CC972" s="26"/>
      <c r="CD972" s="26"/>
      <c r="CE972" s="26"/>
      <c r="CF972" s="26"/>
      <c r="CG972" s="26"/>
    </row>
    <row r="973" spans="1:85" ht="15.75" customHeight="1" x14ac:dyDescent="0.2">
      <c r="A973" s="26"/>
      <c r="B973" s="26"/>
      <c r="C973" s="26"/>
      <c r="D973" s="51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  <c r="AG973" s="26"/>
      <c r="AH973" s="26"/>
      <c r="AI973" s="26"/>
      <c r="AJ973" s="26"/>
      <c r="AK973" s="26"/>
      <c r="AL973" s="26"/>
      <c r="AM973" s="26"/>
      <c r="AN973" s="26"/>
      <c r="AO973" s="26"/>
      <c r="AP973" s="26"/>
      <c r="AQ973" s="26"/>
      <c r="AR973" s="26"/>
      <c r="AS973" s="26"/>
      <c r="AT973" s="26"/>
      <c r="AU973" s="26"/>
      <c r="AV973" s="26"/>
      <c r="AW973" s="26"/>
      <c r="AX973" s="26"/>
      <c r="AY973" s="26"/>
      <c r="AZ973" s="26"/>
      <c r="BA973" s="26"/>
      <c r="BB973" s="26"/>
      <c r="BC973" s="26"/>
      <c r="BD973" s="26"/>
      <c r="BE973" s="26"/>
      <c r="BF973" s="26"/>
      <c r="BG973" s="26"/>
      <c r="BH973" s="26"/>
      <c r="BI973" s="26"/>
      <c r="BJ973" s="26"/>
      <c r="BK973" s="26"/>
      <c r="BL973" s="26"/>
      <c r="BM973" s="26"/>
      <c r="BN973" s="26"/>
      <c r="BO973" s="26"/>
      <c r="BP973" s="26"/>
      <c r="BQ973" s="26"/>
      <c r="BR973" s="26"/>
      <c r="BS973" s="26"/>
      <c r="BT973" s="26"/>
      <c r="BU973" s="26"/>
      <c r="BV973" s="26"/>
      <c r="BW973" s="26"/>
      <c r="BX973" s="26"/>
      <c r="BY973" s="26"/>
      <c r="BZ973" s="26"/>
      <c r="CA973" s="26"/>
      <c r="CB973" s="26"/>
      <c r="CC973" s="26"/>
      <c r="CD973" s="26"/>
      <c r="CE973" s="26"/>
      <c r="CF973" s="26"/>
      <c r="CG973" s="26"/>
    </row>
    <row r="974" spans="1:85" ht="15.75" customHeight="1" x14ac:dyDescent="0.2">
      <c r="A974" s="26"/>
      <c r="B974" s="26"/>
      <c r="C974" s="26"/>
      <c r="D974" s="51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  <c r="AG974" s="26"/>
      <c r="AH974" s="26"/>
      <c r="AI974" s="26"/>
      <c r="AJ974" s="26"/>
      <c r="AK974" s="26"/>
      <c r="AL974" s="26"/>
      <c r="AM974" s="26"/>
      <c r="AN974" s="26"/>
      <c r="AO974" s="26"/>
      <c r="AP974" s="26"/>
      <c r="AQ974" s="26"/>
      <c r="AR974" s="26"/>
      <c r="AS974" s="26"/>
      <c r="AT974" s="26"/>
      <c r="AU974" s="26"/>
      <c r="AV974" s="26"/>
      <c r="AW974" s="26"/>
      <c r="AX974" s="26"/>
      <c r="AY974" s="26"/>
      <c r="AZ974" s="26"/>
      <c r="BA974" s="26"/>
      <c r="BB974" s="26"/>
      <c r="BC974" s="26"/>
      <c r="BD974" s="26"/>
      <c r="BE974" s="26"/>
      <c r="BF974" s="26"/>
      <c r="BG974" s="26"/>
      <c r="BH974" s="26"/>
      <c r="BI974" s="26"/>
      <c r="BJ974" s="26"/>
      <c r="BK974" s="26"/>
      <c r="BL974" s="26"/>
      <c r="BM974" s="26"/>
      <c r="BN974" s="26"/>
      <c r="BO974" s="26"/>
      <c r="BP974" s="26"/>
      <c r="BQ974" s="26"/>
      <c r="BR974" s="26"/>
      <c r="BS974" s="26"/>
      <c r="BT974" s="26"/>
      <c r="BU974" s="26"/>
      <c r="BV974" s="26"/>
      <c r="BW974" s="26"/>
      <c r="BX974" s="26"/>
      <c r="BY974" s="26"/>
      <c r="BZ974" s="26"/>
      <c r="CA974" s="26"/>
      <c r="CB974" s="26"/>
      <c r="CC974" s="26"/>
      <c r="CD974" s="26"/>
      <c r="CE974" s="26"/>
      <c r="CF974" s="26"/>
      <c r="CG974" s="26"/>
    </row>
    <row r="975" spans="1:85" ht="15.75" customHeight="1" x14ac:dyDescent="0.2">
      <c r="A975" s="26"/>
      <c r="B975" s="26"/>
      <c r="C975" s="26"/>
      <c r="D975" s="51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  <c r="AG975" s="26"/>
      <c r="AH975" s="26"/>
      <c r="AI975" s="26"/>
      <c r="AJ975" s="26"/>
      <c r="AK975" s="26"/>
      <c r="AL975" s="26"/>
      <c r="AM975" s="26"/>
      <c r="AN975" s="26"/>
      <c r="AO975" s="26"/>
      <c r="AP975" s="26"/>
      <c r="AQ975" s="26"/>
      <c r="AR975" s="26"/>
      <c r="AS975" s="26"/>
      <c r="AT975" s="26"/>
      <c r="AU975" s="26"/>
      <c r="AV975" s="26"/>
      <c r="AW975" s="26"/>
      <c r="AX975" s="26"/>
      <c r="AY975" s="26"/>
      <c r="AZ975" s="26"/>
      <c r="BA975" s="26"/>
      <c r="BB975" s="26"/>
      <c r="BC975" s="26"/>
      <c r="BD975" s="26"/>
      <c r="BE975" s="26"/>
      <c r="BF975" s="26"/>
      <c r="BG975" s="26"/>
      <c r="BH975" s="26"/>
      <c r="BI975" s="26"/>
      <c r="BJ975" s="26"/>
      <c r="BK975" s="26"/>
      <c r="BL975" s="26"/>
      <c r="BM975" s="26"/>
      <c r="BN975" s="26"/>
      <c r="BO975" s="26"/>
      <c r="BP975" s="26"/>
      <c r="BQ975" s="26"/>
      <c r="BR975" s="26"/>
      <c r="BS975" s="26"/>
      <c r="BT975" s="26"/>
      <c r="BU975" s="26"/>
      <c r="BV975" s="26"/>
      <c r="BW975" s="26"/>
      <c r="BX975" s="26"/>
      <c r="BY975" s="26"/>
      <c r="BZ975" s="26"/>
      <c r="CA975" s="26"/>
      <c r="CB975" s="26"/>
      <c r="CC975" s="26"/>
      <c r="CD975" s="26"/>
      <c r="CE975" s="26"/>
      <c r="CF975" s="26"/>
      <c r="CG975" s="26"/>
    </row>
    <row r="976" spans="1:85" ht="15.75" customHeight="1" x14ac:dyDescent="0.2">
      <c r="A976" s="26"/>
      <c r="B976" s="26"/>
      <c r="C976" s="26"/>
      <c r="D976" s="51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  <c r="AE976" s="26"/>
      <c r="AF976" s="26"/>
      <c r="AG976" s="26"/>
      <c r="AH976" s="26"/>
      <c r="AI976" s="26"/>
      <c r="AJ976" s="26"/>
      <c r="AK976" s="26"/>
      <c r="AL976" s="26"/>
      <c r="AM976" s="26"/>
      <c r="AN976" s="26"/>
      <c r="AO976" s="26"/>
      <c r="AP976" s="26"/>
      <c r="AQ976" s="26"/>
      <c r="AR976" s="26"/>
      <c r="AS976" s="26"/>
      <c r="AT976" s="26"/>
      <c r="AU976" s="26"/>
      <c r="AV976" s="26"/>
      <c r="AW976" s="26"/>
      <c r="AX976" s="26"/>
      <c r="AY976" s="26"/>
      <c r="AZ976" s="26"/>
      <c r="BA976" s="26"/>
      <c r="BB976" s="26"/>
      <c r="BC976" s="26"/>
      <c r="BD976" s="26"/>
      <c r="BE976" s="26"/>
      <c r="BF976" s="26"/>
      <c r="BG976" s="26"/>
      <c r="BH976" s="26"/>
      <c r="BI976" s="26"/>
      <c r="BJ976" s="26"/>
      <c r="BK976" s="26"/>
      <c r="BL976" s="26"/>
      <c r="BM976" s="26"/>
      <c r="BN976" s="26"/>
      <c r="BO976" s="26"/>
      <c r="BP976" s="26"/>
      <c r="BQ976" s="26"/>
      <c r="BR976" s="26"/>
      <c r="BS976" s="26"/>
      <c r="BT976" s="26"/>
      <c r="BU976" s="26"/>
      <c r="BV976" s="26"/>
      <c r="BW976" s="26"/>
      <c r="BX976" s="26"/>
      <c r="BY976" s="26"/>
      <c r="BZ976" s="26"/>
      <c r="CA976" s="26"/>
      <c r="CB976" s="26"/>
      <c r="CC976" s="26"/>
      <c r="CD976" s="26"/>
      <c r="CE976" s="26"/>
      <c r="CF976" s="26"/>
      <c r="CG976" s="26"/>
    </row>
    <row r="977" spans="1:85" ht="15.75" customHeight="1" x14ac:dyDescent="0.2">
      <c r="A977" s="26"/>
      <c r="B977" s="26"/>
      <c r="C977" s="26"/>
      <c r="D977" s="51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  <c r="AE977" s="26"/>
      <c r="AF977" s="26"/>
      <c r="AG977" s="26"/>
      <c r="AH977" s="26"/>
      <c r="AI977" s="26"/>
      <c r="AJ977" s="26"/>
      <c r="AK977" s="26"/>
      <c r="AL977" s="26"/>
      <c r="AM977" s="26"/>
      <c r="AN977" s="26"/>
      <c r="AO977" s="26"/>
      <c r="AP977" s="26"/>
      <c r="AQ977" s="26"/>
      <c r="AR977" s="26"/>
      <c r="AS977" s="26"/>
      <c r="AT977" s="26"/>
      <c r="AU977" s="26"/>
      <c r="AV977" s="26"/>
      <c r="AW977" s="26"/>
      <c r="AX977" s="26"/>
      <c r="AY977" s="26"/>
      <c r="AZ977" s="26"/>
      <c r="BA977" s="26"/>
      <c r="BB977" s="26"/>
      <c r="BC977" s="26"/>
      <c r="BD977" s="26"/>
      <c r="BE977" s="26"/>
      <c r="BF977" s="26"/>
      <c r="BG977" s="26"/>
      <c r="BH977" s="26"/>
      <c r="BI977" s="26"/>
      <c r="BJ977" s="26"/>
      <c r="BK977" s="26"/>
      <c r="BL977" s="26"/>
      <c r="BM977" s="26"/>
      <c r="BN977" s="26"/>
      <c r="BO977" s="26"/>
      <c r="BP977" s="26"/>
      <c r="BQ977" s="26"/>
      <c r="BR977" s="26"/>
      <c r="BS977" s="26"/>
      <c r="BT977" s="26"/>
      <c r="BU977" s="26"/>
      <c r="BV977" s="26"/>
      <c r="BW977" s="26"/>
      <c r="BX977" s="26"/>
      <c r="BY977" s="26"/>
      <c r="BZ977" s="26"/>
      <c r="CA977" s="26"/>
      <c r="CB977" s="26"/>
      <c r="CC977" s="26"/>
      <c r="CD977" s="26"/>
      <c r="CE977" s="26"/>
      <c r="CF977" s="26"/>
      <c r="CG977" s="26"/>
    </row>
    <row r="978" spans="1:85" ht="15.75" customHeight="1" x14ac:dyDescent="0.2">
      <c r="A978" s="26"/>
      <c r="B978" s="26"/>
      <c r="C978" s="26"/>
      <c r="D978" s="51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  <c r="AG978" s="26"/>
      <c r="AH978" s="26"/>
      <c r="AI978" s="26"/>
      <c r="AJ978" s="26"/>
      <c r="AK978" s="26"/>
      <c r="AL978" s="26"/>
      <c r="AM978" s="26"/>
      <c r="AN978" s="26"/>
      <c r="AO978" s="26"/>
      <c r="AP978" s="26"/>
      <c r="AQ978" s="26"/>
      <c r="AR978" s="26"/>
      <c r="AS978" s="26"/>
      <c r="AT978" s="26"/>
      <c r="AU978" s="26"/>
      <c r="AV978" s="26"/>
      <c r="AW978" s="26"/>
      <c r="AX978" s="26"/>
      <c r="AY978" s="26"/>
      <c r="AZ978" s="26"/>
      <c r="BA978" s="26"/>
      <c r="BB978" s="26"/>
      <c r="BC978" s="26"/>
      <c r="BD978" s="26"/>
      <c r="BE978" s="26"/>
      <c r="BF978" s="26"/>
      <c r="BG978" s="26"/>
      <c r="BH978" s="26"/>
      <c r="BI978" s="26"/>
      <c r="BJ978" s="26"/>
      <c r="BK978" s="26"/>
      <c r="BL978" s="26"/>
      <c r="BM978" s="26"/>
      <c r="BN978" s="26"/>
      <c r="BO978" s="26"/>
      <c r="BP978" s="26"/>
      <c r="BQ978" s="26"/>
      <c r="BR978" s="26"/>
      <c r="BS978" s="26"/>
      <c r="BT978" s="26"/>
      <c r="BU978" s="26"/>
      <c r="BV978" s="26"/>
      <c r="BW978" s="26"/>
      <c r="BX978" s="26"/>
      <c r="BY978" s="26"/>
      <c r="BZ978" s="26"/>
      <c r="CA978" s="26"/>
      <c r="CB978" s="26"/>
      <c r="CC978" s="26"/>
      <c r="CD978" s="26"/>
      <c r="CE978" s="26"/>
      <c r="CF978" s="26"/>
      <c r="CG978" s="26"/>
    </row>
    <row r="979" spans="1:85" ht="15.75" customHeight="1" x14ac:dyDescent="0.2">
      <c r="A979" s="26"/>
      <c r="B979" s="26"/>
      <c r="C979" s="26"/>
      <c r="D979" s="51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  <c r="AE979" s="26"/>
      <c r="AF979" s="26"/>
      <c r="AG979" s="26"/>
      <c r="AH979" s="26"/>
      <c r="AI979" s="26"/>
      <c r="AJ979" s="26"/>
      <c r="AK979" s="26"/>
      <c r="AL979" s="26"/>
      <c r="AM979" s="26"/>
      <c r="AN979" s="26"/>
      <c r="AO979" s="26"/>
      <c r="AP979" s="26"/>
      <c r="AQ979" s="26"/>
      <c r="AR979" s="26"/>
      <c r="AS979" s="26"/>
      <c r="AT979" s="26"/>
      <c r="AU979" s="26"/>
      <c r="AV979" s="26"/>
      <c r="AW979" s="26"/>
      <c r="AX979" s="26"/>
      <c r="AY979" s="26"/>
      <c r="AZ979" s="26"/>
      <c r="BA979" s="26"/>
      <c r="BB979" s="26"/>
      <c r="BC979" s="26"/>
      <c r="BD979" s="26"/>
      <c r="BE979" s="26"/>
      <c r="BF979" s="26"/>
      <c r="BG979" s="26"/>
      <c r="BH979" s="26"/>
      <c r="BI979" s="26"/>
      <c r="BJ979" s="26"/>
      <c r="BK979" s="26"/>
      <c r="BL979" s="26"/>
      <c r="BM979" s="26"/>
      <c r="BN979" s="26"/>
      <c r="BO979" s="26"/>
      <c r="BP979" s="26"/>
      <c r="BQ979" s="26"/>
      <c r="BR979" s="26"/>
      <c r="BS979" s="26"/>
      <c r="BT979" s="26"/>
      <c r="BU979" s="26"/>
      <c r="BV979" s="26"/>
      <c r="BW979" s="26"/>
      <c r="BX979" s="26"/>
      <c r="BY979" s="26"/>
      <c r="BZ979" s="26"/>
      <c r="CA979" s="26"/>
      <c r="CB979" s="26"/>
      <c r="CC979" s="26"/>
      <c r="CD979" s="26"/>
      <c r="CE979" s="26"/>
      <c r="CF979" s="26"/>
      <c r="CG979" s="26"/>
    </row>
    <row r="980" spans="1:85" ht="15.75" customHeight="1" x14ac:dyDescent="0.2">
      <c r="A980" s="26"/>
      <c r="B980" s="26"/>
      <c r="C980" s="26"/>
      <c r="D980" s="51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  <c r="AE980" s="26"/>
      <c r="AF980" s="26"/>
      <c r="AG980" s="26"/>
      <c r="AH980" s="26"/>
      <c r="AI980" s="26"/>
      <c r="AJ980" s="26"/>
      <c r="AK980" s="26"/>
      <c r="AL980" s="26"/>
      <c r="AM980" s="26"/>
      <c r="AN980" s="26"/>
      <c r="AO980" s="26"/>
      <c r="AP980" s="26"/>
      <c r="AQ980" s="26"/>
      <c r="AR980" s="26"/>
      <c r="AS980" s="26"/>
      <c r="AT980" s="26"/>
      <c r="AU980" s="26"/>
      <c r="AV980" s="26"/>
      <c r="AW980" s="26"/>
      <c r="AX980" s="26"/>
      <c r="AY980" s="26"/>
      <c r="AZ980" s="26"/>
      <c r="BA980" s="26"/>
      <c r="BB980" s="26"/>
      <c r="BC980" s="26"/>
      <c r="BD980" s="26"/>
      <c r="BE980" s="26"/>
      <c r="BF980" s="26"/>
      <c r="BG980" s="26"/>
      <c r="BH980" s="26"/>
      <c r="BI980" s="26"/>
      <c r="BJ980" s="26"/>
      <c r="BK980" s="26"/>
      <c r="BL980" s="26"/>
      <c r="BM980" s="26"/>
      <c r="BN980" s="26"/>
      <c r="BO980" s="26"/>
      <c r="BP980" s="26"/>
      <c r="BQ980" s="26"/>
      <c r="BR980" s="26"/>
      <c r="BS980" s="26"/>
      <c r="BT980" s="26"/>
      <c r="BU980" s="26"/>
      <c r="BV980" s="26"/>
      <c r="BW980" s="26"/>
      <c r="BX980" s="26"/>
      <c r="BY980" s="26"/>
      <c r="BZ980" s="26"/>
      <c r="CA980" s="26"/>
      <c r="CB980" s="26"/>
      <c r="CC980" s="26"/>
      <c r="CD980" s="26"/>
      <c r="CE980" s="26"/>
      <c r="CF980" s="26"/>
      <c r="CG980" s="26"/>
    </row>
    <row r="981" spans="1:85" ht="15.75" customHeight="1" x14ac:dyDescent="0.2">
      <c r="A981" s="26"/>
      <c r="B981" s="26"/>
      <c r="C981" s="26"/>
      <c r="D981" s="51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  <c r="AG981" s="26"/>
      <c r="AH981" s="26"/>
      <c r="AI981" s="26"/>
      <c r="AJ981" s="26"/>
      <c r="AK981" s="26"/>
      <c r="AL981" s="26"/>
      <c r="AM981" s="26"/>
      <c r="AN981" s="26"/>
      <c r="AO981" s="26"/>
      <c r="AP981" s="26"/>
      <c r="AQ981" s="26"/>
      <c r="AR981" s="26"/>
      <c r="AS981" s="26"/>
      <c r="AT981" s="26"/>
      <c r="AU981" s="26"/>
      <c r="AV981" s="26"/>
      <c r="AW981" s="26"/>
      <c r="AX981" s="26"/>
      <c r="AY981" s="26"/>
      <c r="AZ981" s="26"/>
      <c r="BA981" s="26"/>
      <c r="BB981" s="26"/>
      <c r="BC981" s="26"/>
      <c r="BD981" s="26"/>
      <c r="BE981" s="26"/>
      <c r="BF981" s="26"/>
      <c r="BG981" s="26"/>
      <c r="BH981" s="26"/>
      <c r="BI981" s="26"/>
      <c r="BJ981" s="26"/>
      <c r="BK981" s="26"/>
      <c r="BL981" s="26"/>
      <c r="BM981" s="26"/>
      <c r="BN981" s="26"/>
      <c r="BO981" s="26"/>
      <c r="BP981" s="26"/>
      <c r="BQ981" s="26"/>
      <c r="BR981" s="26"/>
      <c r="BS981" s="26"/>
      <c r="BT981" s="26"/>
      <c r="BU981" s="26"/>
      <c r="BV981" s="26"/>
      <c r="BW981" s="26"/>
      <c r="BX981" s="26"/>
      <c r="BY981" s="26"/>
      <c r="BZ981" s="26"/>
      <c r="CA981" s="26"/>
      <c r="CB981" s="26"/>
      <c r="CC981" s="26"/>
      <c r="CD981" s="26"/>
      <c r="CE981" s="26"/>
      <c r="CF981" s="26"/>
      <c r="CG981" s="26"/>
    </row>
    <row r="982" spans="1:85" ht="15.75" customHeight="1" x14ac:dyDescent="0.2">
      <c r="A982" s="26"/>
      <c r="B982" s="26"/>
      <c r="C982" s="26"/>
      <c r="D982" s="51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  <c r="AG982" s="26"/>
      <c r="AH982" s="26"/>
      <c r="AI982" s="26"/>
      <c r="AJ982" s="26"/>
      <c r="AK982" s="26"/>
      <c r="AL982" s="26"/>
      <c r="AM982" s="26"/>
      <c r="AN982" s="26"/>
      <c r="AO982" s="26"/>
      <c r="AP982" s="26"/>
      <c r="AQ982" s="26"/>
      <c r="AR982" s="26"/>
      <c r="AS982" s="26"/>
      <c r="AT982" s="26"/>
      <c r="AU982" s="26"/>
      <c r="AV982" s="26"/>
      <c r="AW982" s="26"/>
      <c r="AX982" s="26"/>
      <c r="AY982" s="26"/>
      <c r="AZ982" s="26"/>
      <c r="BA982" s="26"/>
      <c r="BB982" s="26"/>
      <c r="BC982" s="26"/>
      <c r="BD982" s="26"/>
      <c r="BE982" s="26"/>
      <c r="BF982" s="26"/>
      <c r="BG982" s="26"/>
      <c r="BH982" s="26"/>
      <c r="BI982" s="26"/>
      <c r="BJ982" s="26"/>
      <c r="BK982" s="26"/>
      <c r="BL982" s="26"/>
      <c r="BM982" s="26"/>
      <c r="BN982" s="26"/>
      <c r="BO982" s="26"/>
      <c r="BP982" s="26"/>
      <c r="BQ982" s="26"/>
      <c r="BR982" s="26"/>
      <c r="BS982" s="26"/>
      <c r="BT982" s="26"/>
      <c r="BU982" s="26"/>
      <c r="BV982" s="26"/>
      <c r="BW982" s="26"/>
      <c r="BX982" s="26"/>
      <c r="BY982" s="26"/>
      <c r="BZ982" s="26"/>
      <c r="CA982" s="26"/>
      <c r="CB982" s="26"/>
      <c r="CC982" s="26"/>
      <c r="CD982" s="26"/>
      <c r="CE982" s="26"/>
      <c r="CF982" s="26"/>
      <c r="CG982" s="26"/>
    </row>
    <row r="983" spans="1:85" ht="15.75" customHeight="1" x14ac:dyDescent="0.2">
      <c r="A983" s="26"/>
      <c r="B983" s="26"/>
      <c r="C983" s="26"/>
      <c r="D983" s="51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  <c r="AG983" s="26"/>
      <c r="AH983" s="26"/>
      <c r="AI983" s="26"/>
      <c r="AJ983" s="26"/>
      <c r="AK983" s="26"/>
      <c r="AL983" s="26"/>
      <c r="AM983" s="26"/>
      <c r="AN983" s="26"/>
      <c r="AO983" s="26"/>
      <c r="AP983" s="26"/>
      <c r="AQ983" s="26"/>
      <c r="AR983" s="26"/>
      <c r="AS983" s="26"/>
      <c r="AT983" s="26"/>
      <c r="AU983" s="26"/>
      <c r="AV983" s="26"/>
      <c r="AW983" s="26"/>
      <c r="AX983" s="26"/>
      <c r="AY983" s="26"/>
      <c r="AZ983" s="26"/>
      <c r="BA983" s="26"/>
      <c r="BB983" s="26"/>
      <c r="BC983" s="26"/>
      <c r="BD983" s="26"/>
      <c r="BE983" s="26"/>
      <c r="BF983" s="26"/>
      <c r="BG983" s="26"/>
      <c r="BH983" s="26"/>
      <c r="BI983" s="26"/>
      <c r="BJ983" s="26"/>
      <c r="BK983" s="26"/>
      <c r="BL983" s="26"/>
      <c r="BM983" s="26"/>
      <c r="BN983" s="26"/>
      <c r="BO983" s="26"/>
      <c r="BP983" s="26"/>
      <c r="BQ983" s="26"/>
      <c r="BR983" s="26"/>
      <c r="BS983" s="26"/>
      <c r="BT983" s="26"/>
      <c r="BU983" s="26"/>
      <c r="BV983" s="26"/>
      <c r="BW983" s="26"/>
      <c r="BX983" s="26"/>
      <c r="BY983" s="26"/>
      <c r="BZ983" s="26"/>
      <c r="CA983" s="26"/>
      <c r="CB983" s="26"/>
      <c r="CC983" s="26"/>
      <c r="CD983" s="26"/>
      <c r="CE983" s="26"/>
      <c r="CF983" s="26"/>
      <c r="CG983" s="26"/>
    </row>
    <row r="984" spans="1:85" ht="15.75" customHeight="1" x14ac:dyDescent="0.2">
      <c r="A984" s="26"/>
      <c r="B984" s="26"/>
      <c r="C984" s="26"/>
      <c r="D984" s="51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  <c r="AG984" s="26"/>
      <c r="AH984" s="26"/>
      <c r="AI984" s="26"/>
      <c r="AJ984" s="26"/>
      <c r="AK984" s="26"/>
      <c r="AL984" s="26"/>
      <c r="AM984" s="26"/>
      <c r="AN984" s="26"/>
      <c r="AO984" s="26"/>
      <c r="AP984" s="26"/>
      <c r="AQ984" s="26"/>
      <c r="AR984" s="26"/>
      <c r="AS984" s="26"/>
      <c r="AT984" s="26"/>
      <c r="AU984" s="26"/>
      <c r="AV984" s="26"/>
      <c r="AW984" s="26"/>
      <c r="AX984" s="26"/>
      <c r="AY984" s="26"/>
      <c r="AZ984" s="26"/>
      <c r="BA984" s="26"/>
      <c r="BB984" s="26"/>
      <c r="BC984" s="26"/>
      <c r="BD984" s="26"/>
      <c r="BE984" s="26"/>
      <c r="BF984" s="26"/>
      <c r="BG984" s="26"/>
      <c r="BH984" s="26"/>
      <c r="BI984" s="26"/>
      <c r="BJ984" s="26"/>
      <c r="BK984" s="26"/>
      <c r="BL984" s="26"/>
      <c r="BM984" s="26"/>
      <c r="BN984" s="26"/>
      <c r="BO984" s="26"/>
      <c r="BP984" s="26"/>
      <c r="BQ984" s="26"/>
      <c r="BR984" s="26"/>
      <c r="BS984" s="26"/>
      <c r="BT984" s="26"/>
      <c r="BU984" s="26"/>
      <c r="BV984" s="26"/>
      <c r="BW984" s="26"/>
      <c r="BX984" s="26"/>
      <c r="BY984" s="26"/>
      <c r="BZ984" s="26"/>
      <c r="CA984" s="26"/>
      <c r="CB984" s="26"/>
      <c r="CC984" s="26"/>
      <c r="CD984" s="26"/>
      <c r="CE984" s="26"/>
      <c r="CF984" s="26"/>
      <c r="CG984" s="26"/>
    </row>
    <row r="985" spans="1:85" ht="15.75" customHeight="1" x14ac:dyDescent="0.2">
      <c r="A985" s="26"/>
      <c r="B985" s="26"/>
      <c r="C985" s="26"/>
      <c r="D985" s="51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  <c r="AG985" s="26"/>
      <c r="AH985" s="26"/>
      <c r="AI985" s="26"/>
      <c r="AJ985" s="26"/>
      <c r="AK985" s="26"/>
      <c r="AL985" s="26"/>
      <c r="AM985" s="26"/>
      <c r="AN985" s="26"/>
      <c r="AO985" s="26"/>
      <c r="AP985" s="26"/>
      <c r="AQ985" s="26"/>
      <c r="AR985" s="26"/>
      <c r="AS985" s="26"/>
      <c r="AT985" s="26"/>
      <c r="AU985" s="26"/>
      <c r="AV985" s="26"/>
      <c r="AW985" s="26"/>
      <c r="AX985" s="26"/>
      <c r="AY985" s="26"/>
      <c r="AZ985" s="26"/>
      <c r="BA985" s="26"/>
      <c r="BB985" s="26"/>
      <c r="BC985" s="26"/>
      <c r="BD985" s="26"/>
      <c r="BE985" s="26"/>
      <c r="BF985" s="26"/>
      <c r="BG985" s="26"/>
      <c r="BH985" s="26"/>
      <c r="BI985" s="26"/>
      <c r="BJ985" s="26"/>
      <c r="BK985" s="26"/>
      <c r="BL985" s="26"/>
      <c r="BM985" s="26"/>
      <c r="BN985" s="26"/>
      <c r="BO985" s="26"/>
      <c r="BP985" s="26"/>
      <c r="BQ985" s="26"/>
      <c r="BR985" s="26"/>
      <c r="BS985" s="26"/>
      <c r="BT985" s="26"/>
      <c r="BU985" s="26"/>
      <c r="BV985" s="26"/>
      <c r="BW985" s="26"/>
      <c r="BX985" s="26"/>
      <c r="BY985" s="26"/>
      <c r="BZ985" s="26"/>
      <c r="CA985" s="26"/>
      <c r="CB985" s="26"/>
      <c r="CC985" s="26"/>
      <c r="CD985" s="26"/>
      <c r="CE985" s="26"/>
      <c r="CF985" s="26"/>
      <c r="CG985" s="26"/>
    </row>
    <row r="986" spans="1:85" ht="15.75" customHeight="1" x14ac:dyDescent="0.2">
      <c r="A986" s="26"/>
      <c r="B986" s="26"/>
      <c r="C986" s="26"/>
      <c r="D986" s="51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  <c r="AG986" s="26"/>
      <c r="AH986" s="26"/>
      <c r="AI986" s="26"/>
      <c r="AJ986" s="26"/>
      <c r="AK986" s="26"/>
      <c r="AL986" s="26"/>
      <c r="AM986" s="26"/>
      <c r="AN986" s="26"/>
      <c r="AO986" s="26"/>
      <c r="AP986" s="26"/>
      <c r="AQ986" s="26"/>
      <c r="AR986" s="26"/>
      <c r="AS986" s="26"/>
      <c r="AT986" s="26"/>
      <c r="AU986" s="26"/>
      <c r="AV986" s="26"/>
      <c r="AW986" s="26"/>
      <c r="AX986" s="26"/>
      <c r="AY986" s="26"/>
      <c r="AZ986" s="26"/>
      <c r="BA986" s="26"/>
      <c r="BB986" s="26"/>
      <c r="BC986" s="26"/>
      <c r="BD986" s="26"/>
      <c r="BE986" s="26"/>
      <c r="BF986" s="26"/>
      <c r="BG986" s="26"/>
      <c r="BH986" s="26"/>
      <c r="BI986" s="26"/>
      <c r="BJ986" s="26"/>
      <c r="BK986" s="26"/>
      <c r="BL986" s="26"/>
      <c r="BM986" s="26"/>
      <c r="BN986" s="26"/>
      <c r="BO986" s="26"/>
      <c r="BP986" s="26"/>
      <c r="BQ986" s="26"/>
      <c r="BR986" s="26"/>
      <c r="BS986" s="26"/>
      <c r="BT986" s="26"/>
      <c r="BU986" s="26"/>
      <c r="BV986" s="26"/>
      <c r="BW986" s="26"/>
      <c r="BX986" s="26"/>
      <c r="BY986" s="26"/>
      <c r="BZ986" s="26"/>
      <c r="CA986" s="26"/>
      <c r="CB986" s="26"/>
      <c r="CC986" s="26"/>
      <c r="CD986" s="26"/>
      <c r="CE986" s="26"/>
      <c r="CF986" s="26"/>
      <c r="CG986" s="26"/>
    </row>
    <row r="987" spans="1:85" ht="15.75" customHeight="1" x14ac:dyDescent="0.2">
      <c r="A987" s="26"/>
      <c r="B987" s="26"/>
      <c r="C987" s="26"/>
      <c r="D987" s="51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  <c r="AG987" s="26"/>
      <c r="AH987" s="26"/>
      <c r="AI987" s="26"/>
      <c r="AJ987" s="26"/>
      <c r="AK987" s="26"/>
      <c r="AL987" s="26"/>
      <c r="AM987" s="26"/>
      <c r="AN987" s="26"/>
      <c r="AO987" s="26"/>
      <c r="AP987" s="26"/>
      <c r="AQ987" s="26"/>
      <c r="AR987" s="26"/>
      <c r="AS987" s="26"/>
      <c r="AT987" s="26"/>
      <c r="AU987" s="26"/>
      <c r="AV987" s="26"/>
      <c r="AW987" s="26"/>
      <c r="AX987" s="26"/>
      <c r="AY987" s="26"/>
      <c r="AZ987" s="26"/>
      <c r="BA987" s="26"/>
      <c r="BB987" s="26"/>
      <c r="BC987" s="26"/>
      <c r="BD987" s="26"/>
      <c r="BE987" s="26"/>
      <c r="BF987" s="26"/>
      <c r="BG987" s="26"/>
      <c r="BH987" s="26"/>
      <c r="BI987" s="26"/>
      <c r="BJ987" s="26"/>
      <c r="BK987" s="26"/>
      <c r="BL987" s="26"/>
      <c r="BM987" s="26"/>
      <c r="BN987" s="26"/>
      <c r="BO987" s="26"/>
      <c r="BP987" s="26"/>
      <c r="BQ987" s="26"/>
      <c r="BR987" s="26"/>
      <c r="BS987" s="26"/>
      <c r="BT987" s="26"/>
      <c r="BU987" s="26"/>
      <c r="BV987" s="26"/>
      <c r="BW987" s="26"/>
      <c r="BX987" s="26"/>
      <c r="BY987" s="26"/>
      <c r="BZ987" s="26"/>
      <c r="CA987" s="26"/>
      <c r="CB987" s="26"/>
      <c r="CC987" s="26"/>
      <c r="CD987" s="26"/>
      <c r="CE987" s="26"/>
      <c r="CF987" s="26"/>
      <c r="CG987" s="26"/>
    </row>
    <row r="988" spans="1:85" ht="15.75" customHeight="1" x14ac:dyDescent="0.2">
      <c r="A988" s="26"/>
      <c r="B988" s="26"/>
      <c r="C988" s="26"/>
      <c r="D988" s="51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  <c r="AG988" s="26"/>
      <c r="AH988" s="26"/>
      <c r="AI988" s="26"/>
      <c r="AJ988" s="26"/>
      <c r="AK988" s="26"/>
      <c r="AL988" s="26"/>
      <c r="AM988" s="26"/>
      <c r="AN988" s="26"/>
      <c r="AO988" s="26"/>
      <c r="AP988" s="26"/>
      <c r="AQ988" s="26"/>
      <c r="AR988" s="26"/>
      <c r="AS988" s="26"/>
      <c r="AT988" s="26"/>
      <c r="AU988" s="26"/>
      <c r="AV988" s="26"/>
      <c r="AW988" s="26"/>
      <c r="AX988" s="26"/>
      <c r="AY988" s="26"/>
      <c r="AZ988" s="26"/>
      <c r="BA988" s="26"/>
      <c r="BB988" s="26"/>
      <c r="BC988" s="26"/>
      <c r="BD988" s="26"/>
      <c r="BE988" s="26"/>
      <c r="BF988" s="26"/>
      <c r="BG988" s="26"/>
      <c r="BH988" s="26"/>
      <c r="BI988" s="26"/>
      <c r="BJ988" s="26"/>
      <c r="BK988" s="26"/>
      <c r="BL988" s="26"/>
      <c r="BM988" s="26"/>
      <c r="BN988" s="26"/>
      <c r="BO988" s="26"/>
      <c r="BP988" s="26"/>
      <c r="BQ988" s="26"/>
      <c r="BR988" s="26"/>
      <c r="BS988" s="26"/>
      <c r="BT988" s="26"/>
      <c r="BU988" s="26"/>
      <c r="BV988" s="26"/>
      <c r="BW988" s="26"/>
      <c r="BX988" s="26"/>
      <c r="BY988" s="26"/>
      <c r="BZ988" s="26"/>
      <c r="CA988" s="26"/>
      <c r="CB988" s="26"/>
      <c r="CC988" s="26"/>
      <c r="CD988" s="26"/>
      <c r="CE988" s="26"/>
      <c r="CF988" s="26"/>
      <c r="CG988" s="26"/>
    </row>
    <row r="989" spans="1:85" ht="15.75" customHeight="1" x14ac:dyDescent="0.2">
      <c r="A989" s="26"/>
      <c r="B989" s="26"/>
      <c r="C989" s="26"/>
      <c r="D989" s="51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  <c r="AG989" s="26"/>
      <c r="AH989" s="26"/>
      <c r="AI989" s="26"/>
      <c r="AJ989" s="26"/>
      <c r="AK989" s="26"/>
      <c r="AL989" s="26"/>
      <c r="AM989" s="26"/>
      <c r="AN989" s="26"/>
      <c r="AO989" s="26"/>
      <c r="AP989" s="26"/>
      <c r="AQ989" s="26"/>
      <c r="AR989" s="26"/>
      <c r="AS989" s="26"/>
      <c r="AT989" s="26"/>
      <c r="AU989" s="26"/>
      <c r="AV989" s="26"/>
      <c r="AW989" s="26"/>
      <c r="AX989" s="26"/>
      <c r="AY989" s="26"/>
      <c r="AZ989" s="26"/>
      <c r="BA989" s="26"/>
      <c r="BB989" s="26"/>
      <c r="BC989" s="26"/>
      <c r="BD989" s="26"/>
      <c r="BE989" s="26"/>
      <c r="BF989" s="26"/>
      <c r="BG989" s="26"/>
      <c r="BH989" s="26"/>
      <c r="BI989" s="26"/>
      <c r="BJ989" s="26"/>
      <c r="BK989" s="26"/>
      <c r="BL989" s="26"/>
      <c r="BM989" s="26"/>
      <c r="BN989" s="26"/>
      <c r="BO989" s="26"/>
      <c r="BP989" s="26"/>
      <c r="BQ989" s="26"/>
      <c r="BR989" s="26"/>
      <c r="BS989" s="26"/>
      <c r="BT989" s="26"/>
      <c r="BU989" s="26"/>
      <c r="BV989" s="26"/>
      <c r="BW989" s="26"/>
      <c r="BX989" s="26"/>
      <c r="BY989" s="26"/>
      <c r="BZ989" s="26"/>
      <c r="CA989" s="26"/>
      <c r="CB989" s="26"/>
      <c r="CC989" s="26"/>
      <c r="CD989" s="26"/>
      <c r="CE989" s="26"/>
      <c r="CF989" s="26"/>
      <c r="CG989" s="26"/>
    </row>
    <row r="990" spans="1:85" ht="15.75" customHeight="1" x14ac:dyDescent="0.2">
      <c r="A990" s="26"/>
      <c r="B990" s="26"/>
      <c r="C990" s="26"/>
      <c r="D990" s="51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  <c r="AE990" s="26"/>
      <c r="AF990" s="26"/>
      <c r="AG990" s="26"/>
      <c r="AH990" s="26"/>
      <c r="AI990" s="26"/>
      <c r="AJ990" s="26"/>
      <c r="AK990" s="26"/>
      <c r="AL990" s="26"/>
      <c r="AM990" s="26"/>
      <c r="AN990" s="26"/>
      <c r="AO990" s="26"/>
      <c r="AP990" s="26"/>
      <c r="AQ990" s="26"/>
      <c r="AR990" s="26"/>
      <c r="AS990" s="26"/>
      <c r="AT990" s="26"/>
      <c r="AU990" s="26"/>
      <c r="AV990" s="26"/>
      <c r="AW990" s="26"/>
      <c r="AX990" s="26"/>
      <c r="AY990" s="26"/>
      <c r="AZ990" s="26"/>
      <c r="BA990" s="26"/>
      <c r="BB990" s="26"/>
      <c r="BC990" s="26"/>
      <c r="BD990" s="26"/>
      <c r="BE990" s="26"/>
      <c r="BF990" s="26"/>
      <c r="BG990" s="26"/>
      <c r="BH990" s="26"/>
      <c r="BI990" s="26"/>
      <c r="BJ990" s="26"/>
      <c r="BK990" s="26"/>
      <c r="BL990" s="26"/>
      <c r="BM990" s="26"/>
      <c r="BN990" s="26"/>
      <c r="BO990" s="26"/>
      <c r="BP990" s="26"/>
      <c r="BQ990" s="26"/>
      <c r="BR990" s="26"/>
      <c r="BS990" s="26"/>
      <c r="BT990" s="26"/>
      <c r="BU990" s="26"/>
      <c r="BV990" s="26"/>
      <c r="BW990" s="26"/>
      <c r="BX990" s="26"/>
      <c r="BY990" s="26"/>
      <c r="BZ990" s="26"/>
      <c r="CA990" s="26"/>
      <c r="CB990" s="26"/>
      <c r="CC990" s="26"/>
      <c r="CD990" s="26"/>
      <c r="CE990" s="26"/>
      <c r="CF990" s="26"/>
      <c r="CG990" s="26"/>
    </row>
    <row r="991" spans="1:85" ht="15.75" customHeight="1" x14ac:dyDescent="0.2">
      <c r="A991" s="26"/>
      <c r="B991" s="26"/>
      <c r="C991" s="26"/>
      <c r="D991" s="51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  <c r="AG991" s="26"/>
      <c r="AH991" s="26"/>
      <c r="AI991" s="26"/>
      <c r="AJ991" s="26"/>
      <c r="AK991" s="26"/>
      <c r="AL991" s="26"/>
      <c r="AM991" s="26"/>
      <c r="AN991" s="26"/>
      <c r="AO991" s="26"/>
      <c r="AP991" s="26"/>
      <c r="AQ991" s="26"/>
      <c r="AR991" s="26"/>
      <c r="AS991" s="26"/>
      <c r="AT991" s="26"/>
      <c r="AU991" s="26"/>
      <c r="AV991" s="26"/>
      <c r="AW991" s="26"/>
      <c r="AX991" s="26"/>
      <c r="AY991" s="26"/>
      <c r="AZ991" s="26"/>
      <c r="BA991" s="26"/>
      <c r="BB991" s="26"/>
      <c r="BC991" s="26"/>
      <c r="BD991" s="26"/>
      <c r="BE991" s="26"/>
      <c r="BF991" s="26"/>
      <c r="BG991" s="26"/>
      <c r="BH991" s="26"/>
      <c r="BI991" s="26"/>
      <c r="BJ991" s="26"/>
      <c r="BK991" s="26"/>
      <c r="BL991" s="26"/>
      <c r="BM991" s="26"/>
      <c r="BN991" s="26"/>
      <c r="BO991" s="26"/>
      <c r="BP991" s="26"/>
      <c r="BQ991" s="26"/>
      <c r="BR991" s="26"/>
      <c r="BS991" s="26"/>
      <c r="BT991" s="26"/>
      <c r="BU991" s="26"/>
      <c r="BV991" s="26"/>
      <c r="BW991" s="26"/>
      <c r="BX991" s="26"/>
      <c r="BY991" s="26"/>
      <c r="BZ991" s="26"/>
      <c r="CA991" s="26"/>
      <c r="CB991" s="26"/>
      <c r="CC991" s="26"/>
      <c r="CD991" s="26"/>
      <c r="CE991" s="26"/>
      <c r="CF991" s="26"/>
      <c r="CG991" s="26"/>
    </row>
    <row r="992" spans="1:85" ht="15.75" customHeight="1" x14ac:dyDescent="0.2">
      <c r="A992" s="26"/>
      <c r="B992" s="26"/>
      <c r="C992" s="26"/>
      <c r="D992" s="51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  <c r="AB992" s="26"/>
      <c r="AC992" s="26"/>
      <c r="AD992" s="26"/>
      <c r="AE992" s="26"/>
      <c r="AF992" s="26"/>
      <c r="AG992" s="26"/>
      <c r="AH992" s="26"/>
      <c r="AI992" s="26"/>
      <c r="AJ992" s="26"/>
      <c r="AK992" s="26"/>
      <c r="AL992" s="26"/>
      <c r="AM992" s="26"/>
      <c r="AN992" s="26"/>
      <c r="AO992" s="26"/>
      <c r="AP992" s="26"/>
      <c r="AQ992" s="26"/>
      <c r="AR992" s="26"/>
      <c r="AS992" s="26"/>
      <c r="AT992" s="26"/>
      <c r="AU992" s="26"/>
      <c r="AV992" s="26"/>
      <c r="AW992" s="26"/>
      <c r="AX992" s="26"/>
      <c r="AY992" s="26"/>
      <c r="AZ992" s="26"/>
      <c r="BA992" s="26"/>
      <c r="BB992" s="26"/>
      <c r="BC992" s="26"/>
      <c r="BD992" s="26"/>
      <c r="BE992" s="26"/>
      <c r="BF992" s="26"/>
      <c r="BG992" s="26"/>
      <c r="BH992" s="26"/>
      <c r="BI992" s="26"/>
      <c r="BJ992" s="26"/>
      <c r="BK992" s="26"/>
      <c r="BL992" s="26"/>
      <c r="BM992" s="26"/>
      <c r="BN992" s="26"/>
      <c r="BO992" s="26"/>
      <c r="BP992" s="26"/>
      <c r="BQ992" s="26"/>
      <c r="BR992" s="26"/>
      <c r="BS992" s="26"/>
      <c r="BT992" s="26"/>
      <c r="BU992" s="26"/>
      <c r="BV992" s="26"/>
      <c r="BW992" s="26"/>
      <c r="BX992" s="26"/>
      <c r="BY992" s="26"/>
      <c r="BZ992" s="26"/>
      <c r="CA992" s="26"/>
      <c r="CB992" s="26"/>
      <c r="CC992" s="26"/>
      <c r="CD992" s="26"/>
      <c r="CE992" s="26"/>
      <c r="CF992" s="26"/>
      <c r="CG992" s="26"/>
    </row>
    <row r="993" spans="1:85" ht="15.75" customHeight="1" x14ac:dyDescent="0.2">
      <c r="A993" s="26"/>
      <c r="B993" s="26"/>
      <c r="C993" s="26"/>
      <c r="D993" s="51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  <c r="AE993" s="26"/>
      <c r="AF993" s="26"/>
      <c r="AG993" s="26"/>
      <c r="AH993" s="26"/>
      <c r="AI993" s="26"/>
      <c r="AJ993" s="26"/>
      <c r="AK993" s="26"/>
      <c r="AL993" s="26"/>
      <c r="AM993" s="26"/>
      <c r="AN993" s="26"/>
      <c r="AO993" s="26"/>
      <c r="AP993" s="26"/>
      <c r="AQ993" s="26"/>
      <c r="AR993" s="26"/>
      <c r="AS993" s="26"/>
      <c r="AT993" s="26"/>
      <c r="AU993" s="26"/>
      <c r="AV993" s="26"/>
      <c r="AW993" s="26"/>
      <c r="AX993" s="26"/>
      <c r="AY993" s="26"/>
      <c r="AZ993" s="26"/>
      <c r="BA993" s="26"/>
      <c r="BB993" s="26"/>
      <c r="BC993" s="26"/>
      <c r="BD993" s="26"/>
      <c r="BE993" s="26"/>
      <c r="BF993" s="26"/>
      <c r="BG993" s="26"/>
      <c r="BH993" s="26"/>
      <c r="BI993" s="26"/>
      <c r="BJ993" s="26"/>
      <c r="BK993" s="26"/>
      <c r="BL993" s="26"/>
      <c r="BM993" s="26"/>
      <c r="BN993" s="26"/>
      <c r="BO993" s="26"/>
      <c r="BP993" s="26"/>
      <c r="BQ993" s="26"/>
      <c r="BR993" s="26"/>
      <c r="BS993" s="26"/>
      <c r="BT993" s="26"/>
      <c r="BU993" s="26"/>
      <c r="BV993" s="26"/>
      <c r="BW993" s="26"/>
      <c r="BX993" s="26"/>
      <c r="BY993" s="26"/>
      <c r="BZ993" s="26"/>
      <c r="CA993" s="26"/>
      <c r="CB993" s="26"/>
      <c r="CC993" s="26"/>
      <c r="CD993" s="26"/>
      <c r="CE993" s="26"/>
      <c r="CF993" s="26"/>
      <c r="CG993" s="26"/>
    </row>
    <row r="994" spans="1:85" ht="15.75" customHeight="1" x14ac:dyDescent="0.2">
      <c r="A994" s="26"/>
      <c r="B994" s="26"/>
      <c r="C994" s="26"/>
      <c r="D994" s="51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  <c r="AG994" s="26"/>
      <c r="AH994" s="26"/>
      <c r="AI994" s="26"/>
      <c r="AJ994" s="26"/>
      <c r="AK994" s="26"/>
      <c r="AL994" s="26"/>
      <c r="AM994" s="26"/>
      <c r="AN994" s="26"/>
      <c r="AO994" s="26"/>
      <c r="AP994" s="26"/>
      <c r="AQ994" s="26"/>
      <c r="AR994" s="26"/>
      <c r="AS994" s="26"/>
      <c r="AT994" s="26"/>
      <c r="AU994" s="26"/>
      <c r="AV994" s="26"/>
      <c r="AW994" s="26"/>
      <c r="AX994" s="26"/>
      <c r="AY994" s="26"/>
      <c r="AZ994" s="26"/>
      <c r="BA994" s="26"/>
      <c r="BB994" s="26"/>
      <c r="BC994" s="26"/>
      <c r="BD994" s="26"/>
      <c r="BE994" s="26"/>
      <c r="BF994" s="26"/>
      <c r="BG994" s="26"/>
      <c r="BH994" s="26"/>
      <c r="BI994" s="26"/>
      <c r="BJ994" s="26"/>
      <c r="BK994" s="26"/>
      <c r="BL994" s="26"/>
      <c r="BM994" s="26"/>
      <c r="BN994" s="26"/>
      <c r="BO994" s="26"/>
      <c r="BP994" s="26"/>
      <c r="BQ994" s="26"/>
      <c r="BR994" s="26"/>
      <c r="BS994" s="26"/>
      <c r="BT994" s="26"/>
      <c r="BU994" s="26"/>
      <c r="BV994" s="26"/>
      <c r="BW994" s="26"/>
      <c r="BX994" s="26"/>
      <c r="BY994" s="26"/>
      <c r="BZ994" s="26"/>
      <c r="CA994" s="26"/>
      <c r="CB994" s="26"/>
      <c r="CC994" s="26"/>
      <c r="CD994" s="26"/>
      <c r="CE994" s="26"/>
      <c r="CF994" s="26"/>
      <c r="CG994" s="26"/>
    </row>
    <row r="995" spans="1:85" ht="15.75" customHeight="1" x14ac:dyDescent="0.2">
      <c r="A995" s="26"/>
      <c r="B995" s="26"/>
      <c r="C995" s="26"/>
      <c r="D995" s="51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  <c r="AB995" s="26"/>
      <c r="AC995" s="26"/>
      <c r="AD995" s="26"/>
      <c r="AE995" s="26"/>
      <c r="AF995" s="26"/>
      <c r="AG995" s="26"/>
      <c r="AH995" s="26"/>
      <c r="AI995" s="26"/>
      <c r="AJ995" s="26"/>
      <c r="AK995" s="26"/>
      <c r="AL995" s="26"/>
      <c r="AM995" s="26"/>
      <c r="AN995" s="26"/>
      <c r="AO995" s="26"/>
      <c r="AP995" s="26"/>
      <c r="AQ995" s="26"/>
      <c r="AR995" s="26"/>
      <c r="AS995" s="26"/>
      <c r="AT995" s="26"/>
      <c r="AU995" s="26"/>
      <c r="AV995" s="26"/>
      <c r="AW995" s="26"/>
      <c r="AX995" s="26"/>
      <c r="AY995" s="26"/>
      <c r="AZ995" s="26"/>
      <c r="BA995" s="26"/>
      <c r="BB995" s="26"/>
      <c r="BC995" s="26"/>
      <c r="BD995" s="26"/>
      <c r="BE995" s="26"/>
      <c r="BF995" s="26"/>
      <c r="BG995" s="26"/>
      <c r="BH995" s="26"/>
      <c r="BI995" s="26"/>
      <c r="BJ995" s="26"/>
      <c r="BK995" s="26"/>
      <c r="BL995" s="26"/>
      <c r="BM995" s="26"/>
      <c r="BN995" s="26"/>
      <c r="BO995" s="26"/>
      <c r="BP995" s="26"/>
      <c r="BQ995" s="26"/>
      <c r="BR995" s="26"/>
      <c r="BS995" s="26"/>
      <c r="BT995" s="26"/>
      <c r="BU995" s="26"/>
      <c r="BV995" s="26"/>
      <c r="BW995" s="26"/>
      <c r="BX995" s="26"/>
      <c r="BY995" s="26"/>
      <c r="BZ995" s="26"/>
      <c r="CA995" s="26"/>
      <c r="CB995" s="26"/>
      <c r="CC995" s="26"/>
      <c r="CD995" s="26"/>
      <c r="CE995" s="26"/>
      <c r="CF995" s="26"/>
      <c r="CG995" s="26"/>
    </row>
    <row r="996" spans="1:85" ht="15.75" customHeight="1" x14ac:dyDescent="0.2">
      <c r="A996" s="26"/>
      <c r="B996" s="26"/>
      <c r="C996" s="26"/>
      <c r="D996" s="51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  <c r="AB996" s="26"/>
      <c r="AC996" s="26"/>
      <c r="AD996" s="26"/>
      <c r="AE996" s="26"/>
      <c r="AF996" s="26"/>
      <c r="AG996" s="26"/>
      <c r="AH996" s="26"/>
      <c r="AI996" s="26"/>
      <c r="AJ996" s="26"/>
      <c r="AK996" s="26"/>
      <c r="AL996" s="26"/>
      <c r="AM996" s="26"/>
      <c r="AN996" s="26"/>
      <c r="AO996" s="26"/>
      <c r="AP996" s="26"/>
      <c r="AQ996" s="26"/>
      <c r="AR996" s="26"/>
      <c r="AS996" s="26"/>
      <c r="AT996" s="26"/>
      <c r="AU996" s="26"/>
      <c r="AV996" s="26"/>
      <c r="AW996" s="26"/>
      <c r="AX996" s="26"/>
      <c r="AY996" s="26"/>
      <c r="AZ996" s="26"/>
      <c r="BA996" s="26"/>
      <c r="BB996" s="26"/>
      <c r="BC996" s="26"/>
      <c r="BD996" s="26"/>
      <c r="BE996" s="26"/>
      <c r="BF996" s="26"/>
      <c r="BG996" s="26"/>
      <c r="BH996" s="26"/>
      <c r="BI996" s="26"/>
      <c r="BJ996" s="26"/>
      <c r="BK996" s="26"/>
      <c r="BL996" s="26"/>
      <c r="BM996" s="26"/>
      <c r="BN996" s="26"/>
      <c r="BO996" s="26"/>
      <c r="BP996" s="26"/>
      <c r="BQ996" s="26"/>
      <c r="BR996" s="26"/>
      <c r="BS996" s="26"/>
      <c r="BT996" s="26"/>
      <c r="BU996" s="26"/>
      <c r="BV996" s="26"/>
      <c r="BW996" s="26"/>
      <c r="BX996" s="26"/>
      <c r="BY996" s="26"/>
      <c r="BZ996" s="26"/>
      <c r="CA996" s="26"/>
      <c r="CB996" s="26"/>
      <c r="CC996" s="26"/>
      <c r="CD996" s="26"/>
      <c r="CE996" s="26"/>
      <c r="CF996" s="26"/>
      <c r="CG996" s="26"/>
    </row>
    <row r="997" spans="1:85" ht="15.75" customHeight="1" x14ac:dyDescent="0.2">
      <c r="A997" s="26"/>
      <c r="B997" s="26"/>
      <c r="C997" s="26"/>
      <c r="D997" s="51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26"/>
      <c r="AD997" s="26"/>
      <c r="AE997" s="26"/>
      <c r="AF997" s="26"/>
      <c r="AG997" s="26"/>
      <c r="AH997" s="26"/>
      <c r="AI997" s="26"/>
      <c r="AJ997" s="26"/>
      <c r="AK997" s="26"/>
      <c r="AL997" s="26"/>
      <c r="AM997" s="26"/>
      <c r="AN997" s="26"/>
      <c r="AO997" s="26"/>
      <c r="AP997" s="26"/>
      <c r="AQ997" s="26"/>
      <c r="AR997" s="26"/>
      <c r="AS997" s="26"/>
      <c r="AT997" s="26"/>
      <c r="AU997" s="26"/>
      <c r="AV997" s="26"/>
      <c r="AW997" s="26"/>
      <c r="AX997" s="26"/>
      <c r="AY997" s="26"/>
      <c r="AZ997" s="26"/>
      <c r="BA997" s="26"/>
      <c r="BB997" s="26"/>
      <c r="BC997" s="26"/>
      <c r="BD997" s="26"/>
      <c r="BE997" s="26"/>
      <c r="BF997" s="26"/>
      <c r="BG997" s="26"/>
      <c r="BH997" s="26"/>
      <c r="BI997" s="26"/>
      <c r="BJ997" s="26"/>
      <c r="BK997" s="26"/>
      <c r="BL997" s="26"/>
      <c r="BM997" s="26"/>
      <c r="BN997" s="26"/>
      <c r="BO997" s="26"/>
      <c r="BP997" s="26"/>
      <c r="BQ997" s="26"/>
      <c r="BR997" s="26"/>
      <c r="BS997" s="26"/>
      <c r="BT997" s="26"/>
      <c r="BU997" s="26"/>
      <c r="BV997" s="26"/>
      <c r="BW997" s="26"/>
      <c r="BX997" s="26"/>
      <c r="BY997" s="26"/>
      <c r="BZ997" s="26"/>
      <c r="CA997" s="26"/>
      <c r="CB997" s="26"/>
      <c r="CC997" s="26"/>
      <c r="CD997" s="26"/>
      <c r="CE997" s="26"/>
      <c r="CF997" s="26"/>
      <c r="CG997" s="26"/>
    </row>
    <row r="998" spans="1:85" ht="15.75" customHeight="1" x14ac:dyDescent="0.2">
      <c r="A998" s="26"/>
      <c r="B998" s="26"/>
      <c r="C998" s="26"/>
      <c r="D998" s="51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  <c r="AA998" s="26"/>
      <c r="AB998" s="26"/>
      <c r="AC998" s="26"/>
      <c r="AD998" s="26"/>
      <c r="AE998" s="26"/>
      <c r="AF998" s="26"/>
      <c r="AG998" s="26"/>
      <c r="AH998" s="26"/>
      <c r="AI998" s="26"/>
      <c r="AJ998" s="26"/>
      <c r="AK998" s="26"/>
      <c r="AL998" s="26"/>
      <c r="AM998" s="26"/>
      <c r="AN998" s="26"/>
      <c r="AO998" s="26"/>
      <c r="AP998" s="26"/>
      <c r="AQ998" s="26"/>
      <c r="AR998" s="26"/>
      <c r="AS998" s="26"/>
      <c r="AT998" s="26"/>
      <c r="AU998" s="26"/>
      <c r="AV998" s="26"/>
      <c r="AW998" s="26"/>
      <c r="AX998" s="26"/>
      <c r="AY998" s="26"/>
      <c r="AZ998" s="26"/>
      <c r="BA998" s="26"/>
      <c r="BB998" s="26"/>
      <c r="BC998" s="26"/>
      <c r="BD998" s="26"/>
      <c r="BE998" s="26"/>
      <c r="BF998" s="26"/>
      <c r="BG998" s="26"/>
      <c r="BH998" s="26"/>
      <c r="BI998" s="26"/>
      <c r="BJ998" s="26"/>
      <c r="BK998" s="26"/>
      <c r="BL998" s="26"/>
      <c r="BM998" s="26"/>
      <c r="BN998" s="26"/>
      <c r="BO998" s="26"/>
      <c r="BP998" s="26"/>
      <c r="BQ998" s="26"/>
      <c r="BR998" s="26"/>
      <c r="BS998" s="26"/>
      <c r="BT998" s="26"/>
      <c r="BU998" s="26"/>
      <c r="BV998" s="26"/>
      <c r="BW998" s="26"/>
      <c r="BX998" s="26"/>
      <c r="BY998" s="26"/>
      <c r="BZ998" s="26"/>
      <c r="CA998" s="26"/>
      <c r="CB998" s="26"/>
      <c r="CC998" s="26"/>
      <c r="CD998" s="26"/>
      <c r="CE998" s="26"/>
      <c r="CF998" s="26"/>
      <c r="CG998" s="26"/>
    </row>
    <row r="999" spans="1:85" ht="15.75" customHeight="1" x14ac:dyDescent="0.2">
      <c r="A999" s="26"/>
      <c r="B999" s="26"/>
      <c r="C999" s="26"/>
      <c r="D999" s="51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  <c r="AA999" s="26"/>
      <c r="AB999" s="26"/>
      <c r="AC999" s="26"/>
      <c r="AD999" s="26"/>
      <c r="AE999" s="26"/>
      <c r="AF999" s="26"/>
      <c r="AG999" s="26"/>
      <c r="AH999" s="26"/>
      <c r="AI999" s="26"/>
      <c r="AJ999" s="26"/>
      <c r="AK999" s="26"/>
      <c r="AL999" s="26"/>
      <c r="AM999" s="26"/>
      <c r="AN999" s="26"/>
      <c r="AO999" s="26"/>
      <c r="AP999" s="26"/>
      <c r="AQ999" s="26"/>
      <c r="AR999" s="26"/>
      <c r="AS999" s="26"/>
      <c r="AT999" s="26"/>
      <c r="AU999" s="26"/>
      <c r="AV999" s="26"/>
      <c r="AW999" s="26"/>
      <c r="AX999" s="26"/>
      <c r="AY999" s="26"/>
      <c r="AZ999" s="26"/>
      <c r="BA999" s="26"/>
      <c r="BB999" s="26"/>
      <c r="BC999" s="26"/>
      <c r="BD999" s="26"/>
      <c r="BE999" s="26"/>
      <c r="BF999" s="26"/>
      <c r="BG999" s="26"/>
      <c r="BH999" s="26"/>
      <c r="BI999" s="26"/>
      <c r="BJ999" s="26"/>
      <c r="BK999" s="26"/>
      <c r="BL999" s="26"/>
      <c r="BM999" s="26"/>
      <c r="BN999" s="26"/>
      <c r="BO999" s="26"/>
      <c r="BP999" s="26"/>
      <c r="BQ999" s="26"/>
      <c r="BR999" s="26"/>
      <c r="BS999" s="26"/>
      <c r="BT999" s="26"/>
      <c r="BU999" s="26"/>
      <c r="BV999" s="26"/>
      <c r="BW999" s="26"/>
      <c r="BX999" s="26"/>
      <c r="BY999" s="26"/>
      <c r="BZ999" s="26"/>
      <c r="CA999" s="26"/>
      <c r="CB999" s="26"/>
      <c r="CC999" s="26"/>
      <c r="CD999" s="26"/>
      <c r="CE999" s="26"/>
      <c r="CF999" s="26"/>
      <c r="CG999" s="26"/>
    </row>
    <row r="1000" spans="1:85" ht="15.75" customHeight="1" x14ac:dyDescent="0.2">
      <c r="A1000" s="26"/>
      <c r="B1000" s="26"/>
      <c r="C1000" s="26"/>
      <c r="D1000" s="516"/>
      <c r="E1000" s="26"/>
      <c r="F1000" s="26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26"/>
      <c r="AA1000" s="26"/>
      <c r="AB1000" s="26"/>
      <c r="AC1000" s="26"/>
      <c r="AD1000" s="26"/>
      <c r="AE1000" s="26"/>
      <c r="AF1000" s="26"/>
      <c r="AG1000" s="26"/>
      <c r="AH1000" s="26"/>
      <c r="AI1000" s="26"/>
      <c r="AJ1000" s="26"/>
      <c r="AK1000" s="26"/>
      <c r="AL1000" s="26"/>
      <c r="AM1000" s="26"/>
      <c r="AN1000" s="26"/>
      <c r="AO1000" s="26"/>
      <c r="AP1000" s="26"/>
      <c r="AQ1000" s="26"/>
      <c r="AR1000" s="26"/>
      <c r="AS1000" s="26"/>
      <c r="AT1000" s="26"/>
      <c r="AU1000" s="26"/>
      <c r="AV1000" s="26"/>
      <c r="AW1000" s="26"/>
      <c r="AX1000" s="26"/>
      <c r="AY1000" s="26"/>
      <c r="AZ1000" s="26"/>
      <c r="BA1000" s="26"/>
      <c r="BB1000" s="26"/>
      <c r="BC1000" s="26"/>
      <c r="BD1000" s="26"/>
      <c r="BE1000" s="26"/>
      <c r="BF1000" s="26"/>
      <c r="BG1000" s="26"/>
      <c r="BH1000" s="26"/>
      <c r="BI1000" s="26"/>
      <c r="BJ1000" s="26"/>
      <c r="BK1000" s="26"/>
      <c r="BL1000" s="26"/>
      <c r="BM1000" s="26"/>
      <c r="BN1000" s="26"/>
      <c r="BO1000" s="26"/>
      <c r="BP1000" s="26"/>
      <c r="BQ1000" s="26"/>
      <c r="BR1000" s="26"/>
      <c r="BS1000" s="26"/>
      <c r="BT1000" s="26"/>
      <c r="BU1000" s="26"/>
      <c r="BV1000" s="26"/>
      <c r="BW1000" s="26"/>
      <c r="BX1000" s="26"/>
      <c r="BY1000" s="26"/>
      <c r="BZ1000" s="26"/>
      <c r="CA1000" s="26"/>
      <c r="CB1000" s="26"/>
      <c r="CC1000" s="26"/>
      <c r="CD1000" s="26"/>
      <c r="CE1000" s="26"/>
      <c r="CF1000" s="26"/>
      <c r="CG1000" s="26"/>
    </row>
    <row r="1001" spans="1:85" ht="15.75" customHeight="1" x14ac:dyDescent="0.2">
      <c r="A1001" s="26"/>
      <c r="B1001" s="26"/>
      <c r="C1001" s="26"/>
      <c r="D1001" s="516"/>
      <c r="E1001" s="26"/>
      <c r="F1001" s="26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  <c r="Y1001" s="26"/>
      <c r="Z1001" s="26"/>
      <c r="AA1001" s="26"/>
      <c r="AB1001" s="26"/>
      <c r="AC1001" s="26"/>
      <c r="AD1001" s="26"/>
      <c r="AE1001" s="26"/>
      <c r="AF1001" s="26"/>
      <c r="AG1001" s="26"/>
      <c r="AH1001" s="26"/>
      <c r="AI1001" s="26"/>
      <c r="AJ1001" s="26"/>
      <c r="AK1001" s="26"/>
      <c r="AL1001" s="26"/>
      <c r="AM1001" s="26"/>
      <c r="AN1001" s="26"/>
      <c r="AO1001" s="26"/>
      <c r="AP1001" s="26"/>
      <c r="AQ1001" s="26"/>
      <c r="AR1001" s="26"/>
      <c r="AS1001" s="26"/>
      <c r="AT1001" s="26"/>
      <c r="AU1001" s="26"/>
      <c r="AV1001" s="26"/>
      <c r="AW1001" s="26"/>
      <c r="AX1001" s="26"/>
      <c r="AY1001" s="26"/>
      <c r="AZ1001" s="26"/>
      <c r="BA1001" s="26"/>
      <c r="BB1001" s="26"/>
      <c r="BC1001" s="26"/>
      <c r="BD1001" s="26"/>
      <c r="BE1001" s="26"/>
      <c r="BF1001" s="26"/>
      <c r="BG1001" s="26"/>
      <c r="BH1001" s="26"/>
      <c r="BI1001" s="26"/>
      <c r="BJ1001" s="26"/>
      <c r="BK1001" s="26"/>
      <c r="BL1001" s="26"/>
      <c r="BM1001" s="26"/>
      <c r="BN1001" s="26"/>
      <c r="BO1001" s="26"/>
      <c r="BP1001" s="26"/>
      <c r="BQ1001" s="26"/>
      <c r="BR1001" s="26"/>
      <c r="BS1001" s="26"/>
      <c r="BT1001" s="26"/>
      <c r="BU1001" s="26"/>
      <c r="BV1001" s="26"/>
      <c r="BW1001" s="26"/>
      <c r="BX1001" s="26"/>
      <c r="BY1001" s="26"/>
      <c r="BZ1001" s="26"/>
      <c r="CA1001" s="26"/>
      <c r="CB1001" s="26"/>
      <c r="CC1001" s="26"/>
      <c r="CD1001" s="26"/>
      <c r="CE1001" s="26"/>
      <c r="CF1001" s="26"/>
      <c r="CG1001" s="26"/>
    </row>
    <row r="1002" spans="1:85" ht="15.75" customHeight="1" x14ac:dyDescent="0.2">
      <c r="A1002" s="26"/>
      <c r="B1002" s="26"/>
      <c r="C1002" s="26"/>
      <c r="D1002" s="516"/>
      <c r="E1002" s="26"/>
      <c r="F1002" s="26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  <c r="V1002" s="26"/>
      <c r="W1002" s="26"/>
      <c r="X1002" s="26"/>
      <c r="Y1002" s="26"/>
      <c r="Z1002" s="26"/>
      <c r="AA1002" s="26"/>
      <c r="AB1002" s="26"/>
      <c r="AC1002" s="26"/>
      <c r="AD1002" s="26"/>
      <c r="AE1002" s="26"/>
      <c r="AF1002" s="26"/>
      <c r="AG1002" s="26"/>
      <c r="AH1002" s="26"/>
      <c r="AI1002" s="26"/>
      <c r="AJ1002" s="26"/>
      <c r="AK1002" s="26"/>
      <c r="AL1002" s="26"/>
      <c r="AM1002" s="26"/>
      <c r="AN1002" s="26"/>
      <c r="AO1002" s="26"/>
      <c r="AP1002" s="26"/>
      <c r="AQ1002" s="26"/>
      <c r="AR1002" s="26"/>
      <c r="AS1002" s="26"/>
      <c r="AT1002" s="26"/>
      <c r="AU1002" s="26"/>
      <c r="AV1002" s="26"/>
      <c r="AW1002" s="26"/>
      <c r="AX1002" s="26"/>
      <c r="AY1002" s="26"/>
      <c r="AZ1002" s="26"/>
      <c r="BA1002" s="26"/>
      <c r="BB1002" s="26"/>
      <c r="BC1002" s="26"/>
      <c r="BD1002" s="26"/>
      <c r="BE1002" s="26"/>
      <c r="BF1002" s="26"/>
      <c r="BG1002" s="26"/>
      <c r="BH1002" s="26"/>
      <c r="BI1002" s="26"/>
      <c r="BJ1002" s="26"/>
      <c r="BK1002" s="26"/>
      <c r="BL1002" s="26"/>
      <c r="BM1002" s="26"/>
      <c r="BN1002" s="26"/>
      <c r="BO1002" s="26"/>
      <c r="BP1002" s="26"/>
      <c r="BQ1002" s="26"/>
      <c r="BR1002" s="26"/>
      <c r="BS1002" s="26"/>
      <c r="BT1002" s="26"/>
      <c r="BU1002" s="26"/>
      <c r="BV1002" s="26"/>
      <c r="BW1002" s="26"/>
      <c r="BX1002" s="26"/>
      <c r="BY1002" s="26"/>
      <c r="BZ1002" s="26"/>
      <c r="CA1002" s="26"/>
      <c r="CB1002" s="26"/>
      <c r="CC1002" s="26"/>
      <c r="CD1002" s="26"/>
      <c r="CE1002" s="26"/>
      <c r="CF1002" s="26"/>
      <c r="CG1002" s="26"/>
    </row>
    <row r="1003" spans="1:85" ht="15.75" customHeight="1" x14ac:dyDescent="0.2">
      <c r="A1003" s="26"/>
      <c r="B1003" s="26"/>
      <c r="C1003" s="26"/>
      <c r="D1003" s="516"/>
      <c r="E1003" s="26"/>
      <c r="F1003" s="26"/>
      <c r="G1003" s="26"/>
      <c r="H1003" s="26"/>
      <c r="I1003" s="26"/>
      <c r="J1003" s="26"/>
      <c r="K1003" s="26"/>
      <c r="L1003" s="26"/>
      <c r="M1003" s="26"/>
      <c r="N1003" s="26"/>
      <c r="O1003" s="26"/>
      <c r="P1003" s="26"/>
      <c r="Q1003" s="26"/>
      <c r="R1003" s="26"/>
      <c r="S1003" s="26"/>
      <c r="T1003" s="26"/>
      <c r="U1003" s="26"/>
      <c r="V1003" s="26"/>
      <c r="W1003" s="26"/>
      <c r="X1003" s="26"/>
      <c r="Y1003" s="26"/>
      <c r="Z1003" s="26"/>
      <c r="AA1003" s="26"/>
      <c r="AB1003" s="26"/>
      <c r="AC1003" s="26"/>
      <c r="AD1003" s="26"/>
      <c r="AE1003" s="26"/>
      <c r="AF1003" s="26"/>
      <c r="AG1003" s="26"/>
      <c r="AH1003" s="26"/>
      <c r="AI1003" s="26"/>
      <c r="AJ1003" s="26"/>
      <c r="AK1003" s="26"/>
      <c r="AL1003" s="26"/>
      <c r="AM1003" s="26"/>
      <c r="AN1003" s="26"/>
      <c r="AO1003" s="26"/>
      <c r="AP1003" s="26"/>
      <c r="AQ1003" s="26"/>
      <c r="AR1003" s="26"/>
      <c r="AS1003" s="26"/>
      <c r="AT1003" s="26"/>
      <c r="AU1003" s="26"/>
      <c r="AV1003" s="26"/>
      <c r="AW1003" s="26"/>
      <c r="AX1003" s="26"/>
      <c r="AY1003" s="26"/>
      <c r="AZ1003" s="26"/>
      <c r="BA1003" s="26"/>
      <c r="BB1003" s="26"/>
      <c r="BC1003" s="26"/>
      <c r="BD1003" s="26"/>
      <c r="BE1003" s="26"/>
      <c r="BF1003" s="26"/>
      <c r="BG1003" s="26"/>
      <c r="BH1003" s="26"/>
      <c r="BI1003" s="26"/>
      <c r="BJ1003" s="26"/>
      <c r="BK1003" s="26"/>
      <c r="BL1003" s="26"/>
      <c r="BM1003" s="26"/>
      <c r="BN1003" s="26"/>
      <c r="BO1003" s="26"/>
      <c r="BP1003" s="26"/>
      <c r="BQ1003" s="26"/>
      <c r="BR1003" s="26"/>
      <c r="BS1003" s="26"/>
      <c r="BT1003" s="26"/>
      <c r="BU1003" s="26"/>
      <c r="BV1003" s="26"/>
      <c r="BW1003" s="26"/>
      <c r="BX1003" s="26"/>
      <c r="BY1003" s="26"/>
      <c r="BZ1003" s="26"/>
      <c r="CA1003" s="26"/>
      <c r="CB1003" s="26"/>
      <c r="CC1003" s="26"/>
      <c r="CD1003" s="26"/>
      <c r="CE1003" s="26"/>
      <c r="CF1003" s="26"/>
      <c r="CG1003" s="26"/>
    </row>
    <row r="1004" spans="1:85" ht="15.75" customHeight="1" x14ac:dyDescent="0.2">
      <c r="A1004" s="26"/>
      <c r="B1004" s="26"/>
      <c r="C1004" s="26"/>
      <c r="D1004" s="516"/>
      <c r="E1004" s="26"/>
      <c r="F1004" s="26"/>
      <c r="G1004" s="26"/>
      <c r="H1004" s="26"/>
      <c r="I1004" s="26"/>
      <c r="J1004" s="26"/>
      <c r="K1004" s="26"/>
      <c r="L1004" s="26"/>
      <c r="M1004" s="26"/>
      <c r="N1004" s="26"/>
      <c r="O1004" s="26"/>
      <c r="P1004" s="26"/>
      <c r="Q1004" s="26"/>
      <c r="R1004" s="26"/>
      <c r="S1004" s="26"/>
      <c r="T1004" s="26"/>
      <c r="U1004" s="26"/>
      <c r="V1004" s="26"/>
      <c r="W1004" s="26"/>
      <c r="X1004" s="26"/>
      <c r="Y1004" s="26"/>
      <c r="Z1004" s="26"/>
      <c r="AA1004" s="26"/>
      <c r="AB1004" s="26"/>
      <c r="AC1004" s="26"/>
      <c r="AD1004" s="26"/>
      <c r="AE1004" s="26"/>
      <c r="AF1004" s="26"/>
      <c r="AG1004" s="26"/>
      <c r="AH1004" s="26"/>
      <c r="AI1004" s="26"/>
      <c r="AJ1004" s="26"/>
      <c r="AK1004" s="26"/>
      <c r="AL1004" s="26"/>
      <c r="AM1004" s="26"/>
      <c r="AN1004" s="26"/>
      <c r="AO1004" s="26"/>
      <c r="AP1004" s="26"/>
      <c r="AQ1004" s="26"/>
      <c r="AR1004" s="26"/>
      <c r="AS1004" s="26"/>
      <c r="AT1004" s="26"/>
      <c r="AU1004" s="26"/>
      <c r="AV1004" s="26"/>
      <c r="AW1004" s="26"/>
      <c r="AX1004" s="26"/>
      <c r="AY1004" s="26"/>
      <c r="AZ1004" s="26"/>
      <c r="BA1004" s="26"/>
      <c r="BB1004" s="26"/>
      <c r="BC1004" s="26"/>
      <c r="BD1004" s="26"/>
      <c r="BE1004" s="26"/>
      <c r="BF1004" s="26"/>
      <c r="BG1004" s="26"/>
      <c r="BH1004" s="26"/>
      <c r="BI1004" s="26"/>
      <c r="BJ1004" s="26"/>
      <c r="BK1004" s="26"/>
      <c r="BL1004" s="26"/>
      <c r="BM1004" s="26"/>
      <c r="BN1004" s="26"/>
      <c r="BO1004" s="26"/>
      <c r="BP1004" s="26"/>
      <c r="BQ1004" s="26"/>
      <c r="BR1004" s="26"/>
      <c r="BS1004" s="26"/>
      <c r="BT1004" s="26"/>
      <c r="BU1004" s="26"/>
      <c r="BV1004" s="26"/>
      <c r="BW1004" s="26"/>
      <c r="BX1004" s="26"/>
      <c r="BY1004" s="26"/>
      <c r="BZ1004" s="26"/>
      <c r="CA1004" s="26"/>
      <c r="CB1004" s="26"/>
      <c r="CC1004" s="26"/>
      <c r="CD1004" s="26"/>
      <c r="CE1004" s="26"/>
      <c r="CF1004" s="26"/>
      <c r="CG1004" s="26"/>
    </row>
    <row r="1005" spans="1:85" ht="15.75" customHeight="1" x14ac:dyDescent="0.2">
      <c r="A1005" s="26"/>
      <c r="B1005" s="26"/>
      <c r="C1005" s="26"/>
      <c r="D1005" s="516"/>
      <c r="E1005" s="26"/>
      <c r="F1005" s="26"/>
      <c r="G1005" s="26"/>
      <c r="H1005" s="26"/>
      <c r="I1005" s="26"/>
      <c r="J1005" s="26"/>
      <c r="K1005" s="26"/>
      <c r="L1005" s="26"/>
      <c r="M1005" s="26"/>
      <c r="N1005" s="26"/>
      <c r="O1005" s="26"/>
      <c r="P1005" s="26"/>
      <c r="Q1005" s="26"/>
      <c r="R1005" s="26"/>
      <c r="S1005" s="26"/>
      <c r="T1005" s="26"/>
      <c r="U1005" s="26"/>
      <c r="V1005" s="26"/>
      <c r="W1005" s="26"/>
      <c r="X1005" s="26"/>
      <c r="Y1005" s="26"/>
      <c r="Z1005" s="26"/>
      <c r="AA1005" s="26"/>
      <c r="AB1005" s="26"/>
      <c r="AC1005" s="26"/>
      <c r="AD1005" s="26"/>
      <c r="AE1005" s="26"/>
      <c r="AF1005" s="26"/>
      <c r="AG1005" s="26"/>
      <c r="AH1005" s="26"/>
      <c r="AI1005" s="26"/>
      <c r="AJ1005" s="26"/>
      <c r="AK1005" s="26"/>
      <c r="AL1005" s="26"/>
      <c r="AM1005" s="26"/>
      <c r="AN1005" s="26"/>
      <c r="AO1005" s="26"/>
      <c r="AP1005" s="26"/>
      <c r="AQ1005" s="26"/>
      <c r="AR1005" s="26"/>
      <c r="AS1005" s="26"/>
      <c r="AT1005" s="26"/>
      <c r="AU1005" s="26"/>
      <c r="AV1005" s="26"/>
      <c r="AW1005" s="26"/>
      <c r="AX1005" s="26"/>
      <c r="AY1005" s="26"/>
      <c r="AZ1005" s="26"/>
      <c r="BA1005" s="26"/>
      <c r="BB1005" s="26"/>
      <c r="BC1005" s="26"/>
      <c r="BD1005" s="26"/>
      <c r="BE1005" s="26"/>
      <c r="BF1005" s="26"/>
      <c r="BG1005" s="26"/>
      <c r="BH1005" s="26"/>
      <c r="BI1005" s="26"/>
      <c r="BJ1005" s="26"/>
      <c r="BK1005" s="26"/>
      <c r="BL1005" s="26"/>
      <c r="BM1005" s="26"/>
      <c r="BN1005" s="26"/>
      <c r="BO1005" s="26"/>
      <c r="BP1005" s="26"/>
      <c r="BQ1005" s="26"/>
      <c r="BR1005" s="26"/>
      <c r="BS1005" s="26"/>
      <c r="BT1005" s="26"/>
      <c r="BU1005" s="26"/>
      <c r="BV1005" s="26"/>
      <c r="BW1005" s="26"/>
      <c r="BX1005" s="26"/>
      <c r="BY1005" s="26"/>
      <c r="BZ1005" s="26"/>
      <c r="CA1005" s="26"/>
      <c r="CB1005" s="26"/>
      <c r="CC1005" s="26"/>
      <c r="CD1005" s="26"/>
      <c r="CE1005" s="26"/>
      <c r="CF1005" s="26"/>
      <c r="CG1005" s="26"/>
    </row>
    <row r="1006" spans="1:85" ht="15.75" customHeight="1" x14ac:dyDescent="0.2">
      <c r="A1006" s="26"/>
      <c r="B1006" s="26"/>
      <c r="C1006" s="26"/>
      <c r="D1006" s="516"/>
      <c r="E1006" s="26"/>
      <c r="F1006" s="26"/>
      <c r="G1006" s="26"/>
      <c r="H1006" s="26"/>
      <c r="I1006" s="26"/>
      <c r="J1006" s="26"/>
      <c r="K1006" s="26"/>
      <c r="L1006" s="26"/>
      <c r="M1006" s="26"/>
      <c r="N1006" s="26"/>
      <c r="O1006" s="26"/>
      <c r="P1006" s="26"/>
      <c r="Q1006" s="26"/>
      <c r="R1006" s="26"/>
      <c r="S1006" s="26"/>
      <c r="T1006" s="26"/>
      <c r="U1006" s="26"/>
      <c r="V1006" s="26"/>
      <c r="W1006" s="26"/>
      <c r="X1006" s="26"/>
      <c r="Y1006" s="26"/>
      <c r="Z1006" s="26"/>
      <c r="AA1006" s="26"/>
      <c r="AB1006" s="26"/>
      <c r="AC1006" s="26"/>
      <c r="AD1006" s="26"/>
      <c r="AE1006" s="26"/>
      <c r="AF1006" s="26"/>
      <c r="AG1006" s="26"/>
      <c r="AH1006" s="26"/>
      <c r="AI1006" s="26"/>
      <c r="AJ1006" s="26"/>
      <c r="AK1006" s="26"/>
      <c r="AL1006" s="26"/>
      <c r="AM1006" s="26"/>
      <c r="AN1006" s="26"/>
      <c r="AO1006" s="26"/>
      <c r="AP1006" s="26"/>
      <c r="AQ1006" s="26"/>
      <c r="AR1006" s="26"/>
      <c r="AS1006" s="26"/>
      <c r="AT1006" s="26"/>
      <c r="AU1006" s="26"/>
      <c r="AV1006" s="26"/>
      <c r="AW1006" s="26"/>
      <c r="AX1006" s="26"/>
      <c r="AY1006" s="26"/>
      <c r="AZ1006" s="26"/>
      <c r="BA1006" s="26"/>
      <c r="BB1006" s="26"/>
      <c r="BC1006" s="26"/>
      <c r="BD1006" s="26"/>
      <c r="BE1006" s="26"/>
      <c r="BF1006" s="26"/>
      <c r="BG1006" s="26"/>
      <c r="BH1006" s="26"/>
      <c r="BI1006" s="26"/>
      <c r="BJ1006" s="26"/>
      <c r="BK1006" s="26"/>
      <c r="BL1006" s="26"/>
      <c r="BM1006" s="26"/>
      <c r="BN1006" s="26"/>
      <c r="BO1006" s="26"/>
      <c r="BP1006" s="26"/>
      <c r="BQ1006" s="26"/>
      <c r="BR1006" s="26"/>
      <c r="BS1006" s="26"/>
      <c r="BT1006" s="26"/>
      <c r="BU1006" s="26"/>
      <c r="BV1006" s="26"/>
      <c r="BW1006" s="26"/>
      <c r="BX1006" s="26"/>
      <c r="BY1006" s="26"/>
      <c r="BZ1006" s="26"/>
      <c r="CA1006" s="26"/>
      <c r="CB1006" s="26"/>
      <c r="CC1006" s="26"/>
      <c r="CD1006" s="26"/>
      <c r="CE1006" s="26"/>
      <c r="CF1006" s="26"/>
      <c r="CG1006" s="26"/>
    </row>
    <row r="1007" spans="1:85" ht="15.75" customHeight="1" x14ac:dyDescent="0.2">
      <c r="A1007" s="26"/>
      <c r="B1007" s="26"/>
      <c r="C1007" s="26"/>
      <c r="D1007" s="516"/>
      <c r="E1007" s="26"/>
      <c r="F1007" s="26"/>
      <c r="G1007" s="26"/>
      <c r="H1007" s="26"/>
      <c r="I1007" s="26"/>
      <c r="J1007" s="26"/>
      <c r="K1007" s="26"/>
      <c r="L1007" s="26"/>
      <c r="M1007" s="26"/>
      <c r="N1007" s="26"/>
      <c r="O1007" s="26"/>
      <c r="P1007" s="26"/>
      <c r="Q1007" s="26"/>
      <c r="R1007" s="26"/>
      <c r="S1007" s="26"/>
      <c r="T1007" s="26"/>
      <c r="U1007" s="26"/>
      <c r="V1007" s="26"/>
      <c r="W1007" s="26"/>
      <c r="X1007" s="26"/>
      <c r="Y1007" s="26"/>
      <c r="Z1007" s="26"/>
      <c r="AA1007" s="26"/>
      <c r="AB1007" s="26"/>
      <c r="AC1007" s="26"/>
      <c r="AD1007" s="26"/>
      <c r="AE1007" s="26"/>
      <c r="AF1007" s="26"/>
      <c r="AG1007" s="26"/>
      <c r="AH1007" s="26"/>
      <c r="AI1007" s="26"/>
      <c r="AJ1007" s="26"/>
      <c r="AK1007" s="26"/>
      <c r="AL1007" s="26"/>
      <c r="AM1007" s="26"/>
      <c r="AN1007" s="26"/>
      <c r="AO1007" s="26"/>
      <c r="AP1007" s="26"/>
      <c r="AQ1007" s="26"/>
      <c r="AR1007" s="26"/>
      <c r="AS1007" s="26"/>
      <c r="AT1007" s="26"/>
      <c r="AU1007" s="26"/>
      <c r="AV1007" s="26"/>
      <c r="AW1007" s="26"/>
      <c r="AX1007" s="26"/>
      <c r="AY1007" s="26"/>
      <c r="AZ1007" s="26"/>
      <c r="BA1007" s="26"/>
      <c r="BB1007" s="26"/>
      <c r="BC1007" s="26"/>
      <c r="BD1007" s="26"/>
      <c r="BE1007" s="26"/>
      <c r="BF1007" s="26"/>
      <c r="BG1007" s="26"/>
      <c r="BH1007" s="26"/>
      <c r="BI1007" s="26"/>
      <c r="BJ1007" s="26"/>
      <c r="BK1007" s="26"/>
      <c r="BL1007" s="26"/>
      <c r="BM1007" s="26"/>
      <c r="BN1007" s="26"/>
      <c r="BO1007" s="26"/>
      <c r="BP1007" s="26"/>
      <c r="BQ1007" s="26"/>
      <c r="BR1007" s="26"/>
      <c r="BS1007" s="26"/>
      <c r="BT1007" s="26"/>
      <c r="BU1007" s="26"/>
      <c r="BV1007" s="26"/>
      <c r="BW1007" s="26"/>
      <c r="BX1007" s="26"/>
      <c r="BY1007" s="26"/>
      <c r="BZ1007" s="26"/>
      <c r="CA1007" s="26"/>
      <c r="CB1007" s="26"/>
      <c r="CC1007" s="26"/>
      <c r="CD1007" s="26"/>
      <c r="CE1007" s="26"/>
      <c r="CF1007" s="26"/>
      <c r="CG1007" s="26"/>
    </row>
    <row r="1008" spans="1:85" ht="15.75" customHeight="1" x14ac:dyDescent="0.2">
      <c r="A1008" s="26"/>
      <c r="B1008" s="26"/>
      <c r="C1008" s="26"/>
      <c r="D1008" s="516"/>
      <c r="E1008" s="26"/>
      <c r="F1008" s="26"/>
      <c r="G1008" s="26"/>
      <c r="H1008" s="26"/>
      <c r="I1008" s="26"/>
      <c r="J1008" s="26"/>
      <c r="K1008" s="26"/>
      <c r="L1008" s="26"/>
      <c r="M1008" s="26"/>
      <c r="N1008" s="26"/>
      <c r="O1008" s="26"/>
      <c r="P1008" s="26"/>
      <c r="Q1008" s="26"/>
      <c r="R1008" s="26"/>
      <c r="S1008" s="26"/>
      <c r="T1008" s="26"/>
      <c r="U1008" s="26"/>
      <c r="V1008" s="26"/>
      <c r="W1008" s="26"/>
      <c r="X1008" s="26"/>
      <c r="Y1008" s="26"/>
      <c r="Z1008" s="26"/>
      <c r="AA1008" s="26"/>
      <c r="AB1008" s="26"/>
      <c r="AC1008" s="26"/>
      <c r="AD1008" s="26"/>
      <c r="AE1008" s="26"/>
      <c r="AF1008" s="26"/>
      <c r="AG1008" s="26"/>
      <c r="AH1008" s="26"/>
      <c r="AI1008" s="26"/>
      <c r="AJ1008" s="26"/>
      <c r="AK1008" s="26"/>
      <c r="AL1008" s="26"/>
      <c r="AM1008" s="26"/>
      <c r="AN1008" s="26"/>
      <c r="AO1008" s="26"/>
      <c r="AP1008" s="26"/>
      <c r="AQ1008" s="26"/>
      <c r="AR1008" s="26"/>
      <c r="AS1008" s="26"/>
      <c r="AT1008" s="26"/>
      <c r="AU1008" s="26"/>
      <c r="AV1008" s="26"/>
      <c r="AW1008" s="26"/>
      <c r="AX1008" s="26"/>
      <c r="AY1008" s="26"/>
      <c r="AZ1008" s="26"/>
      <c r="BA1008" s="26"/>
      <c r="BB1008" s="26"/>
      <c r="BC1008" s="26"/>
      <c r="BD1008" s="26"/>
      <c r="BE1008" s="26"/>
      <c r="BF1008" s="26"/>
      <c r="BG1008" s="26"/>
      <c r="BH1008" s="26"/>
      <c r="BI1008" s="26"/>
      <c r="BJ1008" s="26"/>
      <c r="BK1008" s="26"/>
      <c r="BL1008" s="26"/>
      <c r="BM1008" s="26"/>
      <c r="BN1008" s="26"/>
      <c r="BO1008" s="26"/>
      <c r="BP1008" s="26"/>
      <c r="BQ1008" s="26"/>
      <c r="BR1008" s="26"/>
      <c r="BS1008" s="26"/>
      <c r="BT1008" s="26"/>
      <c r="BU1008" s="26"/>
      <c r="BV1008" s="26"/>
      <c r="BW1008" s="26"/>
      <c r="BX1008" s="26"/>
      <c r="BY1008" s="26"/>
      <c r="BZ1008" s="26"/>
      <c r="CA1008" s="26"/>
      <c r="CB1008" s="26"/>
      <c r="CC1008" s="26"/>
      <c r="CD1008" s="26"/>
      <c r="CE1008" s="26"/>
      <c r="CF1008" s="26"/>
      <c r="CG1008" s="26"/>
    </row>
    <row r="1009" spans="1:85" ht="15.75" customHeight="1" x14ac:dyDescent="0.2">
      <c r="A1009" s="26"/>
      <c r="B1009" s="26"/>
      <c r="C1009" s="26"/>
      <c r="D1009" s="516"/>
      <c r="E1009" s="26"/>
      <c r="F1009" s="26"/>
      <c r="G1009" s="26"/>
      <c r="H1009" s="26"/>
      <c r="I1009" s="26"/>
      <c r="J1009" s="26"/>
      <c r="K1009" s="26"/>
      <c r="L1009" s="26"/>
      <c r="M1009" s="26"/>
      <c r="N1009" s="26"/>
      <c r="O1009" s="26"/>
      <c r="P1009" s="26"/>
      <c r="Q1009" s="26"/>
      <c r="R1009" s="26"/>
      <c r="S1009" s="26"/>
      <c r="T1009" s="26"/>
      <c r="U1009" s="26"/>
      <c r="V1009" s="26"/>
      <c r="W1009" s="26"/>
      <c r="X1009" s="26"/>
      <c r="Y1009" s="26"/>
      <c r="Z1009" s="26"/>
      <c r="AA1009" s="26"/>
      <c r="AB1009" s="26"/>
      <c r="AC1009" s="26"/>
      <c r="AD1009" s="26"/>
      <c r="AE1009" s="26"/>
      <c r="AF1009" s="26"/>
      <c r="AG1009" s="26"/>
      <c r="AH1009" s="26"/>
      <c r="AI1009" s="26"/>
      <c r="AJ1009" s="26"/>
      <c r="AK1009" s="26"/>
      <c r="AL1009" s="26"/>
      <c r="AM1009" s="26"/>
      <c r="AN1009" s="26"/>
      <c r="AO1009" s="26"/>
      <c r="AP1009" s="26"/>
      <c r="AQ1009" s="26"/>
      <c r="AR1009" s="26"/>
      <c r="AS1009" s="26"/>
      <c r="AT1009" s="26"/>
      <c r="AU1009" s="26"/>
      <c r="AV1009" s="26"/>
      <c r="AW1009" s="26"/>
      <c r="AX1009" s="26"/>
      <c r="AY1009" s="26"/>
      <c r="AZ1009" s="26"/>
      <c r="BA1009" s="26"/>
      <c r="BB1009" s="26"/>
      <c r="BC1009" s="26"/>
      <c r="BD1009" s="26"/>
      <c r="BE1009" s="26"/>
      <c r="BF1009" s="26"/>
      <c r="BG1009" s="26"/>
      <c r="BH1009" s="26"/>
      <c r="BI1009" s="26"/>
      <c r="BJ1009" s="26"/>
      <c r="BK1009" s="26"/>
      <c r="BL1009" s="26"/>
      <c r="BM1009" s="26"/>
      <c r="BN1009" s="26"/>
      <c r="BO1009" s="26"/>
      <c r="BP1009" s="26"/>
      <c r="BQ1009" s="26"/>
      <c r="BR1009" s="26"/>
      <c r="BS1009" s="26"/>
      <c r="BT1009" s="26"/>
      <c r="BU1009" s="26"/>
      <c r="BV1009" s="26"/>
      <c r="BW1009" s="26"/>
      <c r="BX1009" s="26"/>
      <c r="BY1009" s="26"/>
      <c r="BZ1009" s="26"/>
      <c r="CA1009" s="26"/>
      <c r="CB1009" s="26"/>
      <c r="CC1009" s="26"/>
      <c r="CD1009" s="26"/>
      <c r="CE1009" s="26"/>
      <c r="CF1009" s="26"/>
      <c r="CG1009" s="26"/>
    </row>
    <row r="1010" spans="1:85" ht="15.75" customHeight="1" x14ac:dyDescent="0.2">
      <c r="A1010" s="26"/>
      <c r="B1010" s="26"/>
      <c r="C1010" s="26"/>
      <c r="D1010" s="516"/>
      <c r="E1010" s="26"/>
      <c r="F1010" s="26"/>
      <c r="G1010" s="26"/>
      <c r="H1010" s="26"/>
      <c r="I1010" s="26"/>
      <c r="J1010" s="26"/>
      <c r="K1010" s="26"/>
      <c r="L1010" s="26"/>
      <c r="M1010" s="26"/>
      <c r="N1010" s="26"/>
      <c r="O1010" s="26"/>
      <c r="P1010" s="26"/>
      <c r="Q1010" s="26"/>
      <c r="R1010" s="26"/>
      <c r="S1010" s="26"/>
      <c r="T1010" s="26"/>
      <c r="U1010" s="26"/>
      <c r="V1010" s="26"/>
      <c r="W1010" s="26"/>
      <c r="X1010" s="26"/>
      <c r="Y1010" s="26"/>
      <c r="Z1010" s="26"/>
      <c r="AA1010" s="26"/>
      <c r="AB1010" s="26"/>
      <c r="AC1010" s="26"/>
      <c r="AD1010" s="26"/>
      <c r="AE1010" s="26"/>
      <c r="AF1010" s="26"/>
      <c r="AG1010" s="26"/>
      <c r="AH1010" s="26"/>
      <c r="AI1010" s="26"/>
      <c r="AJ1010" s="26"/>
      <c r="AK1010" s="26"/>
      <c r="AL1010" s="26"/>
      <c r="AM1010" s="26"/>
      <c r="AN1010" s="26"/>
      <c r="AO1010" s="26"/>
      <c r="AP1010" s="26"/>
      <c r="AQ1010" s="26"/>
      <c r="AR1010" s="26"/>
      <c r="AS1010" s="26"/>
      <c r="AT1010" s="26"/>
      <c r="AU1010" s="26"/>
      <c r="AV1010" s="26"/>
      <c r="AW1010" s="26"/>
      <c r="AX1010" s="26"/>
      <c r="AY1010" s="26"/>
      <c r="AZ1010" s="26"/>
      <c r="BA1010" s="26"/>
      <c r="BB1010" s="26"/>
      <c r="BC1010" s="26"/>
      <c r="BD1010" s="26"/>
      <c r="BE1010" s="26"/>
      <c r="BF1010" s="26"/>
      <c r="BG1010" s="26"/>
      <c r="BH1010" s="26"/>
      <c r="BI1010" s="26"/>
      <c r="BJ1010" s="26"/>
      <c r="BK1010" s="26"/>
      <c r="BL1010" s="26"/>
      <c r="BM1010" s="26"/>
      <c r="BN1010" s="26"/>
      <c r="BO1010" s="26"/>
      <c r="BP1010" s="26"/>
      <c r="BQ1010" s="26"/>
      <c r="BR1010" s="26"/>
      <c r="BS1010" s="26"/>
      <c r="BT1010" s="26"/>
      <c r="BU1010" s="26"/>
      <c r="BV1010" s="26"/>
      <c r="BW1010" s="26"/>
      <c r="BX1010" s="26"/>
      <c r="BY1010" s="26"/>
      <c r="BZ1010" s="26"/>
      <c r="CA1010" s="26"/>
      <c r="CB1010" s="26"/>
      <c r="CC1010" s="26"/>
      <c r="CD1010" s="26"/>
      <c r="CE1010" s="26"/>
      <c r="CF1010" s="26"/>
      <c r="CG1010" s="26"/>
    </row>
    <row r="1011" spans="1:85" ht="15.75" customHeight="1" x14ac:dyDescent="0.2">
      <c r="A1011" s="26"/>
      <c r="B1011" s="26"/>
      <c r="C1011" s="26"/>
      <c r="D1011" s="516"/>
      <c r="E1011" s="26"/>
      <c r="F1011" s="26"/>
      <c r="G1011" s="26"/>
      <c r="H1011" s="26"/>
      <c r="I1011" s="26"/>
      <c r="J1011" s="26"/>
      <c r="K1011" s="26"/>
      <c r="L1011" s="26"/>
      <c r="M1011" s="26"/>
      <c r="N1011" s="26"/>
      <c r="O1011" s="26"/>
      <c r="P1011" s="26"/>
      <c r="Q1011" s="26"/>
      <c r="R1011" s="26"/>
      <c r="S1011" s="26"/>
      <c r="T1011" s="26"/>
      <c r="U1011" s="26"/>
      <c r="V1011" s="26"/>
      <c r="W1011" s="26"/>
      <c r="X1011" s="26"/>
      <c r="Y1011" s="26"/>
      <c r="Z1011" s="26"/>
      <c r="AA1011" s="26"/>
      <c r="AB1011" s="26"/>
      <c r="AC1011" s="26"/>
      <c r="AD1011" s="26"/>
      <c r="AE1011" s="26"/>
      <c r="AF1011" s="26"/>
      <c r="AG1011" s="26"/>
      <c r="AH1011" s="26"/>
      <c r="AI1011" s="26"/>
      <c r="AJ1011" s="26"/>
      <c r="AK1011" s="26"/>
      <c r="AL1011" s="26"/>
      <c r="AM1011" s="26"/>
      <c r="AN1011" s="26"/>
      <c r="AO1011" s="26"/>
      <c r="AP1011" s="26"/>
      <c r="AQ1011" s="26"/>
      <c r="AR1011" s="26"/>
      <c r="AS1011" s="26"/>
      <c r="AT1011" s="26"/>
      <c r="AU1011" s="26"/>
      <c r="AV1011" s="26"/>
      <c r="AW1011" s="26"/>
      <c r="AX1011" s="26"/>
      <c r="AY1011" s="26"/>
      <c r="AZ1011" s="26"/>
      <c r="BA1011" s="26"/>
      <c r="BB1011" s="26"/>
      <c r="BC1011" s="26"/>
      <c r="BD1011" s="26"/>
      <c r="BE1011" s="26"/>
      <c r="BF1011" s="26"/>
      <c r="BG1011" s="26"/>
      <c r="BH1011" s="26"/>
      <c r="BI1011" s="26"/>
      <c r="BJ1011" s="26"/>
      <c r="BK1011" s="26"/>
      <c r="BL1011" s="26"/>
      <c r="BM1011" s="26"/>
      <c r="BN1011" s="26"/>
      <c r="BO1011" s="26"/>
      <c r="BP1011" s="26"/>
      <c r="BQ1011" s="26"/>
      <c r="BR1011" s="26"/>
      <c r="BS1011" s="26"/>
      <c r="BT1011" s="26"/>
      <c r="BU1011" s="26"/>
      <c r="BV1011" s="26"/>
      <c r="BW1011" s="26"/>
      <c r="BX1011" s="26"/>
      <c r="BY1011" s="26"/>
      <c r="BZ1011" s="26"/>
      <c r="CA1011" s="26"/>
      <c r="CB1011" s="26"/>
      <c r="CC1011" s="26"/>
      <c r="CD1011" s="26"/>
      <c r="CE1011" s="26"/>
      <c r="CF1011" s="26"/>
      <c r="CG1011" s="26"/>
    </row>
    <row r="1012" spans="1:85" ht="15.75" customHeight="1" x14ac:dyDescent="0.2">
      <c r="A1012" s="26"/>
      <c r="B1012" s="26"/>
      <c r="C1012" s="26"/>
      <c r="D1012" s="516"/>
      <c r="E1012" s="26"/>
      <c r="F1012" s="26"/>
      <c r="G1012" s="26"/>
      <c r="H1012" s="26"/>
      <c r="I1012" s="26"/>
      <c r="J1012" s="26"/>
      <c r="K1012" s="26"/>
      <c r="L1012" s="26"/>
      <c r="M1012" s="26"/>
      <c r="N1012" s="26"/>
      <c r="O1012" s="26"/>
      <c r="P1012" s="26"/>
      <c r="Q1012" s="26"/>
      <c r="R1012" s="26"/>
      <c r="S1012" s="26"/>
      <c r="T1012" s="26"/>
      <c r="U1012" s="26"/>
      <c r="V1012" s="26"/>
      <c r="W1012" s="26"/>
      <c r="X1012" s="26"/>
      <c r="Y1012" s="26"/>
      <c r="Z1012" s="26"/>
      <c r="AA1012" s="26"/>
      <c r="AB1012" s="26"/>
      <c r="AC1012" s="26"/>
      <c r="AD1012" s="26"/>
      <c r="AE1012" s="26"/>
      <c r="AF1012" s="26"/>
      <c r="AG1012" s="26"/>
      <c r="AH1012" s="26"/>
      <c r="AI1012" s="26"/>
      <c r="AJ1012" s="26"/>
      <c r="AK1012" s="26"/>
      <c r="AL1012" s="26"/>
      <c r="AM1012" s="26"/>
      <c r="AN1012" s="26"/>
      <c r="AO1012" s="26"/>
      <c r="AP1012" s="26"/>
      <c r="AQ1012" s="26"/>
      <c r="AR1012" s="26"/>
      <c r="AS1012" s="26"/>
      <c r="AT1012" s="26"/>
      <c r="AU1012" s="26"/>
      <c r="AV1012" s="26"/>
      <c r="AW1012" s="26"/>
      <c r="AX1012" s="26"/>
      <c r="AY1012" s="26"/>
      <c r="AZ1012" s="26"/>
      <c r="BA1012" s="26"/>
      <c r="BB1012" s="26"/>
      <c r="BC1012" s="26"/>
      <c r="BD1012" s="26"/>
      <c r="BE1012" s="26"/>
      <c r="BF1012" s="26"/>
      <c r="BG1012" s="26"/>
      <c r="BH1012" s="26"/>
      <c r="BI1012" s="26"/>
      <c r="BJ1012" s="26"/>
      <c r="BK1012" s="26"/>
      <c r="BL1012" s="26"/>
      <c r="BM1012" s="26"/>
      <c r="BN1012" s="26"/>
      <c r="BO1012" s="26"/>
      <c r="BP1012" s="26"/>
      <c r="BQ1012" s="26"/>
      <c r="BR1012" s="26"/>
      <c r="BS1012" s="26"/>
      <c r="BT1012" s="26"/>
      <c r="BU1012" s="26"/>
      <c r="BV1012" s="26"/>
      <c r="BW1012" s="26"/>
      <c r="BX1012" s="26"/>
      <c r="BY1012" s="26"/>
      <c r="BZ1012" s="26"/>
      <c r="CA1012" s="26"/>
      <c r="CB1012" s="26"/>
      <c r="CC1012" s="26"/>
      <c r="CD1012" s="26"/>
      <c r="CE1012" s="26"/>
      <c r="CF1012" s="26"/>
      <c r="CG1012" s="26"/>
    </row>
    <row r="1013" spans="1:85" ht="15.75" customHeight="1" x14ac:dyDescent="0.2">
      <c r="A1013" s="26"/>
      <c r="B1013" s="26"/>
      <c r="C1013" s="26"/>
      <c r="D1013" s="516"/>
      <c r="E1013" s="26"/>
      <c r="F1013" s="26"/>
      <c r="G1013" s="26"/>
      <c r="H1013" s="26"/>
      <c r="I1013" s="26"/>
      <c r="J1013" s="26"/>
      <c r="K1013" s="26"/>
      <c r="L1013" s="26"/>
      <c r="M1013" s="26"/>
      <c r="N1013" s="26"/>
      <c r="O1013" s="26"/>
      <c r="P1013" s="26"/>
      <c r="Q1013" s="26"/>
      <c r="R1013" s="26"/>
      <c r="S1013" s="26"/>
      <c r="T1013" s="26"/>
      <c r="U1013" s="26"/>
      <c r="V1013" s="26"/>
      <c r="W1013" s="26"/>
      <c r="X1013" s="26"/>
      <c r="Y1013" s="26"/>
      <c r="Z1013" s="26"/>
      <c r="AA1013" s="26"/>
      <c r="AB1013" s="26"/>
      <c r="AC1013" s="26"/>
      <c r="AD1013" s="26"/>
      <c r="AE1013" s="26"/>
      <c r="AF1013" s="26"/>
      <c r="AG1013" s="26"/>
      <c r="AH1013" s="26"/>
      <c r="AI1013" s="26"/>
      <c r="AJ1013" s="26"/>
      <c r="AK1013" s="26"/>
      <c r="AL1013" s="26"/>
      <c r="AM1013" s="26"/>
      <c r="AN1013" s="26"/>
      <c r="AO1013" s="26"/>
      <c r="AP1013" s="26"/>
      <c r="AQ1013" s="26"/>
      <c r="AR1013" s="26"/>
      <c r="AS1013" s="26"/>
      <c r="AT1013" s="26"/>
      <c r="AU1013" s="26"/>
      <c r="AV1013" s="26"/>
      <c r="AW1013" s="26"/>
      <c r="AX1013" s="26"/>
      <c r="AY1013" s="26"/>
      <c r="AZ1013" s="26"/>
      <c r="BA1013" s="26"/>
      <c r="BB1013" s="26"/>
      <c r="BC1013" s="26"/>
      <c r="BD1013" s="26"/>
      <c r="BE1013" s="26"/>
      <c r="BF1013" s="26"/>
      <c r="BG1013" s="26"/>
      <c r="BH1013" s="26"/>
      <c r="BI1013" s="26"/>
      <c r="BJ1013" s="26"/>
      <c r="BK1013" s="26"/>
      <c r="BL1013" s="26"/>
      <c r="BM1013" s="26"/>
      <c r="BN1013" s="26"/>
      <c r="BO1013" s="26"/>
      <c r="BP1013" s="26"/>
      <c r="BQ1013" s="26"/>
      <c r="BR1013" s="26"/>
      <c r="BS1013" s="26"/>
      <c r="BT1013" s="26"/>
      <c r="BU1013" s="26"/>
      <c r="BV1013" s="26"/>
      <c r="BW1013" s="26"/>
      <c r="BX1013" s="26"/>
      <c r="BY1013" s="26"/>
      <c r="BZ1013" s="26"/>
      <c r="CA1013" s="26"/>
      <c r="CB1013" s="26"/>
      <c r="CC1013" s="26"/>
      <c r="CD1013" s="26"/>
      <c r="CE1013" s="26"/>
      <c r="CF1013" s="26"/>
      <c r="CG1013" s="26"/>
    </row>
    <row r="1014" spans="1:85" ht="15.75" customHeight="1" x14ac:dyDescent="0.2">
      <c r="A1014" s="26"/>
      <c r="B1014" s="26"/>
      <c r="C1014" s="26"/>
      <c r="D1014" s="516"/>
      <c r="E1014" s="26"/>
      <c r="F1014" s="26"/>
      <c r="G1014" s="26"/>
      <c r="H1014" s="26"/>
      <c r="I1014" s="26"/>
      <c r="J1014" s="26"/>
      <c r="K1014" s="26"/>
      <c r="L1014" s="26"/>
      <c r="M1014" s="26"/>
      <c r="N1014" s="26"/>
      <c r="O1014" s="26"/>
      <c r="P1014" s="26"/>
      <c r="Q1014" s="26"/>
      <c r="R1014" s="26"/>
      <c r="S1014" s="26"/>
      <c r="T1014" s="26"/>
      <c r="U1014" s="26"/>
      <c r="V1014" s="26"/>
      <c r="W1014" s="26"/>
      <c r="X1014" s="26"/>
      <c r="Y1014" s="26"/>
      <c r="Z1014" s="26"/>
      <c r="AA1014" s="26"/>
      <c r="AB1014" s="26"/>
      <c r="AC1014" s="26"/>
      <c r="AD1014" s="26"/>
      <c r="AE1014" s="26"/>
      <c r="AF1014" s="26"/>
      <c r="AG1014" s="26"/>
      <c r="AH1014" s="26"/>
      <c r="AI1014" s="26"/>
      <c r="AJ1014" s="26"/>
      <c r="AK1014" s="26"/>
      <c r="AL1014" s="26"/>
      <c r="AM1014" s="26"/>
      <c r="AN1014" s="26"/>
      <c r="AO1014" s="26"/>
      <c r="AP1014" s="26"/>
      <c r="AQ1014" s="26"/>
      <c r="AR1014" s="26"/>
      <c r="AS1014" s="26"/>
      <c r="AT1014" s="26"/>
      <c r="AU1014" s="26"/>
      <c r="AV1014" s="26"/>
      <c r="AW1014" s="26"/>
      <c r="AX1014" s="26"/>
      <c r="AY1014" s="26"/>
      <c r="AZ1014" s="26"/>
      <c r="BA1014" s="26"/>
      <c r="BB1014" s="26"/>
      <c r="BC1014" s="26"/>
      <c r="BD1014" s="26"/>
      <c r="BE1014" s="26"/>
      <c r="BF1014" s="26"/>
      <c r="BG1014" s="26"/>
      <c r="BH1014" s="26"/>
      <c r="BI1014" s="26"/>
      <c r="BJ1014" s="26"/>
      <c r="BK1014" s="26"/>
      <c r="BL1014" s="26"/>
      <c r="BM1014" s="26"/>
      <c r="BN1014" s="26"/>
      <c r="BO1014" s="26"/>
      <c r="BP1014" s="26"/>
      <c r="BQ1014" s="26"/>
      <c r="BR1014" s="26"/>
      <c r="BS1014" s="26"/>
      <c r="BT1014" s="26"/>
      <c r="BU1014" s="26"/>
      <c r="BV1014" s="26"/>
      <c r="BW1014" s="26"/>
      <c r="BX1014" s="26"/>
      <c r="BY1014" s="26"/>
      <c r="BZ1014" s="26"/>
      <c r="CA1014" s="26"/>
      <c r="CB1014" s="26"/>
      <c r="CC1014" s="26"/>
      <c r="CD1014" s="26"/>
      <c r="CE1014" s="26"/>
      <c r="CF1014" s="26"/>
      <c r="CG1014" s="26"/>
    </row>
    <row r="1015" spans="1:85" ht="15.75" customHeight="1" x14ac:dyDescent="0.2">
      <c r="A1015" s="26"/>
      <c r="B1015" s="26"/>
      <c r="C1015" s="26"/>
      <c r="D1015" s="516"/>
      <c r="E1015" s="26"/>
      <c r="F1015" s="26"/>
      <c r="G1015" s="26"/>
      <c r="H1015" s="26"/>
      <c r="I1015" s="26"/>
      <c r="J1015" s="26"/>
      <c r="K1015" s="26"/>
      <c r="L1015" s="26"/>
      <c r="M1015" s="26"/>
      <c r="N1015" s="26"/>
      <c r="O1015" s="26"/>
      <c r="P1015" s="26"/>
      <c r="Q1015" s="26"/>
      <c r="R1015" s="26"/>
      <c r="S1015" s="26"/>
      <c r="T1015" s="26"/>
      <c r="U1015" s="26"/>
      <c r="V1015" s="26"/>
      <c r="W1015" s="26"/>
      <c r="X1015" s="26"/>
      <c r="Y1015" s="26"/>
      <c r="Z1015" s="26"/>
      <c r="AA1015" s="26"/>
      <c r="AB1015" s="26"/>
      <c r="AC1015" s="26"/>
      <c r="AD1015" s="26"/>
      <c r="AE1015" s="26"/>
      <c r="AF1015" s="26"/>
      <c r="AG1015" s="26"/>
      <c r="AH1015" s="26"/>
      <c r="AI1015" s="26"/>
      <c r="AJ1015" s="26"/>
      <c r="AK1015" s="26"/>
      <c r="AL1015" s="26"/>
      <c r="AM1015" s="26"/>
      <c r="AN1015" s="26"/>
      <c r="AO1015" s="26"/>
      <c r="AP1015" s="26"/>
      <c r="AQ1015" s="26"/>
      <c r="AR1015" s="26"/>
      <c r="AS1015" s="26"/>
      <c r="AT1015" s="26"/>
      <c r="AU1015" s="26"/>
      <c r="AV1015" s="26"/>
      <c r="AW1015" s="26"/>
      <c r="AX1015" s="26"/>
      <c r="AY1015" s="26"/>
      <c r="AZ1015" s="26"/>
      <c r="BA1015" s="26"/>
      <c r="BB1015" s="26"/>
      <c r="BC1015" s="26"/>
      <c r="BD1015" s="26"/>
      <c r="BE1015" s="26"/>
      <c r="BF1015" s="26"/>
      <c r="BG1015" s="26"/>
      <c r="BH1015" s="26"/>
      <c r="BI1015" s="26"/>
      <c r="BJ1015" s="26"/>
      <c r="BK1015" s="26"/>
      <c r="BL1015" s="26"/>
      <c r="BM1015" s="26"/>
      <c r="BN1015" s="26"/>
      <c r="BO1015" s="26"/>
      <c r="BP1015" s="26"/>
      <c r="BQ1015" s="26"/>
      <c r="BR1015" s="26"/>
      <c r="BS1015" s="26"/>
      <c r="BT1015" s="26"/>
      <c r="BU1015" s="26"/>
      <c r="BV1015" s="26"/>
      <c r="BW1015" s="26"/>
      <c r="BX1015" s="26"/>
      <c r="BY1015" s="26"/>
      <c r="BZ1015" s="26"/>
      <c r="CA1015" s="26"/>
      <c r="CB1015" s="26"/>
      <c r="CC1015" s="26"/>
      <c r="CD1015" s="26"/>
      <c r="CE1015" s="26"/>
      <c r="CF1015" s="26"/>
      <c r="CG1015" s="26"/>
    </row>
    <row r="1016" spans="1:85" ht="15.75" customHeight="1" x14ac:dyDescent="0.2">
      <c r="A1016" s="26"/>
      <c r="B1016" s="26"/>
      <c r="C1016" s="26"/>
      <c r="D1016" s="516"/>
      <c r="E1016" s="26"/>
      <c r="F1016" s="26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  <c r="Z1016" s="26"/>
      <c r="AA1016" s="26"/>
      <c r="AB1016" s="26"/>
      <c r="AC1016" s="26"/>
      <c r="AD1016" s="26"/>
      <c r="AE1016" s="26"/>
      <c r="AF1016" s="26"/>
      <c r="AG1016" s="26"/>
      <c r="AH1016" s="26"/>
      <c r="AI1016" s="26"/>
      <c r="AJ1016" s="26"/>
      <c r="AK1016" s="26"/>
      <c r="AL1016" s="26"/>
      <c r="AM1016" s="26"/>
      <c r="AN1016" s="26"/>
      <c r="AO1016" s="26"/>
      <c r="AP1016" s="26"/>
      <c r="AQ1016" s="26"/>
      <c r="AR1016" s="26"/>
      <c r="AS1016" s="26"/>
      <c r="AT1016" s="26"/>
      <c r="AU1016" s="26"/>
      <c r="AV1016" s="26"/>
      <c r="AW1016" s="26"/>
      <c r="AX1016" s="26"/>
      <c r="AY1016" s="26"/>
      <c r="AZ1016" s="26"/>
      <c r="BA1016" s="26"/>
      <c r="BB1016" s="26"/>
      <c r="BC1016" s="26"/>
      <c r="BD1016" s="26"/>
      <c r="BE1016" s="26"/>
      <c r="BF1016" s="26"/>
      <c r="BG1016" s="26"/>
      <c r="BH1016" s="26"/>
      <c r="BI1016" s="26"/>
      <c r="BJ1016" s="26"/>
      <c r="BK1016" s="26"/>
      <c r="BL1016" s="26"/>
      <c r="BM1016" s="26"/>
      <c r="BN1016" s="26"/>
      <c r="BO1016" s="26"/>
      <c r="BP1016" s="26"/>
      <c r="BQ1016" s="26"/>
      <c r="BR1016" s="26"/>
      <c r="BS1016" s="26"/>
      <c r="BT1016" s="26"/>
      <c r="BU1016" s="26"/>
      <c r="BV1016" s="26"/>
      <c r="BW1016" s="26"/>
      <c r="BX1016" s="26"/>
      <c r="BY1016" s="26"/>
      <c r="BZ1016" s="26"/>
      <c r="CA1016" s="26"/>
      <c r="CB1016" s="26"/>
      <c r="CC1016" s="26"/>
      <c r="CD1016" s="26"/>
      <c r="CE1016" s="26"/>
      <c r="CF1016" s="26"/>
      <c r="CG1016" s="26"/>
    </row>
    <row r="1017" spans="1:85" ht="15.75" customHeight="1" x14ac:dyDescent="0.2">
      <c r="A1017" s="26"/>
      <c r="B1017" s="26"/>
      <c r="C1017" s="26"/>
      <c r="D1017" s="516"/>
      <c r="E1017" s="26"/>
      <c r="F1017" s="26"/>
      <c r="G1017" s="26"/>
      <c r="H1017" s="26"/>
      <c r="I1017" s="26"/>
      <c r="J1017" s="26"/>
      <c r="K1017" s="26"/>
      <c r="L1017" s="26"/>
      <c r="M1017" s="26"/>
      <c r="N1017" s="26"/>
      <c r="O1017" s="26"/>
      <c r="P1017" s="26"/>
      <c r="Q1017" s="26"/>
      <c r="R1017" s="26"/>
      <c r="S1017" s="26"/>
      <c r="T1017" s="26"/>
      <c r="U1017" s="26"/>
      <c r="V1017" s="26"/>
      <c r="W1017" s="26"/>
      <c r="X1017" s="26"/>
      <c r="Y1017" s="26"/>
      <c r="Z1017" s="26"/>
      <c r="AA1017" s="26"/>
      <c r="AB1017" s="26"/>
      <c r="AC1017" s="26"/>
      <c r="AD1017" s="26"/>
      <c r="AE1017" s="26"/>
      <c r="AF1017" s="26"/>
      <c r="AG1017" s="26"/>
      <c r="AH1017" s="26"/>
      <c r="AI1017" s="26"/>
      <c r="AJ1017" s="26"/>
      <c r="AK1017" s="26"/>
      <c r="AL1017" s="26"/>
      <c r="AM1017" s="26"/>
      <c r="AN1017" s="26"/>
      <c r="AO1017" s="26"/>
      <c r="AP1017" s="26"/>
      <c r="AQ1017" s="26"/>
      <c r="AR1017" s="26"/>
      <c r="AS1017" s="26"/>
      <c r="AT1017" s="26"/>
      <c r="AU1017" s="26"/>
      <c r="AV1017" s="26"/>
      <c r="AW1017" s="26"/>
      <c r="AX1017" s="26"/>
      <c r="AY1017" s="26"/>
      <c r="AZ1017" s="26"/>
      <c r="BA1017" s="26"/>
      <c r="BB1017" s="26"/>
      <c r="BC1017" s="26"/>
      <c r="BD1017" s="26"/>
      <c r="BE1017" s="26"/>
      <c r="BF1017" s="26"/>
      <c r="BG1017" s="26"/>
      <c r="BH1017" s="26"/>
      <c r="BI1017" s="26"/>
      <c r="BJ1017" s="26"/>
      <c r="BK1017" s="26"/>
      <c r="BL1017" s="26"/>
      <c r="BM1017" s="26"/>
      <c r="BN1017" s="26"/>
      <c r="BO1017" s="26"/>
      <c r="BP1017" s="26"/>
      <c r="BQ1017" s="26"/>
      <c r="BR1017" s="26"/>
      <c r="BS1017" s="26"/>
      <c r="BT1017" s="26"/>
      <c r="BU1017" s="26"/>
      <c r="BV1017" s="26"/>
      <c r="BW1017" s="26"/>
      <c r="BX1017" s="26"/>
      <c r="BY1017" s="26"/>
      <c r="BZ1017" s="26"/>
      <c r="CA1017" s="26"/>
      <c r="CB1017" s="26"/>
      <c r="CC1017" s="26"/>
      <c r="CD1017" s="26"/>
      <c r="CE1017" s="26"/>
      <c r="CF1017" s="26"/>
      <c r="CG1017" s="26"/>
    </row>
    <row r="1018" spans="1:85" ht="15.75" customHeight="1" x14ac:dyDescent="0.2">
      <c r="A1018" s="26"/>
      <c r="B1018" s="26"/>
      <c r="C1018" s="26"/>
      <c r="D1018" s="516"/>
      <c r="E1018" s="26"/>
      <c r="F1018" s="26"/>
      <c r="G1018" s="26"/>
      <c r="H1018" s="26"/>
      <c r="I1018" s="26"/>
      <c r="J1018" s="26"/>
      <c r="K1018" s="26"/>
      <c r="L1018" s="26"/>
      <c r="M1018" s="26"/>
      <c r="N1018" s="26"/>
      <c r="O1018" s="26"/>
      <c r="P1018" s="26"/>
      <c r="Q1018" s="26"/>
      <c r="R1018" s="26"/>
      <c r="S1018" s="26"/>
      <c r="T1018" s="26"/>
      <c r="U1018" s="26"/>
      <c r="V1018" s="26"/>
      <c r="W1018" s="26"/>
      <c r="X1018" s="26"/>
      <c r="Y1018" s="26"/>
      <c r="Z1018" s="26"/>
      <c r="AA1018" s="26"/>
      <c r="AB1018" s="26"/>
      <c r="AC1018" s="26"/>
      <c r="AD1018" s="26"/>
      <c r="AE1018" s="26"/>
      <c r="AF1018" s="26"/>
      <c r="AG1018" s="26"/>
      <c r="AH1018" s="26"/>
      <c r="AI1018" s="26"/>
      <c r="AJ1018" s="26"/>
      <c r="AK1018" s="26"/>
      <c r="AL1018" s="26"/>
      <c r="AM1018" s="26"/>
      <c r="AN1018" s="26"/>
      <c r="AO1018" s="26"/>
      <c r="AP1018" s="26"/>
      <c r="AQ1018" s="26"/>
      <c r="AR1018" s="26"/>
      <c r="AS1018" s="26"/>
      <c r="AT1018" s="26"/>
      <c r="AU1018" s="26"/>
      <c r="AV1018" s="26"/>
      <c r="AW1018" s="26"/>
      <c r="AX1018" s="26"/>
      <c r="AY1018" s="26"/>
      <c r="AZ1018" s="26"/>
      <c r="BA1018" s="26"/>
      <c r="BB1018" s="26"/>
      <c r="BC1018" s="26"/>
      <c r="BD1018" s="26"/>
      <c r="BE1018" s="26"/>
      <c r="BF1018" s="26"/>
      <c r="BG1018" s="26"/>
      <c r="BH1018" s="26"/>
      <c r="BI1018" s="26"/>
      <c r="BJ1018" s="26"/>
      <c r="BK1018" s="26"/>
      <c r="BL1018" s="26"/>
      <c r="BM1018" s="26"/>
      <c r="BN1018" s="26"/>
      <c r="BO1018" s="26"/>
      <c r="BP1018" s="26"/>
      <c r="BQ1018" s="26"/>
      <c r="BR1018" s="26"/>
      <c r="BS1018" s="26"/>
      <c r="BT1018" s="26"/>
      <c r="BU1018" s="26"/>
      <c r="BV1018" s="26"/>
      <c r="BW1018" s="26"/>
      <c r="BX1018" s="26"/>
      <c r="BY1018" s="26"/>
      <c r="BZ1018" s="26"/>
      <c r="CA1018" s="26"/>
      <c r="CB1018" s="26"/>
      <c r="CC1018" s="26"/>
      <c r="CD1018" s="26"/>
      <c r="CE1018" s="26"/>
      <c r="CF1018" s="26"/>
      <c r="CG1018" s="26"/>
    </row>
    <row r="1019" spans="1:85" ht="15.75" customHeight="1" x14ac:dyDescent="0.2">
      <c r="A1019" s="26"/>
      <c r="B1019" s="26"/>
      <c r="C1019" s="26"/>
      <c r="D1019" s="516"/>
      <c r="E1019" s="26"/>
      <c r="F1019" s="26"/>
      <c r="G1019" s="26"/>
      <c r="H1019" s="26"/>
      <c r="I1019" s="26"/>
      <c r="J1019" s="26"/>
      <c r="K1019" s="26"/>
      <c r="L1019" s="26"/>
      <c r="M1019" s="26"/>
      <c r="N1019" s="26"/>
      <c r="O1019" s="26"/>
      <c r="P1019" s="26"/>
      <c r="Q1019" s="26"/>
      <c r="R1019" s="26"/>
      <c r="S1019" s="26"/>
      <c r="T1019" s="26"/>
      <c r="U1019" s="26"/>
      <c r="V1019" s="26"/>
      <c r="W1019" s="26"/>
      <c r="X1019" s="26"/>
      <c r="Y1019" s="26"/>
      <c r="Z1019" s="26"/>
      <c r="AA1019" s="26"/>
      <c r="AB1019" s="26"/>
      <c r="AC1019" s="26"/>
      <c r="AD1019" s="26"/>
      <c r="AE1019" s="26"/>
      <c r="AF1019" s="26"/>
      <c r="AG1019" s="26"/>
      <c r="AH1019" s="26"/>
      <c r="AI1019" s="26"/>
      <c r="AJ1019" s="26"/>
      <c r="AK1019" s="26"/>
      <c r="AL1019" s="26"/>
      <c r="AM1019" s="26"/>
      <c r="AN1019" s="26"/>
      <c r="AO1019" s="26"/>
      <c r="AP1019" s="26"/>
      <c r="AQ1019" s="26"/>
      <c r="AR1019" s="26"/>
      <c r="AS1019" s="26"/>
      <c r="AT1019" s="26"/>
      <c r="AU1019" s="26"/>
      <c r="AV1019" s="26"/>
      <c r="AW1019" s="26"/>
      <c r="AX1019" s="26"/>
      <c r="AY1019" s="26"/>
      <c r="AZ1019" s="26"/>
      <c r="BA1019" s="26"/>
      <c r="BB1019" s="26"/>
      <c r="BC1019" s="26"/>
      <c r="BD1019" s="26"/>
      <c r="BE1019" s="26"/>
      <c r="BF1019" s="26"/>
      <c r="BG1019" s="26"/>
      <c r="BH1019" s="26"/>
      <c r="BI1019" s="26"/>
      <c r="BJ1019" s="26"/>
      <c r="BK1019" s="26"/>
      <c r="BL1019" s="26"/>
      <c r="BM1019" s="26"/>
      <c r="BN1019" s="26"/>
      <c r="BO1019" s="26"/>
      <c r="BP1019" s="26"/>
      <c r="BQ1019" s="26"/>
      <c r="BR1019" s="26"/>
      <c r="BS1019" s="26"/>
      <c r="BT1019" s="26"/>
      <c r="BU1019" s="26"/>
      <c r="BV1019" s="26"/>
      <c r="BW1019" s="26"/>
      <c r="BX1019" s="26"/>
      <c r="BY1019" s="26"/>
      <c r="BZ1019" s="26"/>
      <c r="CA1019" s="26"/>
      <c r="CB1019" s="26"/>
      <c r="CC1019" s="26"/>
      <c r="CD1019" s="26"/>
      <c r="CE1019" s="26"/>
      <c r="CF1019" s="26"/>
      <c r="CG1019" s="26"/>
    </row>
    <row r="1020" spans="1:85" ht="15.75" customHeight="1" x14ac:dyDescent="0.2">
      <c r="A1020" s="26"/>
      <c r="B1020" s="26"/>
      <c r="C1020" s="26"/>
      <c r="D1020" s="516"/>
      <c r="E1020" s="26"/>
      <c r="F1020" s="26"/>
      <c r="G1020" s="26"/>
      <c r="H1020" s="26"/>
      <c r="I1020" s="26"/>
      <c r="J1020" s="26"/>
      <c r="K1020" s="26"/>
      <c r="L1020" s="26"/>
      <c r="M1020" s="26"/>
      <c r="N1020" s="26"/>
      <c r="O1020" s="26"/>
      <c r="P1020" s="26"/>
      <c r="Q1020" s="26"/>
      <c r="R1020" s="26"/>
      <c r="S1020" s="26"/>
      <c r="T1020" s="26"/>
      <c r="U1020" s="26"/>
      <c r="V1020" s="26"/>
      <c r="W1020" s="26"/>
      <c r="X1020" s="26"/>
      <c r="Y1020" s="26"/>
      <c r="Z1020" s="26"/>
      <c r="AA1020" s="26"/>
      <c r="AB1020" s="26"/>
      <c r="AC1020" s="26"/>
      <c r="AD1020" s="26"/>
      <c r="AE1020" s="26"/>
      <c r="AF1020" s="26"/>
      <c r="AG1020" s="26"/>
      <c r="AH1020" s="26"/>
      <c r="AI1020" s="26"/>
      <c r="AJ1020" s="26"/>
      <c r="AK1020" s="26"/>
      <c r="AL1020" s="26"/>
      <c r="AM1020" s="26"/>
      <c r="AN1020" s="26"/>
      <c r="AO1020" s="26"/>
      <c r="AP1020" s="26"/>
      <c r="AQ1020" s="26"/>
      <c r="AR1020" s="26"/>
      <c r="AS1020" s="26"/>
      <c r="AT1020" s="26"/>
      <c r="AU1020" s="26"/>
      <c r="AV1020" s="26"/>
      <c r="AW1020" s="26"/>
      <c r="AX1020" s="26"/>
      <c r="AY1020" s="26"/>
      <c r="AZ1020" s="26"/>
      <c r="BA1020" s="26"/>
      <c r="BB1020" s="26"/>
      <c r="BC1020" s="26"/>
      <c r="BD1020" s="26"/>
      <c r="BE1020" s="26"/>
      <c r="BF1020" s="26"/>
      <c r="BG1020" s="26"/>
      <c r="BH1020" s="26"/>
      <c r="BI1020" s="26"/>
      <c r="BJ1020" s="26"/>
      <c r="BK1020" s="26"/>
      <c r="BL1020" s="26"/>
      <c r="BM1020" s="26"/>
      <c r="BN1020" s="26"/>
      <c r="BO1020" s="26"/>
      <c r="BP1020" s="26"/>
      <c r="BQ1020" s="26"/>
      <c r="BR1020" s="26"/>
      <c r="BS1020" s="26"/>
      <c r="BT1020" s="26"/>
      <c r="BU1020" s="26"/>
      <c r="BV1020" s="26"/>
      <c r="BW1020" s="26"/>
      <c r="BX1020" s="26"/>
      <c r="BY1020" s="26"/>
      <c r="BZ1020" s="26"/>
      <c r="CA1020" s="26"/>
      <c r="CB1020" s="26"/>
      <c r="CC1020" s="26"/>
      <c r="CD1020" s="26"/>
      <c r="CE1020" s="26"/>
      <c r="CF1020" s="26"/>
      <c r="CG1020" s="26"/>
    </row>
    <row r="1021" spans="1:85" ht="15.75" customHeight="1" x14ac:dyDescent="0.2">
      <c r="A1021" s="26"/>
      <c r="B1021" s="26"/>
      <c r="C1021" s="26"/>
      <c r="D1021" s="516"/>
      <c r="E1021" s="26"/>
      <c r="F1021" s="26"/>
      <c r="G1021" s="26"/>
      <c r="H1021" s="26"/>
      <c r="I1021" s="26"/>
      <c r="J1021" s="26"/>
      <c r="K1021" s="26"/>
      <c r="L1021" s="26"/>
      <c r="M1021" s="26"/>
      <c r="N1021" s="26"/>
      <c r="O1021" s="26"/>
      <c r="P1021" s="26"/>
      <c r="Q1021" s="26"/>
      <c r="R1021" s="26"/>
      <c r="S1021" s="26"/>
      <c r="T1021" s="26"/>
      <c r="U1021" s="26"/>
      <c r="V1021" s="26"/>
      <c r="W1021" s="26"/>
      <c r="X1021" s="26"/>
      <c r="Y1021" s="26"/>
      <c r="Z1021" s="26"/>
      <c r="AA1021" s="26"/>
      <c r="AB1021" s="26"/>
      <c r="AC1021" s="26"/>
      <c r="AD1021" s="26"/>
      <c r="AE1021" s="26"/>
      <c r="AF1021" s="26"/>
      <c r="AG1021" s="26"/>
      <c r="AH1021" s="26"/>
      <c r="AI1021" s="26"/>
      <c r="AJ1021" s="26"/>
      <c r="AK1021" s="26"/>
      <c r="AL1021" s="26"/>
      <c r="AM1021" s="26"/>
      <c r="AN1021" s="26"/>
      <c r="AO1021" s="26"/>
      <c r="AP1021" s="26"/>
      <c r="AQ1021" s="26"/>
      <c r="AR1021" s="26"/>
      <c r="AS1021" s="26"/>
      <c r="AT1021" s="26"/>
      <c r="AU1021" s="26"/>
      <c r="AV1021" s="26"/>
      <c r="AW1021" s="26"/>
      <c r="AX1021" s="26"/>
      <c r="AY1021" s="26"/>
      <c r="AZ1021" s="26"/>
      <c r="BA1021" s="26"/>
      <c r="BB1021" s="26"/>
      <c r="BC1021" s="26"/>
      <c r="BD1021" s="26"/>
      <c r="BE1021" s="26"/>
      <c r="BF1021" s="26"/>
      <c r="BG1021" s="26"/>
      <c r="BH1021" s="26"/>
      <c r="BI1021" s="26"/>
      <c r="BJ1021" s="26"/>
      <c r="BK1021" s="26"/>
      <c r="BL1021" s="26"/>
      <c r="BM1021" s="26"/>
      <c r="BN1021" s="26"/>
      <c r="BO1021" s="26"/>
      <c r="BP1021" s="26"/>
      <c r="BQ1021" s="26"/>
      <c r="BR1021" s="26"/>
      <c r="BS1021" s="26"/>
      <c r="BT1021" s="26"/>
      <c r="BU1021" s="26"/>
      <c r="BV1021" s="26"/>
      <c r="BW1021" s="26"/>
      <c r="BX1021" s="26"/>
      <c r="BY1021" s="26"/>
      <c r="BZ1021" s="26"/>
      <c r="CA1021" s="26"/>
      <c r="CB1021" s="26"/>
      <c r="CC1021" s="26"/>
      <c r="CD1021" s="26"/>
      <c r="CE1021" s="26"/>
      <c r="CF1021" s="26"/>
      <c r="CG1021" s="26"/>
    </row>
    <row r="1022" spans="1:85" ht="15.75" customHeight="1" x14ac:dyDescent="0.2">
      <c r="A1022" s="26"/>
      <c r="B1022" s="26"/>
      <c r="C1022" s="26"/>
      <c r="D1022" s="516"/>
      <c r="E1022" s="26"/>
      <c r="F1022" s="26"/>
      <c r="G1022" s="26"/>
      <c r="H1022" s="26"/>
      <c r="I1022" s="26"/>
      <c r="J1022" s="26"/>
      <c r="K1022" s="26"/>
      <c r="L1022" s="26"/>
      <c r="M1022" s="26"/>
      <c r="N1022" s="26"/>
      <c r="O1022" s="26"/>
      <c r="P1022" s="26"/>
      <c r="Q1022" s="26"/>
      <c r="R1022" s="26"/>
      <c r="S1022" s="26"/>
      <c r="T1022" s="26"/>
      <c r="U1022" s="26"/>
      <c r="V1022" s="26"/>
      <c r="W1022" s="26"/>
      <c r="X1022" s="26"/>
      <c r="Y1022" s="26"/>
      <c r="Z1022" s="26"/>
      <c r="AA1022" s="26"/>
      <c r="AB1022" s="26"/>
      <c r="AC1022" s="26"/>
      <c r="AD1022" s="26"/>
      <c r="AE1022" s="26"/>
      <c r="AF1022" s="26"/>
      <c r="AG1022" s="26"/>
      <c r="AH1022" s="26"/>
      <c r="AI1022" s="26"/>
      <c r="AJ1022" s="26"/>
      <c r="AK1022" s="26"/>
      <c r="AL1022" s="26"/>
      <c r="AM1022" s="26"/>
      <c r="AN1022" s="26"/>
      <c r="AO1022" s="26"/>
      <c r="AP1022" s="26"/>
      <c r="AQ1022" s="26"/>
      <c r="AR1022" s="26"/>
      <c r="AS1022" s="26"/>
      <c r="AT1022" s="26"/>
      <c r="AU1022" s="26"/>
      <c r="AV1022" s="26"/>
      <c r="AW1022" s="26"/>
      <c r="AX1022" s="26"/>
      <c r="AY1022" s="26"/>
      <c r="AZ1022" s="26"/>
      <c r="BA1022" s="26"/>
      <c r="BB1022" s="26"/>
      <c r="BC1022" s="26"/>
      <c r="BD1022" s="26"/>
      <c r="BE1022" s="26"/>
      <c r="BF1022" s="26"/>
      <c r="BG1022" s="26"/>
      <c r="BH1022" s="26"/>
      <c r="BI1022" s="26"/>
      <c r="BJ1022" s="26"/>
      <c r="BK1022" s="26"/>
      <c r="BL1022" s="26"/>
      <c r="BM1022" s="26"/>
      <c r="BN1022" s="26"/>
      <c r="BO1022" s="26"/>
      <c r="BP1022" s="26"/>
      <c r="BQ1022" s="26"/>
      <c r="BR1022" s="26"/>
      <c r="BS1022" s="26"/>
      <c r="BT1022" s="26"/>
      <c r="BU1022" s="26"/>
      <c r="BV1022" s="26"/>
      <c r="BW1022" s="26"/>
      <c r="BX1022" s="26"/>
      <c r="BY1022" s="26"/>
      <c r="BZ1022" s="26"/>
      <c r="CA1022" s="26"/>
      <c r="CB1022" s="26"/>
      <c r="CC1022" s="26"/>
      <c r="CD1022" s="26"/>
      <c r="CE1022" s="26"/>
      <c r="CF1022" s="26"/>
      <c r="CG1022" s="26"/>
    </row>
    <row r="1023" spans="1:85" ht="15.75" customHeight="1" x14ac:dyDescent="0.2">
      <c r="A1023" s="26"/>
      <c r="B1023" s="26"/>
      <c r="C1023" s="26"/>
      <c r="D1023" s="516"/>
      <c r="E1023" s="26"/>
      <c r="F1023" s="26"/>
      <c r="G1023" s="26"/>
      <c r="H1023" s="26"/>
      <c r="I1023" s="26"/>
      <c r="J1023" s="26"/>
      <c r="K1023" s="26"/>
      <c r="L1023" s="26"/>
      <c r="M1023" s="26"/>
      <c r="N1023" s="26"/>
      <c r="O1023" s="26"/>
      <c r="P1023" s="26"/>
      <c r="Q1023" s="26"/>
      <c r="R1023" s="26"/>
      <c r="S1023" s="26"/>
      <c r="T1023" s="26"/>
      <c r="U1023" s="26"/>
      <c r="V1023" s="26"/>
      <c r="W1023" s="26"/>
      <c r="X1023" s="26"/>
      <c r="Y1023" s="26"/>
      <c r="Z1023" s="26"/>
      <c r="AA1023" s="26"/>
      <c r="AB1023" s="26"/>
      <c r="AC1023" s="26"/>
      <c r="AD1023" s="26"/>
      <c r="AE1023" s="26"/>
      <c r="AF1023" s="26"/>
      <c r="AG1023" s="26"/>
      <c r="AH1023" s="26"/>
      <c r="AI1023" s="26"/>
      <c r="AJ1023" s="26"/>
      <c r="AK1023" s="26"/>
      <c r="AL1023" s="26"/>
      <c r="AM1023" s="26"/>
      <c r="AN1023" s="26"/>
      <c r="AO1023" s="26"/>
      <c r="AP1023" s="26"/>
      <c r="AQ1023" s="26"/>
      <c r="AR1023" s="26"/>
      <c r="AS1023" s="26"/>
      <c r="AT1023" s="26"/>
      <c r="AU1023" s="26"/>
      <c r="AV1023" s="26"/>
      <c r="AW1023" s="26"/>
      <c r="AX1023" s="26"/>
      <c r="AY1023" s="26"/>
      <c r="AZ1023" s="26"/>
      <c r="BA1023" s="26"/>
      <c r="BB1023" s="26"/>
      <c r="BC1023" s="26"/>
      <c r="BD1023" s="26"/>
      <c r="BE1023" s="26"/>
      <c r="BF1023" s="26"/>
      <c r="BG1023" s="26"/>
      <c r="BH1023" s="26"/>
      <c r="BI1023" s="26"/>
      <c r="BJ1023" s="26"/>
      <c r="BK1023" s="26"/>
      <c r="BL1023" s="26"/>
      <c r="BM1023" s="26"/>
      <c r="BN1023" s="26"/>
      <c r="BO1023" s="26"/>
      <c r="BP1023" s="26"/>
      <c r="BQ1023" s="26"/>
      <c r="BR1023" s="26"/>
      <c r="BS1023" s="26"/>
      <c r="BT1023" s="26"/>
      <c r="BU1023" s="26"/>
      <c r="BV1023" s="26"/>
      <c r="BW1023" s="26"/>
      <c r="BX1023" s="26"/>
      <c r="BY1023" s="26"/>
      <c r="BZ1023" s="26"/>
      <c r="CA1023" s="26"/>
      <c r="CB1023" s="26"/>
      <c r="CC1023" s="26"/>
      <c r="CD1023" s="26"/>
      <c r="CE1023" s="26"/>
      <c r="CF1023" s="26"/>
      <c r="CG1023" s="26"/>
    </row>
    <row r="1024" spans="1:85" ht="15.75" customHeight="1" x14ac:dyDescent="0.2">
      <c r="A1024" s="26"/>
      <c r="B1024" s="26"/>
      <c r="C1024" s="26"/>
      <c r="D1024" s="516"/>
      <c r="E1024" s="26"/>
      <c r="F1024" s="26"/>
      <c r="G1024" s="26"/>
      <c r="H1024" s="26"/>
      <c r="I1024" s="26"/>
      <c r="J1024" s="26"/>
      <c r="K1024" s="26"/>
      <c r="L1024" s="26"/>
      <c r="M1024" s="26"/>
      <c r="N1024" s="26"/>
      <c r="O1024" s="26"/>
      <c r="P1024" s="26"/>
      <c r="Q1024" s="26"/>
      <c r="R1024" s="26"/>
      <c r="S1024" s="26"/>
      <c r="T1024" s="26"/>
      <c r="U1024" s="26"/>
      <c r="V1024" s="26"/>
      <c r="W1024" s="26"/>
      <c r="X1024" s="26"/>
      <c r="Y1024" s="26"/>
      <c r="Z1024" s="26"/>
      <c r="AA1024" s="26"/>
      <c r="AB1024" s="26"/>
      <c r="AC1024" s="26"/>
      <c r="AD1024" s="26"/>
      <c r="AE1024" s="26"/>
      <c r="AF1024" s="26"/>
      <c r="AG1024" s="26"/>
      <c r="AH1024" s="26"/>
      <c r="AI1024" s="26"/>
      <c r="AJ1024" s="26"/>
      <c r="AK1024" s="26"/>
      <c r="AL1024" s="26"/>
      <c r="AM1024" s="26"/>
      <c r="AN1024" s="26"/>
      <c r="AO1024" s="26"/>
      <c r="AP1024" s="26"/>
      <c r="AQ1024" s="26"/>
      <c r="AR1024" s="26"/>
      <c r="AS1024" s="26"/>
      <c r="AT1024" s="26"/>
      <c r="AU1024" s="26"/>
      <c r="AV1024" s="26"/>
      <c r="AW1024" s="26"/>
      <c r="AX1024" s="26"/>
      <c r="AY1024" s="26"/>
      <c r="AZ1024" s="26"/>
      <c r="BA1024" s="26"/>
      <c r="BB1024" s="26"/>
      <c r="BC1024" s="26"/>
      <c r="BD1024" s="26"/>
      <c r="BE1024" s="26"/>
      <c r="BF1024" s="26"/>
      <c r="BG1024" s="26"/>
      <c r="BH1024" s="26"/>
      <c r="BI1024" s="26"/>
      <c r="BJ1024" s="26"/>
      <c r="BK1024" s="26"/>
      <c r="BL1024" s="26"/>
      <c r="BM1024" s="26"/>
      <c r="BN1024" s="26"/>
      <c r="BO1024" s="26"/>
      <c r="BP1024" s="26"/>
      <c r="BQ1024" s="26"/>
      <c r="BR1024" s="26"/>
      <c r="BS1024" s="26"/>
      <c r="BT1024" s="26"/>
      <c r="BU1024" s="26"/>
      <c r="BV1024" s="26"/>
      <c r="BW1024" s="26"/>
      <c r="BX1024" s="26"/>
      <c r="BY1024" s="26"/>
      <c r="BZ1024" s="26"/>
      <c r="CA1024" s="26"/>
      <c r="CB1024" s="26"/>
      <c r="CC1024" s="26"/>
      <c r="CD1024" s="26"/>
      <c r="CE1024" s="26"/>
      <c r="CF1024" s="26"/>
      <c r="CG1024" s="26"/>
    </row>
    <row r="1025" spans="1:85" ht="15.75" customHeight="1" x14ac:dyDescent="0.2">
      <c r="A1025" s="26"/>
      <c r="B1025" s="26"/>
      <c r="C1025" s="26"/>
      <c r="D1025" s="516"/>
      <c r="E1025" s="26"/>
      <c r="F1025" s="26"/>
      <c r="G1025" s="26"/>
      <c r="H1025" s="26"/>
      <c r="I1025" s="26"/>
      <c r="J1025" s="26"/>
      <c r="K1025" s="26"/>
      <c r="L1025" s="26"/>
      <c r="M1025" s="26"/>
      <c r="N1025" s="26"/>
      <c r="O1025" s="26"/>
      <c r="P1025" s="26"/>
      <c r="Q1025" s="26"/>
      <c r="R1025" s="26"/>
      <c r="S1025" s="26"/>
      <c r="T1025" s="26"/>
      <c r="U1025" s="26"/>
      <c r="V1025" s="26"/>
      <c r="W1025" s="26"/>
      <c r="X1025" s="26"/>
      <c r="Y1025" s="26"/>
      <c r="Z1025" s="26"/>
      <c r="AA1025" s="26"/>
      <c r="AB1025" s="26"/>
      <c r="AC1025" s="26"/>
      <c r="AD1025" s="26"/>
      <c r="AE1025" s="26"/>
      <c r="AF1025" s="26"/>
      <c r="AG1025" s="26"/>
      <c r="AH1025" s="26"/>
      <c r="AI1025" s="26"/>
      <c r="AJ1025" s="26"/>
      <c r="AK1025" s="26"/>
      <c r="AL1025" s="26"/>
      <c r="AM1025" s="26"/>
      <c r="AN1025" s="26"/>
      <c r="AO1025" s="26"/>
      <c r="AP1025" s="26"/>
      <c r="AQ1025" s="26"/>
      <c r="AR1025" s="26"/>
      <c r="AS1025" s="26"/>
      <c r="AT1025" s="26"/>
      <c r="AU1025" s="26"/>
      <c r="AV1025" s="26"/>
      <c r="AW1025" s="26"/>
      <c r="AX1025" s="26"/>
      <c r="AY1025" s="26"/>
      <c r="AZ1025" s="26"/>
      <c r="BA1025" s="26"/>
      <c r="BB1025" s="26"/>
      <c r="BC1025" s="26"/>
      <c r="BD1025" s="26"/>
      <c r="BE1025" s="26"/>
      <c r="BF1025" s="26"/>
      <c r="BG1025" s="26"/>
      <c r="BH1025" s="26"/>
      <c r="BI1025" s="26"/>
      <c r="BJ1025" s="26"/>
      <c r="BK1025" s="26"/>
      <c r="BL1025" s="26"/>
      <c r="BM1025" s="26"/>
      <c r="BN1025" s="26"/>
      <c r="BO1025" s="26"/>
      <c r="BP1025" s="26"/>
      <c r="BQ1025" s="26"/>
      <c r="BR1025" s="26"/>
      <c r="BS1025" s="26"/>
      <c r="BT1025" s="26"/>
      <c r="BU1025" s="26"/>
      <c r="BV1025" s="26"/>
      <c r="BW1025" s="26"/>
      <c r="BX1025" s="26"/>
      <c r="BY1025" s="26"/>
      <c r="BZ1025" s="26"/>
      <c r="CA1025" s="26"/>
      <c r="CB1025" s="26"/>
      <c r="CC1025" s="26"/>
      <c r="CD1025" s="26"/>
      <c r="CE1025" s="26"/>
      <c r="CF1025" s="26"/>
      <c r="CG1025" s="26"/>
    </row>
    <row r="1026" spans="1:85" ht="15.75" customHeight="1" x14ac:dyDescent="0.2">
      <c r="A1026" s="26"/>
      <c r="B1026" s="26"/>
      <c r="C1026" s="26"/>
      <c r="D1026" s="516"/>
      <c r="E1026" s="26"/>
      <c r="F1026" s="26"/>
      <c r="G1026" s="26"/>
      <c r="H1026" s="26"/>
      <c r="I1026" s="26"/>
      <c r="J1026" s="26"/>
      <c r="K1026" s="26"/>
      <c r="L1026" s="26"/>
      <c r="M1026" s="26"/>
      <c r="N1026" s="26"/>
      <c r="O1026" s="26"/>
      <c r="P1026" s="26"/>
      <c r="Q1026" s="26"/>
      <c r="R1026" s="26"/>
      <c r="S1026" s="26"/>
      <c r="T1026" s="26"/>
      <c r="U1026" s="26"/>
      <c r="V1026" s="26"/>
      <c r="W1026" s="26"/>
      <c r="X1026" s="26"/>
      <c r="Y1026" s="26"/>
      <c r="Z1026" s="26"/>
      <c r="AA1026" s="26"/>
      <c r="AB1026" s="26"/>
      <c r="AC1026" s="26"/>
      <c r="AD1026" s="26"/>
      <c r="AE1026" s="26"/>
      <c r="AF1026" s="26"/>
      <c r="AG1026" s="26"/>
      <c r="AH1026" s="26"/>
      <c r="AI1026" s="26"/>
      <c r="AJ1026" s="26"/>
      <c r="AK1026" s="26"/>
      <c r="AL1026" s="26"/>
      <c r="AM1026" s="26"/>
      <c r="AN1026" s="26"/>
      <c r="AO1026" s="26"/>
      <c r="AP1026" s="26"/>
      <c r="AQ1026" s="26"/>
      <c r="AR1026" s="26"/>
      <c r="AS1026" s="26"/>
      <c r="AT1026" s="26"/>
      <c r="AU1026" s="26"/>
      <c r="AV1026" s="26"/>
      <c r="AW1026" s="26"/>
      <c r="AX1026" s="26"/>
      <c r="AY1026" s="26"/>
      <c r="AZ1026" s="26"/>
      <c r="BA1026" s="26"/>
      <c r="BB1026" s="26"/>
      <c r="BC1026" s="26"/>
      <c r="BD1026" s="26"/>
      <c r="BE1026" s="26"/>
      <c r="BF1026" s="26"/>
      <c r="BG1026" s="26"/>
      <c r="BH1026" s="26"/>
      <c r="BI1026" s="26"/>
      <c r="BJ1026" s="26"/>
      <c r="BK1026" s="26"/>
      <c r="BL1026" s="26"/>
      <c r="BM1026" s="26"/>
      <c r="BN1026" s="26"/>
      <c r="BO1026" s="26"/>
      <c r="BP1026" s="26"/>
      <c r="BQ1026" s="26"/>
      <c r="BR1026" s="26"/>
      <c r="BS1026" s="26"/>
      <c r="BT1026" s="26"/>
      <c r="BU1026" s="26"/>
      <c r="BV1026" s="26"/>
      <c r="BW1026" s="26"/>
      <c r="BX1026" s="26"/>
      <c r="BY1026" s="26"/>
      <c r="BZ1026" s="26"/>
      <c r="CA1026" s="26"/>
      <c r="CB1026" s="26"/>
      <c r="CC1026" s="26"/>
      <c r="CD1026" s="26"/>
      <c r="CE1026" s="26"/>
      <c r="CF1026" s="26"/>
      <c r="CG1026" s="26"/>
    </row>
    <row r="1027" spans="1:85" ht="15.75" customHeight="1" x14ac:dyDescent="0.2">
      <c r="A1027" s="26"/>
      <c r="B1027" s="26"/>
      <c r="C1027" s="26"/>
      <c r="D1027" s="516"/>
      <c r="E1027" s="26"/>
      <c r="F1027" s="26"/>
      <c r="G1027" s="26"/>
      <c r="H1027" s="26"/>
      <c r="I1027" s="26"/>
      <c r="J1027" s="26"/>
      <c r="K1027" s="26"/>
      <c r="L1027" s="26"/>
      <c r="M1027" s="26"/>
      <c r="N1027" s="26"/>
      <c r="O1027" s="26"/>
      <c r="P1027" s="26"/>
      <c r="Q1027" s="26"/>
      <c r="R1027" s="26"/>
      <c r="S1027" s="26"/>
      <c r="T1027" s="26"/>
      <c r="U1027" s="26"/>
      <c r="V1027" s="26"/>
      <c r="W1027" s="26"/>
      <c r="X1027" s="26"/>
      <c r="Y1027" s="26"/>
      <c r="Z1027" s="26"/>
      <c r="AA1027" s="26"/>
      <c r="AB1027" s="26"/>
      <c r="AC1027" s="26"/>
      <c r="AD1027" s="26"/>
      <c r="AE1027" s="26"/>
      <c r="AF1027" s="26"/>
      <c r="AG1027" s="26"/>
      <c r="AH1027" s="26"/>
      <c r="AI1027" s="26"/>
      <c r="AJ1027" s="26"/>
      <c r="AK1027" s="26"/>
      <c r="AL1027" s="26"/>
      <c r="AM1027" s="26"/>
      <c r="AN1027" s="26"/>
      <c r="AO1027" s="26"/>
      <c r="AP1027" s="26"/>
      <c r="AQ1027" s="26"/>
      <c r="AR1027" s="26"/>
      <c r="AS1027" s="26"/>
      <c r="AT1027" s="26"/>
      <c r="AU1027" s="26"/>
      <c r="AV1027" s="26"/>
      <c r="AW1027" s="26"/>
      <c r="AX1027" s="26"/>
      <c r="AY1027" s="26"/>
      <c r="AZ1027" s="26"/>
      <c r="BA1027" s="26"/>
      <c r="BB1027" s="26"/>
      <c r="BC1027" s="26"/>
      <c r="BD1027" s="26"/>
      <c r="BE1027" s="26"/>
      <c r="BF1027" s="26"/>
      <c r="BG1027" s="26"/>
      <c r="BH1027" s="26"/>
      <c r="BI1027" s="26"/>
      <c r="BJ1027" s="26"/>
      <c r="BK1027" s="26"/>
      <c r="BL1027" s="26"/>
      <c r="BM1027" s="26"/>
      <c r="BN1027" s="26"/>
      <c r="BO1027" s="26"/>
      <c r="BP1027" s="26"/>
      <c r="BQ1027" s="26"/>
      <c r="BR1027" s="26"/>
      <c r="BS1027" s="26"/>
      <c r="BT1027" s="26"/>
      <c r="BU1027" s="26"/>
      <c r="BV1027" s="26"/>
      <c r="BW1027" s="26"/>
      <c r="BX1027" s="26"/>
      <c r="BY1027" s="26"/>
      <c r="BZ1027" s="26"/>
      <c r="CA1027" s="26"/>
      <c r="CB1027" s="26"/>
      <c r="CC1027" s="26"/>
      <c r="CD1027" s="26"/>
      <c r="CE1027" s="26"/>
      <c r="CF1027" s="26"/>
      <c r="CG1027" s="26"/>
    </row>
    <row r="1028" spans="1:85" ht="15.75" customHeight="1" x14ac:dyDescent="0.2">
      <c r="A1028" s="26"/>
      <c r="B1028" s="26"/>
      <c r="C1028" s="26"/>
      <c r="D1028" s="516"/>
      <c r="E1028" s="26"/>
      <c r="F1028" s="26"/>
      <c r="G1028" s="26"/>
      <c r="H1028" s="26"/>
      <c r="I1028" s="26"/>
      <c r="J1028" s="26"/>
      <c r="K1028" s="26"/>
      <c r="L1028" s="26"/>
      <c r="M1028" s="26"/>
      <c r="N1028" s="26"/>
      <c r="O1028" s="26"/>
      <c r="P1028" s="26"/>
      <c r="Q1028" s="26"/>
      <c r="R1028" s="26"/>
      <c r="S1028" s="26"/>
      <c r="T1028" s="26"/>
      <c r="U1028" s="26"/>
      <c r="V1028" s="26"/>
      <c r="W1028" s="26"/>
      <c r="X1028" s="26"/>
      <c r="Y1028" s="26"/>
      <c r="Z1028" s="26"/>
      <c r="AA1028" s="26"/>
      <c r="AB1028" s="26"/>
      <c r="AC1028" s="26"/>
      <c r="AD1028" s="26"/>
      <c r="AE1028" s="26"/>
      <c r="AF1028" s="26"/>
      <c r="AG1028" s="26"/>
      <c r="AH1028" s="26"/>
      <c r="AI1028" s="26"/>
      <c r="AJ1028" s="26"/>
      <c r="AK1028" s="26"/>
      <c r="AL1028" s="26"/>
      <c r="AM1028" s="26"/>
      <c r="AN1028" s="26"/>
      <c r="AO1028" s="26"/>
      <c r="AP1028" s="26"/>
      <c r="AQ1028" s="26"/>
      <c r="AR1028" s="26"/>
      <c r="AS1028" s="26"/>
      <c r="AT1028" s="26"/>
      <c r="AU1028" s="26"/>
      <c r="AV1028" s="26"/>
      <c r="AW1028" s="26"/>
      <c r="AX1028" s="26"/>
      <c r="AY1028" s="26"/>
      <c r="AZ1028" s="26"/>
      <c r="BA1028" s="26"/>
      <c r="BB1028" s="26"/>
      <c r="BC1028" s="26"/>
      <c r="BD1028" s="26"/>
      <c r="BE1028" s="26"/>
      <c r="BF1028" s="26"/>
      <c r="BG1028" s="26"/>
      <c r="BH1028" s="26"/>
      <c r="BI1028" s="26"/>
      <c r="BJ1028" s="26"/>
      <c r="BK1028" s="26"/>
      <c r="BL1028" s="26"/>
      <c r="BM1028" s="26"/>
      <c r="BN1028" s="26"/>
      <c r="BO1028" s="26"/>
      <c r="BP1028" s="26"/>
      <c r="BQ1028" s="26"/>
      <c r="BR1028" s="26"/>
      <c r="BS1028" s="26"/>
      <c r="BT1028" s="26"/>
      <c r="BU1028" s="26"/>
      <c r="BV1028" s="26"/>
      <c r="BW1028" s="26"/>
      <c r="BX1028" s="26"/>
      <c r="BY1028" s="26"/>
      <c r="BZ1028" s="26"/>
      <c r="CA1028" s="26"/>
      <c r="CB1028" s="26"/>
      <c r="CC1028" s="26"/>
      <c r="CD1028" s="26"/>
      <c r="CE1028" s="26"/>
      <c r="CF1028" s="26"/>
      <c r="CG1028" s="26"/>
    </row>
    <row r="1029" spans="1:85" ht="15.75" customHeight="1" x14ac:dyDescent="0.2">
      <c r="A1029" s="26"/>
      <c r="B1029" s="26"/>
      <c r="C1029" s="26"/>
      <c r="D1029" s="516"/>
      <c r="E1029" s="26"/>
      <c r="F1029" s="26"/>
      <c r="G1029" s="26"/>
      <c r="H1029" s="26"/>
      <c r="I1029" s="26"/>
      <c r="J1029" s="26"/>
      <c r="K1029" s="26"/>
      <c r="L1029" s="26"/>
      <c r="M1029" s="26"/>
      <c r="N1029" s="26"/>
      <c r="O1029" s="26"/>
      <c r="P1029" s="26"/>
      <c r="Q1029" s="26"/>
      <c r="R1029" s="26"/>
      <c r="S1029" s="26"/>
      <c r="T1029" s="26"/>
      <c r="U1029" s="26"/>
      <c r="V1029" s="26"/>
      <c r="W1029" s="26"/>
      <c r="X1029" s="26"/>
      <c r="Y1029" s="26"/>
      <c r="Z1029" s="26"/>
      <c r="AA1029" s="26"/>
      <c r="AB1029" s="26"/>
      <c r="AC1029" s="26"/>
      <c r="AD1029" s="26"/>
      <c r="AE1029" s="26"/>
      <c r="AF1029" s="26"/>
      <c r="AG1029" s="26"/>
      <c r="AH1029" s="26"/>
      <c r="AI1029" s="26"/>
      <c r="AJ1029" s="26"/>
      <c r="AK1029" s="26"/>
      <c r="AL1029" s="26"/>
      <c r="AM1029" s="26"/>
      <c r="AN1029" s="26"/>
      <c r="AO1029" s="26"/>
      <c r="AP1029" s="26"/>
      <c r="AQ1029" s="26"/>
      <c r="AR1029" s="26"/>
      <c r="AS1029" s="26"/>
      <c r="AT1029" s="26"/>
      <c r="AU1029" s="26"/>
      <c r="AV1029" s="26"/>
      <c r="AW1029" s="26"/>
      <c r="AX1029" s="26"/>
      <c r="AY1029" s="26"/>
      <c r="AZ1029" s="26"/>
      <c r="BA1029" s="26"/>
      <c r="BB1029" s="26"/>
      <c r="BC1029" s="26"/>
      <c r="BD1029" s="26"/>
      <c r="BE1029" s="26"/>
      <c r="BF1029" s="26"/>
      <c r="BG1029" s="26"/>
      <c r="BH1029" s="26"/>
      <c r="BI1029" s="26"/>
      <c r="BJ1029" s="26"/>
      <c r="BK1029" s="26"/>
      <c r="BL1029" s="26"/>
      <c r="BM1029" s="26"/>
      <c r="BN1029" s="26"/>
      <c r="BO1029" s="26"/>
      <c r="BP1029" s="26"/>
      <c r="BQ1029" s="26"/>
      <c r="BR1029" s="26"/>
      <c r="BS1029" s="26"/>
      <c r="BT1029" s="26"/>
      <c r="BU1029" s="26"/>
      <c r="BV1029" s="26"/>
      <c r="BW1029" s="26"/>
      <c r="BX1029" s="26"/>
      <c r="BY1029" s="26"/>
      <c r="BZ1029" s="26"/>
      <c r="CA1029" s="26"/>
      <c r="CB1029" s="26"/>
      <c r="CC1029" s="26"/>
      <c r="CD1029" s="26"/>
      <c r="CE1029" s="26"/>
      <c r="CF1029" s="26"/>
      <c r="CG1029" s="26"/>
    </row>
    <row r="1030" spans="1:85" ht="15.75" customHeight="1" x14ac:dyDescent="0.2">
      <c r="A1030" s="26"/>
      <c r="B1030" s="26"/>
      <c r="C1030" s="26"/>
      <c r="D1030" s="516"/>
      <c r="E1030" s="26"/>
      <c r="F1030" s="26"/>
      <c r="G1030" s="26"/>
      <c r="H1030" s="26"/>
      <c r="I1030" s="26"/>
      <c r="J1030" s="26"/>
      <c r="K1030" s="26"/>
      <c r="L1030" s="26"/>
      <c r="M1030" s="26"/>
      <c r="N1030" s="26"/>
      <c r="O1030" s="26"/>
      <c r="P1030" s="26"/>
      <c r="Q1030" s="26"/>
      <c r="R1030" s="26"/>
      <c r="S1030" s="26"/>
      <c r="T1030" s="26"/>
      <c r="U1030" s="26"/>
      <c r="V1030" s="26"/>
      <c r="W1030" s="26"/>
      <c r="X1030" s="26"/>
      <c r="Y1030" s="26"/>
      <c r="Z1030" s="26"/>
      <c r="AA1030" s="26"/>
      <c r="AB1030" s="26"/>
      <c r="AC1030" s="26"/>
      <c r="AD1030" s="26"/>
      <c r="AE1030" s="26"/>
      <c r="AF1030" s="26"/>
      <c r="AG1030" s="26"/>
      <c r="AH1030" s="26"/>
      <c r="AI1030" s="26"/>
      <c r="AJ1030" s="26"/>
      <c r="AK1030" s="26"/>
      <c r="AL1030" s="26"/>
      <c r="AM1030" s="26"/>
      <c r="AN1030" s="26"/>
      <c r="AO1030" s="26"/>
      <c r="AP1030" s="26"/>
      <c r="AQ1030" s="26"/>
      <c r="AR1030" s="26"/>
      <c r="AS1030" s="26"/>
      <c r="AT1030" s="26"/>
      <c r="AU1030" s="26"/>
      <c r="AV1030" s="26"/>
      <c r="AW1030" s="26"/>
      <c r="AX1030" s="26"/>
      <c r="AY1030" s="26"/>
      <c r="AZ1030" s="26"/>
      <c r="BA1030" s="26"/>
      <c r="BB1030" s="26"/>
      <c r="BC1030" s="26"/>
      <c r="BD1030" s="26"/>
      <c r="BE1030" s="26"/>
      <c r="BF1030" s="26"/>
      <c r="BG1030" s="26"/>
      <c r="BH1030" s="26"/>
      <c r="BI1030" s="26"/>
      <c r="BJ1030" s="26"/>
      <c r="BK1030" s="26"/>
      <c r="BL1030" s="26"/>
      <c r="BM1030" s="26"/>
      <c r="BN1030" s="26"/>
      <c r="BO1030" s="26"/>
      <c r="BP1030" s="26"/>
      <c r="BQ1030" s="26"/>
      <c r="BR1030" s="26"/>
      <c r="BS1030" s="26"/>
      <c r="BT1030" s="26"/>
      <c r="BU1030" s="26"/>
      <c r="BV1030" s="26"/>
      <c r="BW1030" s="26"/>
      <c r="BX1030" s="26"/>
      <c r="BY1030" s="26"/>
      <c r="BZ1030" s="26"/>
      <c r="CA1030" s="26"/>
      <c r="CB1030" s="26"/>
      <c r="CC1030" s="26"/>
      <c r="CD1030" s="26"/>
      <c r="CE1030" s="26"/>
      <c r="CF1030" s="26"/>
      <c r="CG1030" s="26"/>
    </row>
    <row r="1031" spans="1:85" ht="15.75" customHeight="1" x14ac:dyDescent="0.2">
      <c r="A1031" s="26"/>
      <c r="B1031" s="26"/>
      <c r="C1031" s="26"/>
      <c r="D1031" s="516"/>
      <c r="E1031" s="26"/>
      <c r="F1031" s="26"/>
      <c r="G1031" s="26"/>
      <c r="H1031" s="26"/>
      <c r="I1031" s="26"/>
      <c r="J1031" s="26"/>
      <c r="K1031" s="26"/>
      <c r="L1031" s="26"/>
      <c r="M1031" s="26"/>
      <c r="N1031" s="26"/>
      <c r="O1031" s="26"/>
      <c r="P1031" s="26"/>
      <c r="Q1031" s="26"/>
      <c r="R1031" s="26"/>
      <c r="S1031" s="26"/>
      <c r="T1031" s="26"/>
      <c r="U1031" s="26"/>
      <c r="V1031" s="26"/>
      <c r="W1031" s="26"/>
      <c r="X1031" s="26"/>
      <c r="Y1031" s="26"/>
      <c r="Z1031" s="26"/>
      <c r="AA1031" s="26"/>
      <c r="AB1031" s="26"/>
      <c r="AC1031" s="26"/>
      <c r="AD1031" s="26"/>
      <c r="AE1031" s="26"/>
      <c r="AF1031" s="26"/>
      <c r="AG1031" s="26"/>
      <c r="AH1031" s="26"/>
      <c r="AI1031" s="26"/>
      <c r="AJ1031" s="26"/>
      <c r="AK1031" s="26"/>
      <c r="AL1031" s="26"/>
      <c r="AM1031" s="26"/>
      <c r="AN1031" s="26"/>
      <c r="AO1031" s="26"/>
      <c r="AP1031" s="26"/>
      <c r="AQ1031" s="26"/>
      <c r="AR1031" s="26"/>
      <c r="AS1031" s="26"/>
      <c r="AT1031" s="26"/>
      <c r="AU1031" s="26"/>
      <c r="AV1031" s="26"/>
      <c r="AW1031" s="26"/>
      <c r="AX1031" s="26"/>
      <c r="AY1031" s="26"/>
      <c r="AZ1031" s="26"/>
      <c r="BA1031" s="26"/>
      <c r="BB1031" s="26"/>
      <c r="BC1031" s="26"/>
      <c r="BD1031" s="26"/>
      <c r="BE1031" s="26"/>
      <c r="BF1031" s="26"/>
      <c r="BG1031" s="26"/>
      <c r="BH1031" s="26"/>
      <c r="BI1031" s="26"/>
      <c r="BJ1031" s="26"/>
      <c r="BK1031" s="26"/>
      <c r="BL1031" s="26"/>
      <c r="BM1031" s="26"/>
      <c r="BN1031" s="26"/>
      <c r="BO1031" s="26"/>
      <c r="BP1031" s="26"/>
      <c r="BQ1031" s="26"/>
      <c r="BR1031" s="26"/>
      <c r="BS1031" s="26"/>
      <c r="BT1031" s="26"/>
      <c r="BU1031" s="26"/>
      <c r="BV1031" s="26"/>
      <c r="BW1031" s="26"/>
      <c r="BX1031" s="26"/>
      <c r="BY1031" s="26"/>
      <c r="BZ1031" s="26"/>
      <c r="CA1031" s="26"/>
      <c r="CB1031" s="26"/>
      <c r="CC1031" s="26"/>
      <c r="CD1031" s="26"/>
      <c r="CE1031" s="26"/>
      <c r="CF1031" s="26"/>
      <c r="CG1031" s="26"/>
    </row>
    <row r="1032" spans="1:85" ht="15.75" customHeight="1" x14ac:dyDescent="0.2">
      <c r="A1032" s="26"/>
      <c r="B1032" s="26"/>
      <c r="C1032" s="26"/>
      <c r="D1032" s="516"/>
      <c r="E1032" s="26"/>
      <c r="F1032" s="26"/>
      <c r="G1032" s="26"/>
      <c r="H1032" s="26"/>
      <c r="I1032" s="26"/>
      <c r="J1032" s="26"/>
      <c r="K1032" s="26"/>
      <c r="L1032" s="26"/>
      <c r="M1032" s="26"/>
      <c r="N1032" s="26"/>
      <c r="O1032" s="26"/>
      <c r="P1032" s="26"/>
      <c r="Q1032" s="26"/>
      <c r="R1032" s="26"/>
      <c r="S1032" s="26"/>
      <c r="T1032" s="26"/>
      <c r="U1032" s="26"/>
      <c r="V1032" s="26"/>
      <c r="W1032" s="26"/>
      <c r="X1032" s="26"/>
      <c r="Y1032" s="26"/>
      <c r="Z1032" s="26"/>
      <c r="AA1032" s="26"/>
      <c r="AB1032" s="26"/>
      <c r="AC1032" s="26"/>
      <c r="AD1032" s="26"/>
      <c r="AE1032" s="26"/>
      <c r="AF1032" s="26"/>
      <c r="AG1032" s="26"/>
      <c r="AH1032" s="26"/>
      <c r="AI1032" s="26"/>
      <c r="AJ1032" s="26"/>
      <c r="AK1032" s="26"/>
      <c r="AL1032" s="26"/>
      <c r="AM1032" s="26"/>
      <c r="AN1032" s="26"/>
      <c r="AO1032" s="26"/>
      <c r="AP1032" s="26"/>
      <c r="AQ1032" s="26"/>
      <c r="AR1032" s="26"/>
      <c r="AS1032" s="26"/>
      <c r="AT1032" s="26"/>
      <c r="AU1032" s="26"/>
      <c r="AV1032" s="26"/>
      <c r="AW1032" s="26"/>
      <c r="AX1032" s="26"/>
      <c r="AY1032" s="26"/>
      <c r="AZ1032" s="26"/>
      <c r="BA1032" s="26"/>
      <c r="BB1032" s="26"/>
      <c r="BC1032" s="26"/>
      <c r="BD1032" s="26"/>
      <c r="BE1032" s="26"/>
      <c r="BF1032" s="26"/>
      <c r="BG1032" s="26"/>
      <c r="BH1032" s="26"/>
      <c r="BI1032" s="26"/>
      <c r="BJ1032" s="26"/>
      <c r="BK1032" s="26"/>
      <c r="BL1032" s="26"/>
      <c r="BM1032" s="26"/>
      <c r="BN1032" s="26"/>
      <c r="BO1032" s="26"/>
      <c r="BP1032" s="26"/>
      <c r="BQ1032" s="26"/>
      <c r="BR1032" s="26"/>
      <c r="BS1032" s="26"/>
      <c r="BT1032" s="26"/>
      <c r="BU1032" s="26"/>
      <c r="BV1032" s="26"/>
      <c r="BW1032" s="26"/>
      <c r="BX1032" s="26"/>
      <c r="BY1032" s="26"/>
      <c r="BZ1032" s="26"/>
      <c r="CA1032" s="26"/>
      <c r="CB1032" s="26"/>
      <c r="CC1032" s="26"/>
      <c r="CD1032" s="26"/>
      <c r="CE1032" s="26"/>
      <c r="CF1032" s="26"/>
      <c r="CG1032" s="26"/>
    </row>
    <row r="1033" spans="1:85" ht="15.75" customHeight="1" x14ac:dyDescent="0.2">
      <c r="A1033" s="26"/>
      <c r="B1033" s="26"/>
      <c r="C1033" s="26"/>
      <c r="D1033" s="516"/>
      <c r="E1033" s="26"/>
      <c r="F1033" s="26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26"/>
      <c r="V1033" s="26"/>
      <c r="W1033" s="26"/>
      <c r="X1033" s="26"/>
      <c r="Y1033" s="26"/>
      <c r="Z1033" s="26"/>
      <c r="AA1033" s="26"/>
      <c r="AB1033" s="26"/>
      <c r="AC1033" s="26"/>
      <c r="AD1033" s="26"/>
      <c r="AE1033" s="26"/>
      <c r="AF1033" s="26"/>
      <c r="AG1033" s="26"/>
      <c r="AH1033" s="26"/>
      <c r="AI1033" s="26"/>
      <c r="AJ1033" s="26"/>
      <c r="AK1033" s="26"/>
      <c r="AL1033" s="26"/>
      <c r="AM1033" s="26"/>
      <c r="AN1033" s="26"/>
      <c r="AO1033" s="26"/>
      <c r="AP1033" s="26"/>
      <c r="AQ1033" s="26"/>
      <c r="AR1033" s="26"/>
      <c r="AS1033" s="26"/>
      <c r="AT1033" s="26"/>
      <c r="AU1033" s="26"/>
      <c r="AV1033" s="26"/>
      <c r="AW1033" s="26"/>
      <c r="AX1033" s="26"/>
      <c r="AY1033" s="26"/>
      <c r="AZ1033" s="26"/>
      <c r="BA1033" s="26"/>
      <c r="BB1033" s="26"/>
      <c r="BC1033" s="26"/>
      <c r="BD1033" s="26"/>
      <c r="BE1033" s="26"/>
      <c r="BF1033" s="26"/>
      <c r="BG1033" s="26"/>
      <c r="BH1033" s="26"/>
      <c r="BI1033" s="26"/>
      <c r="BJ1033" s="26"/>
      <c r="BK1033" s="26"/>
      <c r="BL1033" s="26"/>
      <c r="BM1033" s="26"/>
      <c r="BN1033" s="26"/>
      <c r="BO1033" s="26"/>
      <c r="BP1033" s="26"/>
      <c r="BQ1033" s="26"/>
      <c r="BR1033" s="26"/>
      <c r="BS1033" s="26"/>
      <c r="BT1033" s="26"/>
      <c r="BU1033" s="26"/>
      <c r="BV1033" s="26"/>
      <c r="BW1033" s="26"/>
      <c r="BX1033" s="26"/>
      <c r="BY1033" s="26"/>
      <c r="BZ1033" s="26"/>
      <c r="CA1033" s="26"/>
      <c r="CB1033" s="26"/>
      <c r="CC1033" s="26"/>
      <c r="CD1033" s="26"/>
      <c r="CE1033" s="26"/>
      <c r="CF1033" s="26"/>
      <c r="CG1033" s="26"/>
    </row>
    <row r="1034" spans="1:85" ht="15.75" customHeight="1" x14ac:dyDescent="0.2">
      <c r="A1034" s="26"/>
      <c r="B1034" s="26"/>
      <c r="C1034" s="26"/>
      <c r="D1034" s="516"/>
      <c r="E1034" s="26"/>
      <c r="F1034" s="26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6"/>
      <c r="Y1034" s="26"/>
      <c r="Z1034" s="26"/>
      <c r="AA1034" s="26"/>
      <c r="AB1034" s="26"/>
      <c r="AC1034" s="26"/>
      <c r="AD1034" s="26"/>
      <c r="AE1034" s="26"/>
      <c r="AF1034" s="26"/>
      <c r="AG1034" s="26"/>
      <c r="AH1034" s="26"/>
      <c r="AI1034" s="26"/>
      <c r="AJ1034" s="26"/>
      <c r="AK1034" s="26"/>
      <c r="AL1034" s="26"/>
      <c r="AM1034" s="26"/>
      <c r="AN1034" s="26"/>
      <c r="AO1034" s="26"/>
      <c r="AP1034" s="26"/>
      <c r="AQ1034" s="26"/>
      <c r="AR1034" s="26"/>
      <c r="AS1034" s="26"/>
      <c r="AT1034" s="26"/>
      <c r="AU1034" s="26"/>
      <c r="AV1034" s="26"/>
      <c r="AW1034" s="26"/>
      <c r="AX1034" s="26"/>
      <c r="AY1034" s="26"/>
      <c r="AZ1034" s="26"/>
      <c r="BA1034" s="26"/>
      <c r="BB1034" s="26"/>
      <c r="BC1034" s="26"/>
      <c r="BD1034" s="26"/>
      <c r="BE1034" s="26"/>
      <c r="BF1034" s="26"/>
      <c r="BG1034" s="26"/>
      <c r="BH1034" s="26"/>
      <c r="BI1034" s="26"/>
      <c r="BJ1034" s="26"/>
      <c r="BK1034" s="26"/>
      <c r="BL1034" s="26"/>
      <c r="BM1034" s="26"/>
      <c r="BN1034" s="26"/>
      <c r="BO1034" s="26"/>
      <c r="BP1034" s="26"/>
      <c r="BQ1034" s="26"/>
      <c r="BR1034" s="26"/>
      <c r="BS1034" s="26"/>
      <c r="BT1034" s="26"/>
      <c r="BU1034" s="26"/>
      <c r="BV1034" s="26"/>
      <c r="BW1034" s="26"/>
      <c r="BX1034" s="26"/>
      <c r="BY1034" s="26"/>
      <c r="BZ1034" s="26"/>
      <c r="CA1034" s="26"/>
      <c r="CB1034" s="26"/>
      <c r="CC1034" s="26"/>
      <c r="CD1034" s="26"/>
      <c r="CE1034" s="26"/>
      <c r="CF1034" s="26"/>
      <c r="CG1034" s="26"/>
    </row>
  </sheetData>
  <mergeCells count="1">
    <mergeCell ref="B5:C5"/>
  </mergeCells>
  <hyperlinks>
    <hyperlink ref="A2" location="'Содержание'!A1" display="&lt;&lt;"/>
  </hyperlinks>
  <pageMargins left="0.7" right="0.7" top="0.75" bottom="0.75" header="0.511811023622047" footer="0.511811023622047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FBFBF"/>
  </sheetPr>
  <dimension ref="A1:IV977"/>
  <sheetViews>
    <sheetView zoomScale="80" zoomScaleNormal="80" workbookViewId="0">
      <pane xSplit="4" ySplit="5" topLeftCell="E9" activePane="bottomRight" state="frozen"/>
      <selection pane="topRight"/>
      <selection pane="bottomLeft"/>
      <selection pane="bottomRight" activeCell="D1" sqref="D1:D1048576"/>
    </sheetView>
  </sheetViews>
  <sheetFormatPr defaultColWidth="9" defaultRowHeight="15" outlineLevelRow="1" x14ac:dyDescent="0.2"/>
  <cols>
    <col min="1" max="1" width="3.42578125" style="25" customWidth="1"/>
    <col min="2" max="2" width="1.5703125" style="25" customWidth="1"/>
    <col min="3" max="3" width="55.5703125" style="25" customWidth="1"/>
    <col min="4" max="4" width="14.85546875" style="37" customWidth="1"/>
    <col min="5" max="5" width="2.5703125" style="25" customWidth="1"/>
    <col min="6" max="65" width="12.5703125" style="25" customWidth="1"/>
    <col min="66" max="85" width="8.5703125" style="25" customWidth="1"/>
    <col min="86" max="256" width="14.42578125" style="25" customWidth="1"/>
  </cols>
  <sheetData>
    <row r="1" spans="1:85" ht="6.75" customHeight="1" x14ac:dyDescent="0.2">
      <c r="A1" s="129"/>
      <c r="B1" s="129"/>
      <c r="D1" s="529"/>
      <c r="E1" s="35"/>
      <c r="F1" s="208">
        <v>1</v>
      </c>
      <c r="G1" s="208">
        <v>1</v>
      </c>
      <c r="H1" s="208">
        <v>1</v>
      </c>
      <c r="I1" s="208">
        <v>1</v>
      </c>
      <c r="J1" s="208">
        <v>1</v>
      </c>
      <c r="K1" s="208">
        <v>1</v>
      </c>
      <c r="L1" s="208">
        <v>1</v>
      </c>
      <c r="M1" s="208">
        <v>1</v>
      </c>
      <c r="N1" s="208">
        <v>1</v>
      </c>
      <c r="O1" s="208">
        <v>1</v>
      </c>
      <c r="P1" s="208">
        <v>1</v>
      </c>
      <c r="Q1" s="208">
        <v>1</v>
      </c>
      <c r="R1" s="208">
        <f t="shared" ref="R1:BM1" si="0">F1+1</f>
        <v>2</v>
      </c>
      <c r="S1" s="208">
        <f t="shared" si="0"/>
        <v>2</v>
      </c>
      <c r="T1" s="208">
        <f t="shared" si="0"/>
        <v>2</v>
      </c>
      <c r="U1" s="208">
        <f t="shared" si="0"/>
        <v>2</v>
      </c>
      <c r="V1" s="208">
        <f t="shared" si="0"/>
        <v>2</v>
      </c>
      <c r="W1" s="208">
        <f t="shared" si="0"/>
        <v>2</v>
      </c>
      <c r="X1" s="208">
        <f t="shared" si="0"/>
        <v>2</v>
      </c>
      <c r="Y1" s="208">
        <f t="shared" si="0"/>
        <v>2</v>
      </c>
      <c r="Z1" s="208">
        <f t="shared" si="0"/>
        <v>2</v>
      </c>
      <c r="AA1" s="208">
        <f t="shared" si="0"/>
        <v>2</v>
      </c>
      <c r="AB1" s="208">
        <f t="shared" si="0"/>
        <v>2</v>
      </c>
      <c r="AC1" s="208">
        <f t="shared" si="0"/>
        <v>2</v>
      </c>
      <c r="AD1" s="208">
        <f t="shared" si="0"/>
        <v>3</v>
      </c>
      <c r="AE1" s="208">
        <f t="shared" si="0"/>
        <v>3</v>
      </c>
      <c r="AF1" s="208">
        <f t="shared" si="0"/>
        <v>3</v>
      </c>
      <c r="AG1" s="208">
        <f t="shared" si="0"/>
        <v>3</v>
      </c>
      <c r="AH1" s="208">
        <f t="shared" si="0"/>
        <v>3</v>
      </c>
      <c r="AI1" s="208">
        <f t="shared" si="0"/>
        <v>3</v>
      </c>
      <c r="AJ1" s="208">
        <f t="shared" si="0"/>
        <v>3</v>
      </c>
      <c r="AK1" s="208">
        <f t="shared" si="0"/>
        <v>3</v>
      </c>
      <c r="AL1" s="208">
        <f t="shared" si="0"/>
        <v>3</v>
      </c>
      <c r="AM1" s="208">
        <f t="shared" si="0"/>
        <v>3</v>
      </c>
      <c r="AN1" s="208">
        <f t="shared" si="0"/>
        <v>3</v>
      </c>
      <c r="AO1" s="208">
        <f t="shared" si="0"/>
        <v>3</v>
      </c>
      <c r="AP1" s="208">
        <f t="shared" si="0"/>
        <v>4</v>
      </c>
      <c r="AQ1" s="208">
        <f t="shared" si="0"/>
        <v>4</v>
      </c>
      <c r="AR1" s="208">
        <f t="shared" si="0"/>
        <v>4</v>
      </c>
      <c r="AS1" s="208">
        <f t="shared" si="0"/>
        <v>4</v>
      </c>
      <c r="AT1" s="208">
        <f t="shared" si="0"/>
        <v>4</v>
      </c>
      <c r="AU1" s="208">
        <f t="shared" si="0"/>
        <v>4</v>
      </c>
      <c r="AV1" s="208">
        <f t="shared" si="0"/>
        <v>4</v>
      </c>
      <c r="AW1" s="208">
        <f t="shared" si="0"/>
        <v>4</v>
      </c>
      <c r="AX1" s="208">
        <f t="shared" si="0"/>
        <v>4</v>
      </c>
      <c r="AY1" s="208">
        <f t="shared" si="0"/>
        <v>4</v>
      </c>
      <c r="AZ1" s="208">
        <f t="shared" si="0"/>
        <v>4</v>
      </c>
      <c r="BA1" s="208">
        <f t="shared" si="0"/>
        <v>4</v>
      </c>
      <c r="BB1" s="208">
        <f t="shared" si="0"/>
        <v>5</v>
      </c>
      <c r="BC1" s="208">
        <f t="shared" si="0"/>
        <v>5</v>
      </c>
      <c r="BD1" s="208">
        <f t="shared" si="0"/>
        <v>5</v>
      </c>
      <c r="BE1" s="208">
        <f t="shared" si="0"/>
        <v>5</v>
      </c>
      <c r="BF1" s="208">
        <f t="shared" si="0"/>
        <v>5</v>
      </c>
      <c r="BG1" s="208">
        <f t="shared" si="0"/>
        <v>5</v>
      </c>
      <c r="BH1" s="208">
        <f t="shared" si="0"/>
        <v>5</v>
      </c>
      <c r="BI1" s="208">
        <f t="shared" si="0"/>
        <v>5</v>
      </c>
      <c r="BJ1" s="208">
        <f t="shared" si="0"/>
        <v>5</v>
      </c>
      <c r="BK1" s="208">
        <f t="shared" si="0"/>
        <v>5</v>
      </c>
      <c r="BL1" s="208">
        <f t="shared" si="0"/>
        <v>5</v>
      </c>
      <c r="BM1" s="208">
        <f t="shared" si="0"/>
        <v>5</v>
      </c>
    </row>
    <row r="2" spans="1:85" ht="14.25" customHeight="1" x14ac:dyDescent="0.2">
      <c r="A2" s="196" t="s">
        <v>25</v>
      </c>
      <c r="B2" s="47" t="s">
        <v>313</v>
      </c>
      <c r="C2" s="26"/>
      <c r="D2" s="44"/>
      <c r="E2" s="45"/>
      <c r="F2" s="197" t="s">
        <v>32</v>
      </c>
      <c r="G2" s="197" t="s">
        <v>32</v>
      </c>
      <c r="H2" s="197" t="s">
        <v>32</v>
      </c>
      <c r="I2" s="197" t="s">
        <v>32</v>
      </c>
      <c r="J2" s="197" t="s">
        <v>32</v>
      </c>
      <c r="K2" s="197" t="s">
        <v>32</v>
      </c>
      <c r="L2" s="197" t="s">
        <v>32</v>
      </c>
      <c r="M2" s="197" t="s">
        <v>32</v>
      </c>
      <c r="N2" s="198" t="s">
        <v>32</v>
      </c>
      <c r="O2" s="198" t="s">
        <v>32</v>
      </c>
      <c r="P2" s="198" t="s">
        <v>32</v>
      </c>
      <c r="Q2" s="198" t="s">
        <v>32</v>
      </c>
      <c r="R2" s="197" t="s">
        <v>33</v>
      </c>
      <c r="S2" s="197" t="s">
        <v>33</v>
      </c>
      <c r="T2" s="197" t="s">
        <v>33</v>
      </c>
      <c r="U2" s="197" t="s">
        <v>33</v>
      </c>
      <c r="V2" s="198" t="s">
        <v>33</v>
      </c>
      <c r="W2" s="198" t="s">
        <v>33</v>
      </c>
      <c r="X2" s="198" t="s">
        <v>33</v>
      </c>
      <c r="Y2" s="198" t="s">
        <v>33</v>
      </c>
      <c r="Z2" s="198" t="s">
        <v>33</v>
      </c>
      <c r="AA2" s="198" t="s">
        <v>33</v>
      </c>
      <c r="AB2" s="198" t="s">
        <v>33</v>
      </c>
      <c r="AC2" s="198" t="s">
        <v>33</v>
      </c>
      <c r="AD2" s="198" t="s">
        <v>34</v>
      </c>
      <c r="AE2" s="198" t="s">
        <v>34</v>
      </c>
      <c r="AF2" s="198" t="s">
        <v>34</v>
      </c>
      <c r="AG2" s="198" t="s">
        <v>34</v>
      </c>
      <c r="AH2" s="198" t="s">
        <v>34</v>
      </c>
      <c r="AI2" s="198" t="s">
        <v>34</v>
      </c>
      <c r="AJ2" s="198" t="s">
        <v>34</v>
      </c>
      <c r="AK2" s="198" t="s">
        <v>34</v>
      </c>
      <c r="AL2" s="198" t="s">
        <v>34</v>
      </c>
      <c r="AM2" s="198" t="s">
        <v>34</v>
      </c>
      <c r="AN2" s="198" t="s">
        <v>34</v>
      </c>
      <c r="AO2" s="198" t="s">
        <v>34</v>
      </c>
      <c r="AP2" s="197" t="s">
        <v>35</v>
      </c>
      <c r="AQ2" s="197" t="s">
        <v>35</v>
      </c>
      <c r="AR2" s="197" t="s">
        <v>35</v>
      </c>
      <c r="AS2" s="197" t="s">
        <v>35</v>
      </c>
      <c r="AT2" s="197" t="s">
        <v>35</v>
      </c>
      <c r="AU2" s="197" t="s">
        <v>35</v>
      </c>
      <c r="AV2" s="197" t="s">
        <v>35</v>
      </c>
      <c r="AW2" s="197" t="s">
        <v>35</v>
      </c>
      <c r="AX2" s="197" t="s">
        <v>35</v>
      </c>
      <c r="AY2" s="197" t="s">
        <v>35</v>
      </c>
      <c r="AZ2" s="197" t="s">
        <v>35</v>
      </c>
      <c r="BA2" s="197" t="s">
        <v>35</v>
      </c>
      <c r="BB2" s="197" t="s">
        <v>36</v>
      </c>
      <c r="BC2" s="197" t="s">
        <v>36</v>
      </c>
      <c r="BD2" s="197" t="s">
        <v>36</v>
      </c>
      <c r="BE2" s="197" t="s">
        <v>36</v>
      </c>
      <c r="BF2" s="197" t="s">
        <v>36</v>
      </c>
      <c r="BG2" s="197" t="s">
        <v>36</v>
      </c>
      <c r="BH2" s="197" t="s">
        <v>36</v>
      </c>
      <c r="BI2" s="197" t="s">
        <v>36</v>
      </c>
      <c r="BJ2" s="197" t="s">
        <v>36</v>
      </c>
      <c r="BK2" s="197" t="s">
        <v>36</v>
      </c>
      <c r="BL2" s="197" t="s">
        <v>36</v>
      </c>
      <c r="BM2" s="197" t="s">
        <v>36</v>
      </c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</row>
    <row r="3" spans="1:85" ht="14.25" customHeight="1" x14ac:dyDescent="0.2">
      <c r="A3" s="26"/>
      <c r="B3" s="26"/>
      <c r="C3" s="26"/>
      <c r="D3" s="44"/>
      <c r="E3" s="45"/>
      <c r="F3" s="199" t="s">
        <v>292</v>
      </c>
      <c r="G3" s="199" t="s">
        <v>293</v>
      </c>
      <c r="H3" s="199" t="s">
        <v>294</v>
      </c>
      <c r="I3" s="199" t="s">
        <v>295</v>
      </c>
      <c r="J3" s="200" t="s">
        <v>296</v>
      </c>
      <c r="K3" s="200" t="s">
        <v>297</v>
      </c>
      <c r="L3" s="200" t="s">
        <v>298</v>
      </c>
      <c r="M3" s="200" t="s">
        <v>299</v>
      </c>
      <c r="N3" s="201" t="s">
        <v>300</v>
      </c>
      <c r="O3" s="201" t="s">
        <v>301</v>
      </c>
      <c r="P3" s="201" t="s">
        <v>302</v>
      </c>
      <c r="Q3" s="201" t="s">
        <v>303</v>
      </c>
      <c r="R3" s="200" t="s">
        <v>304</v>
      </c>
      <c r="S3" s="200" t="s">
        <v>293</v>
      </c>
      <c r="T3" s="200" t="s">
        <v>294</v>
      </c>
      <c r="U3" s="200" t="s">
        <v>295</v>
      </c>
      <c r="V3" s="201" t="s">
        <v>296</v>
      </c>
      <c r="W3" s="201" t="s">
        <v>297</v>
      </c>
      <c r="X3" s="201" t="s">
        <v>298</v>
      </c>
      <c r="Y3" s="201" t="s">
        <v>299</v>
      </c>
      <c r="Z3" s="201" t="s">
        <v>300</v>
      </c>
      <c r="AA3" s="201" t="s">
        <v>301</v>
      </c>
      <c r="AB3" s="201" t="s">
        <v>302</v>
      </c>
      <c r="AC3" s="201" t="s">
        <v>303</v>
      </c>
      <c r="AD3" s="201" t="s">
        <v>304</v>
      </c>
      <c r="AE3" s="201" t="s">
        <v>293</v>
      </c>
      <c r="AF3" s="201" t="s">
        <v>294</v>
      </c>
      <c r="AG3" s="201" t="s">
        <v>295</v>
      </c>
      <c r="AH3" s="201" t="s">
        <v>296</v>
      </c>
      <c r="AI3" s="201" t="s">
        <v>297</v>
      </c>
      <c r="AJ3" s="201" t="s">
        <v>298</v>
      </c>
      <c r="AK3" s="201" t="s">
        <v>299</v>
      </c>
      <c r="AL3" s="201" t="s">
        <v>300</v>
      </c>
      <c r="AM3" s="201" t="s">
        <v>301</v>
      </c>
      <c r="AN3" s="201" t="s">
        <v>302</v>
      </c>
      <c r="AO3" s="201" t="s">
        <v>303</v>
      </c>
      <c r="AP3" s="199" t="s">
        <v>304</v>
      </c>
      <c r="AQ3" s="199" t="s">
        <v>293</v>
      </c>
      <c r="AR3" s="199" t="s">
        <v>294</v>
      </c>
      <c r="AS3" s="199" t="s">
        <v>295</v>
      </c>
      <c r="AT3" s="199" t="s">
        <v>296</v>
      </c>
      <c r="AU3" s="199" t="s">
        <v>297</v>
      </c>
      <c r="AV3" s="199" t="s">
        <v>298</v>
      </c>
      <c r="AW3" s="199" t="s">
        <v>299</v>
      </c>
      <c r="AX3" s="199" t="s">
        <v>300</v>
      </c>
      <c r="AY3" s="199" t="s">
        <v>301</v>
      </c>
      <c r="AZ3" s="199" t="s">
        <v>302</v>
      </c>
      <c r="BA3" s="199" t="s">
        <v>303</v>
      </c>
      <c r="BB3" s="199" t="s">
        <v>304</v>
      </c>
      <c r="BC3" s="199" t="s">
        <v>293</v>
      </c>
      <c r="BD3" s="199" t="s">
        <v>294</v>
      </c>
      <c r="BE3" s="199" t="s">
        <v>295</v>
      </c>
      <c r="BF3" s="199" t="s">
        <v>296</v>
      </c>
      <c r="BG3" s="199" t="s">
        <v>297</v>
      </c>
      <c r="BH3" s="199" t="s">
        <v>298</v>
      </c>
      <c r="BI3" s="199" t="s">
        <v>299</v>
      </c>
      <c r="BJ3" s="199" t="s">
        <v>300</v>
      </c>
      <c r="BK3" s="199" t="s">
        <v>301</v>
      </c>
      <c r="BL3" s="199" t="s">
        <v>302</v>
      </c>
      <c r="BM3" s="199" t="s">
        <v>303</v>
      </c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</row>
    <row r="4" spans="1:85" ht="14.25" customHeight="1" x14ac:dyDescent="0.2">
      <c r="A4" s="54"/>
      <c r="B4" s="54"/>
      <c r="C4" s="55" t="s">
        <v>28</v>
      </c>
      <c r="D4" s="52"/>
      <c r="E4" s="28"/>
      <c r="F4" s="54">
        <v>1</v>
      </c>
      <c r="G4" s="54">
        <f t="shared" ref="G4:AL4" si="1">F4+1</f>
        <v>2</v>
      </c>
      <c r="H4" s="54">
        <f t="shared" si="1"/>
        <v>3</v>
      </c>
      <c r="I4" s="54">
        <f t="shared" si="1"/>
        <v>4</v>
      </c>
      <c r="J4" s="54">
        <f t="shared" si="1"/>
        <v>5</v>
      </c>
      <c r="K4" s="54">
        <f t="shared" si="1"/>
        <v>6</v>
      </c>
      <c r="L4" s="54">
        <f t="shared" si="1"/>
        <v>7</v>
      </c>
      <c r="M4" s="54">
        <f t="shared" si="1"/>
        <v>8</v>
      </c>
      <c r="N4" s="54">
        <f t="shared" si="1"/>
        <v>9</v>
      </c>
      <c r="O4" s="54">
        <f t="shared" si="1"/>
        <v>10</v>
      </c>
      <c r="P4" s="54">
        <f t="shared" si="1"/>
        <v>11</v>
      </c>
      <c r="Q4" s="54">
        <f t="shared" si="1"/>
        <v>12</v>
      </c>
      <c r="R4" s="54">
        <f t="shared" si="1"/>
        <v>13</v>
      </c>
      <c r="S4" s="54">
        <f t="shared" si="1"/>
        <v>14</v>
      </c>
      <c r="T4" s="54">
        <f t="shared" si="1"/>
        <v>15</v>
      </c>
      <c r="U4" s="54">
        <f t="shared" si="1"/>
        <v>16</v>
      </c>
      <c r="V4" s="54">
        <f t="shared" si="1"/>
        <v>17</v>
      </c>
      <c r="W4" s="54">
        <f t="shared" si="1"/>
        <v>18</v>
      </c>
      <c r="X4" s="54">
        <f t="shared" si="1"/>
        <v>19</v>
      </c>
      <c r="Y4" s="54">
        <f t="shared" si="1"/>
        <v>20</v>
      </c>
      <c r="Z4" s="54">
        <f t="shared" si="1"/>
        <v>21</v>
      </c>
      <c r="AA4" s="54">
        <f t="shared" si="1"/>
        <v>22</v>
      </c>
      <c r="AB4" s="54">
        <f t="shared" si="1"/>
        <v>23</v>
      </c>
      <c r="AC4" s="54">
        <f t="shared" si="1"/>
        <v>24</v>
      </c>
      <c r="AD4" s="54">
        <f t="shared" si="1"/>
        <v>25</v>
      </c>
      <c r="AE4" s="54">
        <f t="shared" si="1"/>
        <v>26</v>
      </c>
      <c r="AF4" s="54">
        <f t="shared" si="1"/>
        <v>27</v>
      </c>
      <c r="AG4" s="54">
        <f t="shared" si="1"/>
        <v>28</v>
      </c>
      <c r="AH4" s="54">
        <f t="shared" si="1"/>
        <v>29</v>
      </c>
      <c r="AI4" s="54">
        <f t="shared" si="1"/>
        <v>30</v>
      </c>
      <c r="AJ4" s="54">
        <f t="shared" si="1"/>
        <v>31</v>
      </c>
      <c r="AK4" s="54">
        <f t="shared" si="1"/>
        <v>32</v>
      </c>
      <c r="AL4" s="54">
        <f t="shared" si="1"/>
        <v>33</v>
      </c>
      <c r="AM4" s="54">
        <f t="shared" ref="AM4:BM4" si="2">AL4+1</f>
        <v>34</v>
      </c>
      <c r="AN4" s="54">
        <f t="shared" si="2"/>
        <v>35</v>
      </c>
      <c r="AO4" s="54">
        <f t="shared" si="2"/>
        <v>36</v>
      </c>
      <c r="AP4" s="54">
        <f t="shared" si="2"/>
        <v>37</v>
      </c>
      <c r="AQ4" s="54">
        <f t="shared" si="2"/>
        <v>38</v>
      </c>
      <c r="AR4" s="54">
        <f t="shared" si="2"/>
        <v>39</v>
      </c>
      <c r="AS4" s="54">
        <f t="shared" si="2"/>
        <v>40</v>
      </c>
      <c r="AT4" s="54">
        <f t="shared" si="2"/>
        <v>41</v>
      </c>
      <c r="AU4" s="54">
        <f t="shared" si="2"/>
        <v>42</v>
      </c>
      <c r="AV4" s="54">
        <f t="shared" si="2"/>
        <v>43</v>
      </c>
      <c r="AW4" s="54">
        <f t="shared" si="2"/>
        <v>44</v>
      </c>
      <c r="AX4" s="54">
        <f t="shared" si="2"/>
        <v>45</v>
      </c>
      <c r="AY4" s="54">
        <f t="shared" si="2"/>
        <v>46</v>
      </c>
      <c r="AZ4" s="54">
        <f t="shared" si="2"/>
        <v>47</v>
      </c>
      <c r="BA4" s="54">
        <f t="shared" si="2"/>
        <v>48</v>
      </c>
      <c r="BB4" s="54">
        <f t="shared" si="2"/>
        <v>49</v>
      </c>
      <c r="BC4" s="54">
        <f t="shared" si="2"/>
        <v>50</v>
      </c>
      <c r="BD4" s="54">
        <f t="shared" si="2"/>
        <v>51</v>
      </c>
      <c r="BE4" s="54">
        <f t="shared" si="2"/>
        <v>52</v>
      </c>
      <c r="BF4" s="54">
        <f t="shared" si="2"/>
        <v>53</v>
      </c>
      <c r="BG4" s="54">
        <f t="shared" si="2"/>
        <v>54</v>
      </c>
      <c r="BH4" s="54">
        <f t="shared" si="2"/>
        <v>55</v>
      </c>
      <c r="BI4" s="54">
        <f t="shared" si="2"/>
        <v>56</v>
      </c>
      <c r="BJ4" s="54">
        <f t="shared" si="2"/>
        <v>57</v>
      </c>
      <c r="BK4" s="54">
        <f t="shared" si="2"/>
        <v>58</v>
      </c>
      <c r="BL4" s="54">
        <f t="shared" si="2"/>
        <v>59</v>
      </c>
      <c r="BM4" s="54">
        <f t="shared" si="2"/>
        <v>60</v>
      </c>
      <c r="BN4" s="54"/>
      <c r="BO4" s="54"/>
      <c r="BP4" s="54"/>
      <c r="BQ4" s="54"/>
      <c r="BR4" s="54"/>
      <c r="BS4" s="54"/>
      <c r="BT4" s="54"/>
      <c r="BU4" s="54"/>
      <c r="BV4" s="54"/>
      <c r="BW4" s="54"/>
      <c r="BX4" s="54"/>
      <c r="BY4" s="54"/>
      <c r="BZ4" s="54"/>
      <c r="CA4" s="54"/>
      <c r="CB4" s="54"/>
      <c r="CC4" s="54"/>
      <c r="CD4" s="54"/>
      <c r="CE4" s="54"/>
      <c r="CF4" s="54"/>
      <c r="CG4" s="54"/>
    </row>
    <row r="5" spans="1:85" ht="16.5" customHeight="1" x14ac:dyDescent="0.2">
      <c r="A5" s="203"/>
      <c r="B5" s="563"/>
      <c r="C5" s="563"/>
      <c r="D5" s="518" t="s">
        <v>29</v>
      </c>
      <c r="E5" s="59"/>
      <c r="F5" s="58">
        <f>Выручка!F5</f>
        <v>45170</v>
      </c>
      <c r="G5" s="58">
        <f>Выручка!G5</f>
        <v>45200</v>
      </c>
      <c r="H5" s="58">
        <f>Выручка!H5</f>
        <v>45231</v>
      </c>
      <c r="I5" s="58">
        <f>Выручка!I5</f>
        <v>45261</v>
      </c>
      <c r="J5" s="58">
        <f>Выручка!J5</f>
        <v>45292</v>
      </c>
      <c r="K5" s="58">
        <f>Выручка!K5</f>
        <v>45323</v>
      </c>
      <c r="L5" s="58">
        <f>Выручка!L5</f>
        <v>45352</v>
      </c>
      <c r="M5" s="58">
        <f>Выручка!M5</f>
        <v>45383</v>
      </c>
      <c r="N5" s="58">
        <f>Выручка!N5</f>
        <v>45413</v>
      </c>
      <c r="O5" s="58">
        <f>Выручка!O5</f>
        <v>45444</v>
      </c>
      <c r="P5" s="58">
        <f>Выручка!P5</f>
        <v>45474</v>
      </c>
      <c r="Q5" s="58">
        <f>Выручка!Q5</f>
        <v>45505</v>
      </c>
      <c r="R5" s="58">
        <f>Выручка!R5</f>
        <v>45536</v>
      </c>
      <c r="S5" s="58">
        <f>Выручка!S5</f>
        <v>45566</v>
      </c>
      <c r="T5" s="58">
        <f>Выручка!T5</f>
        <v>45597</v>
      </c>
      <c r="U5" s="58">
        <f>Выручка!U5</f>
        <v>45627</v>
      </c>
      <c r="V5" s="58">
        <f>Выручка!V5</f>
        <v>45658</v>
      </c>
      <c r="W5" s="58">
        <f>Выручка!W5</f>
        <v>45689</v>
      </c>
      <c r="X5" s="58">
        <f>Выручка!X5</f>
        <v>45717</v>
      </c>
      <c r="Y5" s="58">
        <f>Выручка!Y5</f>
        <v>45748</v>
      </c>
      <c r="Z5" s="58">
        <f>Выручка!Z5</f>
        <v>45778</v>
      </c>
      <c r="AA5" s="58">
        <f>Выручка!AA5</f>
        <v>45809</v>
      </c>
      <c r="AB5" s="58">
        <f>Выручка!AB5</f>
        <v>45839</v>
      </c>
      <c r="AC5" s="58">
        <f>Выручка!AC5</f>
        <v>45870</v>
      </c>
      <c r="AD5" s="58">
        <f>Выручка!AD5</f>
        <v>45901</v>
      </c>
      <c r="AE5" s="58">
        <f>Выручка!AE5</f>
        <v>45931</v>
      </c>
      <c r="AF5" s="58">
        <f>Выручка!AF5</f>
        <v>45962</v>
      </c>
      <c r="AG5" s="58">
        <f>Выручка!AG5</f>
        <v>45992</v>
      </c>
      <c r="AH5" s="58">
        <f>Выручка!AH5</f>
        <v>46023</v>
      </c>
      <c r="AI5" s="58">
        <f>Выручка!AI5</f>
        <v>46054</v>
      </c>
      <c r="AJ5" s="58">
        <f>Выручка!AJ5</f>
        <v>46082</v>
      </c>
      <c r="AK5" s="58">
        <f>Выручка!AK5</f>
        <v>46113</v>
      </c>
      <c r="AL5" s="58">
        <f>Выручка!AL5</f>
        <v>46143</v>
      </c>
      <c r="AM5" s="58">
        <f>Выручка!AM5</f>
        <v>46174</v>
      </c>
      <c r="AN5" s="58">
        <f>Выручка!AN5</f>
        <v>46204</v>
      </c>
      <c r="AO5" s="58">
        <f>Выручка!AO5</f>
        <v>46235</v>
      </c>
      <c r="AP5" s="58">
        <f>Выручка!AP5</f>
        <v>46266</v>
      </c>
      <c r="AQ5" s="58">
        <f>Выручка!AQ5</f>
        <v>46296</v>
      </c>
      <c r="AR5" s="58">
        <f>Выручка!AR5</f>
        <v>46327</v>
      </c>
      <c r="AS5" s="58">
        <f>Выручка!AS5</f>
        <v>46357</v>
      </c>
      <c r="AT5" s="58">
        <f>Выручка!AT5</f>
        <v>46388</v>
      </c>
      <c r="AU5" s="58">
        <f>Выручка!AU5</f>
        <v>46419</v>
      </c>
      <c r="AV5" s="58">
        <f>Выручка!AV5</f>
        <v>46447</v>
      </c>
      <c r="AW5" s="58">
        <f>Выручка!AW5</f>
        <v>46478</v>
      </c>
      <c r="AX5" s="58">
        <f>Выручка!AX5</f>
        <v>46508</v>
      </c>
      <c r="AY5" s="58">
        <f>Выручка!AY5</f>
        <v>46539</v>
      </c>
      <c r="AZ5" s="58">
        <f>Выручка!AZ5</f>
        <v>46569</v>
      </c>
      <c r="BA5" s="58">
        <f>Выручка!BA5</f>
        <v>46600</v>
      </c>
      <c r="BB5" s="58">
        <f>Выручка!BB5</f>
        <v>46631</v>
      </c>
      <c r="BC5" s="58">
        <f>Выручка!BC5</f>
        <v>46661</v>
      </c>
      <c r="BD5" s="58">
        <f>Выручка!BD5</f>
        <v>46692</v>
      </c>
      <c r="BE5" s="58">
        <f>Выручка!BE5</f>
        <v>46722</v>
      </c>
      <c r="BF5" s="58">
        <f>Выручка!BF5</f>
        <v>46753</v>
      </c>
      <c r="BG5" s="58">
        <f>Выручка!BG5</f>
        <v>46784</v>
      </c>
      <c r="BH5" s="58">
        <f>Выручка!BH5</f>
        <v>46813</v>
      </c>
      <c r="BI5" s="58">
        <f>Выручка!BI5</f>
        <v>46844</v>
      </c>
      <c r="BJ5" s="58">
        <f>Выручка!BJ5</f>
        <v>46874</v>
      </c>
      <c r="BK5" s="58">
        <f>Выручка!BK5</f>
        <v>46905</v>
      </c>
      <c r="BL5" s="58">
        <f>Выручка!BL5</f>
        <v>46935</v>
      </c>
      <c r="BM5" s="58">
        <f>Выручка!BM5</f>
        <v>46966</v>
      </c>
      <c r="BN5" s="204"/>
      <c r="BO5" s="204"/>
      <c r="BP5" s="204"/>
      <c r="BQ5" s="204"/>
      <c r="BR5" s="204"/>
      <c r="BS5" s="204"/>
      <c r="BT5" s="204"/>
      <c r="BU5" s="204"/>
      <c r="BV5" s="204"/>
      <c r="BW5" s="204"/>
      <c r="BX5" s="204"/>
      <c r="BY5" s="204"/>
      <c r="BZ5" s="204"/>
      <c r="CA5" s="204"/>
      <c r="CB5" s="204"/>
      <c r="CC5" s="204"/>
      <c r="CD5" s="204"/>
      <c r="CE5" s="204"/>
      <c r="CF5" s="204"/>
      <c r="CG5" s="204"/>
    </row>
    <row r="6" spans="1:85" x14ac:dyDescent="0.2">
      <c r="A6" s="236"/>
      <c r="B6" s="237"/>
      <c r="C6" s="238"/>
      <c r="D6" s="530"/>
      <c r="E6" s="35"/>
      <c r="F6" s="239"/>
      <c r="G6" s="239"/>
      <c r="H6" s="239"/>
      <c r="I6" s="239"/>
      <c r="J6" s="239"/>
      <c r="K6" s="239"/>
      <c r="L6" s="239"/>
      <c r="M6" s="239"/>
      <c r="N6" s="239"/>
      <c r="O6" s="239"/>
      <c r="P6" s="239"/>
      <c r="Q6" s="239"/>
      <c r="R6" s="239"/>
      <c r="S6" s="239"/>
      <c r="T6" s="239"/>
      <c r="U6" s="239"/>
      <c r="V6" s="239"/>
      <c r="W6" s="239"/>
      <c r="X6" s="239"/>
      <c r="Y6" s="239"/>
      <c r="Z6" s="239"/>
      <c r="AA6" s="239"/>
      <c r="AB6" s="239"/>
      <c r="AC6" s="239"/>
      <c r="AD6" s="239"/>
      <c r="AE6" s="239"/>
      <c r="AF6" s="239"/>
      <c r="AG6" s="239"/>
      <c r="AH6" s="239"/>
      <c r="AI6" s="239"/>
      <c r="AJ6" s="239"/>
      <c r="AK6" s="239"/>
      <c r="AL6" s="239"/>
      <c r="AM6" s="239"/>
      <c r="AN6" s="239"/>
      <c r="AO6" s="239"/>
      <c r="AP6" s="239"/>
      <c r="AQ6" s="239"/>
      <c r="AR6" s="239"/>
      <c r="AS6" s="239"/>
      <c r="AT6" s="239"/>
      <c r="AU6" s="239"/>
      <c r="AV6" s="239"/>
      <c r="AW6" s="239"/>
      <c r="AX6" s="239"/>
      <c r="AY6" s="239"/>
      <c r="AZ6" s="239"/>
      <c r="BA6" s="239"/>
      <c r="BB6" s="239"/>
      <c r="BC6" s="239"/>
      <c r="BD6" s="239"/>
      <c r="BE6" s="239"/>
      <c r="BF6" s="239"/>
      <c r="BG6" s="239"/>
      <c r="BH6" s="239"/>
      <c r="BI6" s="239"/>
      <c r="BJ6" s="239"/>
      <c r="BK6" s="239"/>
      <c r="BL6" s="239"/>
      <c r="BM6" s="239"/>
      <c r="BN6" s="238"/>
      <c r="BO6" s="238"/>
      <c r="BP6" s="238"/>
      <c r="BQ6" s="238"/>
      <c r="BR6" s="238"/>
      <c r="BS6" s="238"/>
      <c r="BT6" s="238"/>
      <c r="BU6" s="238"/>
      <c r="BV6" s="238"/>
      <c r="BW6" s="238"/>
      <c r="BX6" s="238"/>
      <c r="BY6" s="238"/>
      <c r="BZ6" s="238"/>
      <c r="CA6" s="238"/>
      <c r="CB6" s="238"/>
      <c r="CC6" s="238"/>
      <c r="CD6" s="238"/>
      <c r="CE6" s="238"/>
      <c r="CF6" s="238"/>
      <c r="CG6" s="238"/>
    </row>
    <row r="7" spans="1:85" x14ac:dyDescent="0.2">
      <c r="A7" s="62"/>
      <c r="B7" s="63"/>
      <c r="C7" s="63" t="s">
        <v>276</v>
      </c>
      <c r="D7" s="52"/>
      <c r="E7" s="28"/>
      <c r="F7" s="209"/>
      <c r="G7" s="209"/>
      <c r="H7" s="209"/>
      <c r="I7" s="209"/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  <c r="AA7" s="209"/>
      <c r="AB7" s="209"/>
      <c r="AC7" s="209"/>
      <c r="AD7" s="209"/>
      <c r="AE7" s="209"/>
      <c r="AF7" s="209"/>
      <c r="AG7" s="209"/>
      <c r="AH7" s="209"/>
      <c r="AI7" s="209"/>
      <c r="AJ7" s="209"/>
      <c r="AK7" s="209"/>
      <c r="AL7" s="209"/>
      <c r="AM7" s="209"/>
      <c r="AN7" s="209"/>
      <c r="AO7" s="209"/>
      <c r="AP7" s="209"/>
      <c r="AQ7" s="209"/>
      <c r="AR7" s="209"/>
      <c r="AS7" s="209"/>
      <c r="AT7" s="209"/>
      <c r="AU7" s="209"/>
      <c r="AV7" s="209"/>
      <c r="AW7" s="209"/>
      <c r="AX7" s="209"/>
      <c r="AY7" s="209"/>
      <c r="AZ7" s="209"/>
      <c r="BA7" s="209"/>
      <c r="BB7" s="209"/>
      <c r="BC7" s="209"/>
      <c r="BD7" s="209"/>
      <c r="BE7" s="209"/>
      <c r="BF7" s="209"/>
      <c r="BG7" s="209"/>
      <c r="BH7" s="209"/>
      <c r="BI7" s="209"/>
      <c r="BJ7" s="209"/>
      <c r="BK7" s="209"/>
      <c r="BL7" s="209"/>
      <c r="BM7" s="209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</row>
    <row r="8" spans="1:85" x14ac:dyDescent="0.2">
      <c r="A8" s="210"/>
      <c r="B8" s="211"/>
      <c r="C8" s="64" t="s">
        <v>277</v>
      </c>
      <c r="D8" s="531"/>
      <c r="E8" s="213"/>
      <c r="F8" s="209">
        <v>1</v>
      </c>
      <c r="G8" s="209">
        <v>1</v>
      </c>
      <c r="H8" s="209">
        <v>1</v>
      </c>
      <c r="I8" s="209">
        <v>1</v>
      </c>
      <c r="J8" s="209">
        <v>1</v>
      </c>
      <c r="K8" s="209">
        <v>1</v>
      </c>
      <c r="L8" s="209">
        <v>1</v>
      </c>
      <c r="M8" s="209">
        <v>1</v>
      </c>
      <c r="N8" s="209">
        <v>1</v>
      </c>
      <c r="O8" s="209">
        <v>1</v>
      </c>
      <c r="P8" s="209">
        <v>1</v>
      </c>
      <c r="Q8" s="209">
        <v>1</v>
      </c>
      <c r="R8" s="209">
        <f t="shared" ref="R8:BM8" si="3">F8+1</f>
        <v>2</v>
      </c>
      <c r="S8" s="209">
        <f t="shared" si="3"/>
        <v>2</v>
      </c>
      <c r="T8" s="209">
        <f t="shared" si="3"/>
        <v>2</v>
      </c>
      <c r="U8" s="209">
        <f t="shared" si="3"/>
        <v>2</v>
      </c>
      <c r="V8" s="209">
        <f t="shared" si="3"/>
        <v>2</v>
      </c>
      <c r="W8" s="209">
        <f t="shared" si="3"/>
        <v>2</v>
      </c>
      <c r="X8" s="209">
        <f t="shared" si="3"/>
        <v>2</v>
      </c>
      <c r="Y8" s="209">
        <f t="shared" si="3"/>
        <v>2</v>
      </c>
      <c r="Z8" s="209">
        <f t="shared" si="3"/>
        <v>2</v>
      </c>
      <c r="AA8" s="209">
        <f t="shared" si="3"/>
        <v>2</v>
      </c>
      <c r="AB8" s="209">
        <f t="shared" si="3"/>
        <v>2</v>
      </c>
      <c r="AC8" s="209">
        <f t="shared" si="3"/>
        <v>2</v>
      </c>
      <c r="AD8" s="209">
        <f t="shared" si="3"/>
        <v>3</v>
      </c>
      <c r="AE8" s="209">
        <f t="shared" si="3"/>
        <v>3</v>
      </c>
      <c r="AF8" s="209">
        <f t="shared" si="3"/>
        <v>3</v>
      </c>
      <c r="AG8" s="209">
        <f t="shared" si="3"/>
        <v>3</v>
      </c>
      <c r="AH8" s="209">
        <f t="shared" si="3"/>
        <v>3</v>
      </c>
      <c r="AI8" s="209">
        <f t="shared" si="3"/>
        <v>3</v>
      </c>
      <c r="AJ8" s="209">
        <f t="shared" si="3"/>
        <v>3</v>
      </c>
      <c r="AK8" s="209">
        <f t="shared" si="3"/>
        <v>3</v>
      </c>
      <c r="AL8" s="209">
        <f t="shared" si="3"/>
        <v>3</v>
      </c>
      <c r="AM8" s="209">
        <f t="shared" si="3"/>
        <v>3</v>
      </c>
      <c r="AN8" s="209">
        <f t="shared" si="3"/>
        <v>3</v>
      </c>
      <c r="AO8" s="209">
        <f t="shared" si="3"/>
        <v>3</v>
      </c>
      <c r="AP8" s="209">
        <f t="shared" si="3"/>
        <v>4</v>
      </c>
      <c r="AQ8" s="209">
        <f t="shared" si="3"/>
        <v>4</v>
      </c>
      <c r="AR8" s="209">
        <f t="shared" si="3"/>
        <v>4</v>
      </c>
      <c r="AS8" s="209">
        <f t="shared" si="3"/>
        <v>4</v>
      </c>
      <c r="AT8" s="209">
        <f t="shared" si="3"/>
        <v>4</v>
      </c>
      <c r="AU8" s="209">
        <f t="shared" si="3"/>
        <v>4</v>
      </c>
      <c r="AV8" s="209">
        <f t="shared" si="3"/>
        <v>4</v>
      </c>
      <c r="AW8" s="209">
        <f t="shared" si="3"/>
        <v>4</v>
      </c>
      <c r="AX8" s="209">
        <f t="shared" si="3"/>
        <v>4</v>
      </c>
      <c r="AY8" s="209">
        <f t="shared" si="3"/>
        <v>4</v>
      </c>
      <c r="AZ8" s="209">
        <f t="shared" si="3"/>
        <v>4</v>
      </c>
      <c r="BA8" s="209">
        <f t="shared" si="3"/>
        <v>4</v>
      </c>
      <c r="BB8" s="209">
        <f t="shared" si="3"/>
        <v>5</v>
      </c>
      <c r="BC8" s="209">
        <f t="shared" si="3"/>
        <v>5</v>
      </c>
      <c r="BD8" s="209">
        <f t="shared" si="3"/>
        <v>5</v>
      </c>
      <c r="BE8" s="209">
        <f t="shared" si="3"/>
        <v>5</v>
      </c>
      <c r="BF8" s="209">
        <f t="shared" si="3"/>
        <v>5</v>
      </c>
      <c r="BG8" s="209">
        <f t="shared" si="3"/>
        <v>5</v>
      </c>
      <c r="BH8" s="209">
        <f t="shared" si="3"/>
        <v>5</v>
      </c>
      <c r="BI8" s="209">
        <f t="shared" si="3"/>
        <v>5</v>
      </c>
      <c r="BJ8" s="209">
        <f t="shared" si="3"/>
        <v>5</v>
      </c>
      <c r="BK8" s="209">
        <f t="shared" si="3"/>
        <v>5</v>
      </c>
      <c r="BL8" s="209">
        <f t="shared" si="3"/>
        <v>5</v>
      </c>
      <c r="BM8" s="209">
        <f t="shared" si="3"/>
        <v>5</v>
      </c>
      <c r="BN8" s="210"/>
      <c r="BO8" s="210"/>
      <c r="BP8" s="210"/>
      <c r="BQ8" s="210"/>
      <c r="BR8" s="210"/>
      <c r="BS8" s="210"/>
      <c r="BT8" s="210"/>
      <c r="BU8" s="210"/>
      <c r="BV8" s="210"/>
      <c r="BW8" s="210"/>
      <c r="BX8" s="210"/>
      <c r="BY8" s="210"/>
      <c r="BZ8" s="210"/>
      <c r="CA8" s="210"/>
      <c r="CB8" s="210"/>
      <c r="CC8" s="210"/>
      <c r="CD8" s="210"/>
      <c r="CE8" s="210"/>
      <c r="CF8" s="210"/>
      <c r="CG8" s="210"/>
    </row>
    <row r="9" spans="1:85" x14ac:dyDescent="0.2">
      <c r="A9" s="210"/>
      <c r="B9" s="211"/>
      <c r="C9" s="64" t="s">
        <v>279</v>
      </c>
      <c r="D9" s="531"/>
      <c r="E9" s="213"/>
      <c r="F9" s="209">
        <v>1</v>
      </c>
      <c r="G9" s="209">
        <v>2</v>
      </c>
      <c r="H9" s="209">
        <v>3</v>
      </c>
      <c r="I9" s="209">
        <v>4</v>
      </c>
      <c r="J9" s="209">
        <v>5</v>
      </c>
      <c r="K9" s="209">
        <v>6</v>
      </c>
      <c r="L9" s="209">
        <v>7</v>
      </c>
      <c r="M9" s="209">
        <v>8</v>
      </c>
      <c r="N9" s="209">
        <v>9</v>
      </c>
      <c r="O9" s="209">
        <v>10</v>
      </c>
      <c r="P9" s="209">
        <v>11</v>
      </c>
      <c r="Q9" s="209">
        <v>12</v>
      </c>
      <c r="R9" s="209">
        <f t="shared" ref="R9:BM9" si="4">F9</f>
        <v>1</v>
      </c>
      <c r="S9" s="209">
        <f t="shared" si="4"/>
        <v>2</v>
      </c>
      <c r="T9" s="209">
        <f t="shared" si="4"/>
        <v>3</v>
      </c>
      <c r="U9" s="209">
        <f t="shared" si="4"/>
        <v>4</v>
      </c>
      <c r="V9" s="209">
        <f t="shared" si="4"/>
        <v>5</v>
      </c>
      <c r="W9" s="209">
        <f t="shared" si="4"/>
        <v>6</v>
      </c>
      <c r="X9" s="209">
        <f t="shared" si="4"/>
        <v>7</v>
      </c>
      <c r="Y9" s="209">
        <f t="shared" si="4"/>
        <v>8</v>
      </c>
      <c r="Z9" s="209">
        <f t="shared" si="4"/>
        <v>9</v>
      </c>
      <c r="AA9" s="209">
        <f t="shared" si="4"/>
        <v>10</v>
      </c>
      <c r="AB9" s="209">
        <f t="shared" si="4"/>
        <v>11</v>
      </c>
      <c r="AC9" s="209">
        <f t="shared" si="4"/>
        <v>12</v>
      </c>
      <c r="AD9" s="209">
        <f t="shared" si="4"/>
        <v>1</v>
      </c>
      <c r="AE9" s="209">
        <f t="shared" si="4"/>
        <v>2</v>
      </c>
      <c r="AF9" s="209">
        <f t="shared" si="4"/>
        <v>3</v>
      </c>
      <c r="AG9" s="209">
        <f t="shared" si="4"/>
        <v>4</v>
      </c>
      <c r="AH9" s="209">
        <f t="shared" si="4"/>
        <v>5</v>
      </c>
      <c r="AI9" s="209">
        <f t="shared" si="4"/>
        <v>6</v>
      </c>
      <c r="AJ9" s="209">
        <f t="shared" si="4"/>
        <v>7</v>
      </c>
      <c r="AK9" s="209">
        <f t="shared" si="4"/>
        <v>8</v>
      </c>
      <c r="AL9" s="209">
        <f t="shared" si="4"/>
        <v>9</v>
      </c>
      <c r="AM9" s="209">
        <f t="shared" si="4"/>
        <v>10</v>
      </c>
      <c r="AN9" s="209">
        <f t="shared" si="4"/>
        <v>11</v>
      </c>
      <c r="AO9" s="209">
        <f t="shared" si="4"/>
        <v>12</v>
      </c>
      <c r="AP9" s="209">
        <f t="shared" si="4"/>
        <v>1</v>
      </c>
      <c r="AQ9" s="209">
        <f t="shared" si="4"/>
        <v>2</v>
      </c>
      <c r="AR9" s="209">
        <f t="shared" si="4"/>
        <v>3</v>
      </c>
      <c r="AS9" s="209">
        <f t="shared" si="4"/>
        <v>4</v>
      </c>
      <c r="AT9" s="209">
        <f t="shared" si="4"/>
        <v>5</v>
      </c>
      <c r="AU9" s="209">
        <f t="shared" si="4"/>
        <v>6</v>
      </c>
      <c r="AV9" s="209">
        <f t="shared" si="4"/>
        <v>7</v>
      </c>
      <c r="AW9" s="209">
        <f t="shared" si="4"/>
        <v>8</v>
      </c>
      <c r="AX9" s="209">
        <f t="shared" si="4"/>
        <v>9</v>
      </c>
      <c r="AY9" s="209">
        <f t="shared" si="4"/>
        <v>10</v>
      </c>
      <c r="AZ9" s="209">
        <f t="shared" si="4"/>
        <v>11</v>
      </c>
      <c r="BA9" s="209">
        <f t="shared" si="4"/>
        <v>12</v>
      </c>
      <c r="BB9" s="209">
        <f t="shared" si="4"/>
        <v>1</v>
      </c>
      <c r="BC9" s="209">
        <f t="shared" si="4"/>
        <v>2</v>
      </c>
      <c r="BD9" s="209">
        <f t="shared" si="4"/>
        <v>3</v>
      </c>
      <c r="BE9" s="209">
        <f t="shared" si="4"/>
        <v>4</v>
      </c>
      <c r="BF9" s="209">
        <f t="shared" si="4"/>
        <v>5</v>
      </c>
      <c r="BG9" s="209">
        <f t="shared" si="4"/>
        <v>6</v>
      </c>
      <c r="BH9" s="209">
        <f t="shared" si="4"/>
        <v>7</v>
      </c>
      <c r="BI9" s="209">
        <f t="shared" si="4"/>
        <v>8</v>
      </c>
      <c r="BJ9" s="209">
        <f t="shared" si="4"/>
        <v>9</v>
      </c>
      <c r="BK9" s="209">
        <f t="shared" si="4"/>
        <v>10</v>
      </c>
      <c r="BL9" s="209">
        <f t="shared" si="4"/>
        <v>11</v>
      </c>
      <c r="BM9" s="209">
        <f t="shared" si="4"/>
        <v>12</v>
      </c>
      <c r="BN9" s="210"/>
      <c r="BO9" s="210"/>
      <c r="BP9" s="210"/>
      <c r="BQ9" s="210"/>
      <c r="BR9" s="210"/>
      <c r="BS9" s="210"/>
      <c r="BT9" s="210"/>
      <c r="BU9" s="210"/>
      <c r="BV9" s="210"/>
      <c r="BW9" s="210"/>
      <c r="BX9" s="210"/>
      <c r="BY9" s="210"/>
      <c r="BZ9" s="210"/>
      <c r="CA9" s="210"/>
      <c r="CB9" s="210"/>
      <c r="CC9" s="210"/>
      <c r="CD9" s="210"/>
      <c r="CE9" s="210"/>
      <c r="CF9" s="210"/>
      <c r="CG9" s="210"/>
    </row>
    <row r="10" spans="1:85" x14ac:dyDescent="0.2">
      <c r="A10" s="240"/>
      <c r="B10" s="241"/>
      <c r="C10" s="240"/>
      <c r="D10" s="532"/>
      <c r="E10" s="45"/>
      <c r="F10" s="242"/>
      <c r="G10" s="242"/>
      <c r="H10" s="242"/>
      <c r="I10" s="242"/>
      <c r="J10" s="242"/>
      <c r="K10" s="242"/>
      <c r="L10" s="242"/>
      <c r="M10" s="242"/>
      <c r="N10" s="242"/>
      <c r="O10" s="242"/>
      <c r="P10" s="242"/>
      <c r="Q10" s="242"/>
      <c r="R10" s="242"/>
      <c r="S10" s="242"/>
      <c r="T10" s="242"/>
      <c r="U10" s="242"/>
      <c r="V10" s="242"/>
      <c r="W10" s="242"/>
      <c r="X10" s="242"/>
      <c r="Y10" s="242"/>
      <c r="Z10" s="242"/>
      <c r="AA10" s="242"/>
      <c r="AB10" s="242"/>
      <c r="AC10" s="242"/>
      <c r="AD10" s="242"/>
      <c r="AE10" s="242"/>
      <c r="AF10" s="242"/>
      <c r="AG10" s="242"/>
      <c r="AH10" s="242"/>
      <c r="AI10" s="242"/>
      <c r="AJ10" s="242"/>
      <c r="AK10" s="242"/>
      <c r="AL10" s="242"/>
      <c r="AM10" s="242"/>
      <c r="AN10" s="242"/>
      <c r="AO10" s="242"/>
      <c r="AP10" s="242"/>
      <c r="AQ10" s="242"/>
      <c r="AR10" s="242"/>
      <c r="AS10" s="242"/>
      <c r="AT10" s="242"/>
      <c r="AU10" s="242"/>
      <c r="AV10" s="242"/>
      <c r="AW10" s="242"/>
      <c r="AX10" s="242"/>
      <c r="AY10" s="242"/>
      <c r="AZ10" s="242"/>
      <c r="BA10" s="242"/>
      <c r="BB10" s="242"/>
      <c r="BC10" s="242"/>
      <c r="BD10" s="242"/>
      <c r="BE10" s="242"/>
      <c r="BF10" s="242"/>
      <c r="BG10" s="242"/>
      <c r="BH10" s="242"/>
      <c r="BI10" s="242"/>
      <c r="BJ10" s="242"/>
      <c r="BK10" s="242"/>
      <c r="BL10" s="242"/>
      <c r="BM10" s="242"/>
      <c r="BN10" s="240"/>
      <c r="BO10" s="240"/>
      <c r="BP10" s="240"/>
      <c r="BQ10" s="240"/>
      <c r="BR10" s="240"/>
      <c r="BS10" s="240"/>
      <c r="BT10" s="240"/>
      <c r="BU10" s="240"/>
      <c r="BV10" s="240"/>
      <c r="BW10" s="240"/>
      <c r="BX10" s="240"/>
      <c r="BY10" s="240"/>
      <c r="BZ10" s="240"/>
      <c r="CA10" s="240"/>
      <c r="CB10" s="240"/>
      <c r="CC10" s="240"/>
      <c r="CD10" s="240"/>
      <c r="CE10" s="240"/>
      <c r="CF10" s="240"/>
      <c r="CG10" s="240"/>
    </row>
    <row r="11" spans="1:85" x14ac:dyDescent="0.2">
      <c r="A11" s="26"/>
      <c r="B11" s="65" t="s">
        <v>314</v>
      </c>
      <c r="C11" s="66"/>
      <c r="D11" s="67"/>
      <c r="E11" s="45"/>
      <c r="F11" s="66"/>
      <c r="G11" s="66"/>
      <c r="H11" s="66"/>
      <c r="I11" s="66"/>
      <c r="J11" s="66"/>
      <c r="K11" s="66"/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6"/>
      <c r="AA11" s="66"/>
      <c r="AB11" s="66"/>
      <c r="AC11" s="66"/>
      <c r="AD11" s="66"/>
      <c r="AE11" s="66"/>
      <c r="AF11" s="66"/>
      <c r="AG11" s="66"/>
      <c r="AH11" s="66"/>
      <c r="AI11" s="66"/>
      <c r="AJ11" s="66"/>
      <c r="AK11" s="66"/>
      <c r="AL11" s="66"/>
      <c r="AM11" s="66"/>
      <c r="AN11" s="66"/>
      <c r="AO11" s="66"/>
      <c r="AP11" s="66"/>
      <c r="AQ11" s="66"/>
      <c r="AR11" s="66"/>
      <c r="AS11" s="66"/>
      <c r="AT11" s="66"/>
      <c r="AU11" s="66"/>
      <c r="AV11" s="66"/>
      <c r="AW11" s="66"/>
      <c r="AX11" s="66"/>
      <c r="AY11" s="66"/>
      <c r="AZ11" s="66"/>
      <c r="BA11" s="66"/>
      <c r="BB11" s="66"/>
      <c r="BC11" s="66"/>
      <c r="BD11" s="66"/>
      <c r="BE11" s="66"/>
      <c r="BF11" s="66"/>
      <c r="BG11" s="66"/>
      <c r="BH11" s="66"/>
      <c r="BI11" s="66"/>
      <c r="BJ11" s="66"/>
      <c r="BK11" s="66"/>
      <c r="BL11" s="66"/>
      <c r="BM11" s="6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</row>
    <row r="12" spans="1:85" x14ac:dyDescent="0.2">
      <c r="A12" s="240"/>
      <c r="B12" s="241"/>
      <c r="C12" s="240"/>
      <c r="D12" s="532"/>
      <c r="E12" s="45"/>
      <c r="F12" s="242"/>
      <c r="G12" s="242"/>
      <c r="H12" s="242"/>
      <c r="I12" s="242"/>
      <c r="J12" s="242"/>
      <c r="K12" s="242"/>
      <c r="L12" s="242"/>
      <c r="M12" s="242"/>
      <c r="N12" s="242"/>
      <c r="O12" s="242"/>
      <c r="P12" s="242"/>
      <c r="Q12" s="242"/>
      <c r="R12" s="242"/>
      <c r="S12" s="242"/>
      <c r="T12" s="242"/>
      <c r="U12" s="242"/>
      <c r="V12" s="242"/>
      <c r="W12" s="242"/>
      <c r="X12" s="242"/>
      <c r="Y12" s="242"/>
      <c r="Z12" s="242"/>
      <c r="AA12" s="242"/>
      <c r="AB12" s="242"/>
      <c r="AC12" s="242"/>
      <c r="AD12" s="242"/>
      <c r="AE12" s="242"/>
      <c r="AF12" s="242"/>
      <c r="AG12" s="242"/>
      <c r="AH12" s="242"/>
      <c r="AI12" s="242"/>
      <c r="AJ12" s="242"/>
      <c r="AK12" s="242"/>
      <c r="AL12" s="242"/>
      <c r="AM12" s="242"/>
      <c r="AN12" s="242"/>
      <c r="AO12" s="242"/>
      <c r="AP12" s="242"/>
      <c r="AQ12" s="242"/>
      <c r="AR12" s="242"/>
      <c r="AS12" s="242"/>
      <c r="AT12" s="242"/>
      <c r="AU12" s="242"/>
      <c r="AV12" s="242"/>
      <c r="AW12" s="242"/>
      <c r="AX12" s="242"/>
      <c r="AY12" s="242"/>
      <c r="AZ12" s="242"/>
      <c r="BA12" s="242"/>
      <c r="BB12" s="242"/>
      <c r="BC12" s="242"/>
      <c r="BD12" s="242"/>
      <c r="BE12" s="242"/>
      <c r="BF12" s="242"/>
      <c r="BG12" s="242"/>
      <c r="BH12" s="242"/>
      <c r="BI12" s="242"/>
      <c r="BJ12" s="242"/>
      <c r="BK12" s="242"/>
      <c r="BL12" s="242"/>
      <c r="BM12" s="242"/>
      <c r="BN12" s="240"/>
      <c r="BO12" s="240"/>
      <c r="BP12" s="240"/>
      <c r="BQ12" s="240"/>
      <c r="BR12" s="240"/>
      <c r="BS12" s="240"/>
      <c r="BT12" s="240"/>
      <c r="BU12" s="240"/>
      <c r="BV12" s="240"/>
      <c r="BW12" s="240"/>
      <c r="BX12" s="240"/>
      <c r="BY12" s="240"/>
      <c r="BZ12" s="240"/>
      <c r="CA12" s="240"/>
      <c r="CB12" s="240"/>
      <c r="CC12" s="240"/>
      <c r="CD12" s="240"/>
      <c r="CE12" s="240"/>
      <c r="CF12" s="240"/>
      <c r="CG12" s="240"/>
    </row>
    <row r="13" spans="1:85" x14ac:dyDescent="0.2">
      <c r="A13" s="240"/>
      <c r="B13" s="241"/>
      <c r="C13" s="26" t="str">
        <f>Вводные!C188</f>
        <v>Себестоимость комплектующих</v>
      </c>
      <c r="D13" s="44" t="s">
        <v>77</v>
      </c>
      <c r="E13" s="45"/>
      <c r="F13" s="243">
        <f>SUM(F14:F16)</f>
        <v>0</v>
      </c>
      <c r="G13" s="243">
        <f t="shared" ref="G13:AK13" si="5">SUM(G14:G16)</f>
        <v>0</v>
      </c>
      <c r="H13" s="243">
        <f t="shared" si="5"/>
        <v>0</v>
      </c>
      <c r="I13" s="243">
        <f t="shared" si="5"/>
        <v>0</v>
      </c>
      <c r="J13" s="243">
        <f t="shared" si="5"/>
        <v>0</v>
      </c>
      <c r="K13" s="243">
        <f t="shared" si="5"/>
        <v>0</v>
      </c>
      <c r="L13" s="243">
        <f t="shared" si="5"/>
        <v>0</v>
      </c>
      <c r="M13" s="243">
        <f t="shared" si="5"/>
        <v>0</v>
      </c>
      <c r="N13" s="243">
        <f t="shared" si="5"/>
        <v>0</v>
      </c>
      <c r="O13" s="243">
        <f t="shared" si="5"/>
        <v>0</v>
      </c>
      <c r="P13" s="243">
        <f t="shared" si="5"/>
        <v>0</v>
      </c>
      <c r="Q13" s="243">
        <f t="shared" si="5"/>
        <v>0</v>
      </c>
      <c r="R13" s="243">
        <f>SUM(R14:R16)</f>
        <v>1653.75</v>
      </c>
      <c r="S13" s="243">
        <f t="shared" si="5"/>
        <v>1653.75</v>
      </c>
      <c r="T13" s="243">
        <f t="shared" si="5"/>
        <v>1653.75</v>
      </c>
      <c r="U13" s="243">
        <f t="shared" si="5"/>
        <v>1653.75</v>
      </c>
      <c r="V13" s="243">
        <f t="shared" si="5"/>
        <v>1653.75</v>
      </c>
      <c r="W13" s="243">
        <f t="shared" si="5"/>
        <v>1653.75</v>
      </c>
      <c r="X13" s="243">
        <f t="shared" si="5"/>
        <v>1653.75</v>
      </c>
      <c r="Y13" s="243">
        <f t="shared" si="5"/>
        <v>1653.75</v>
      </c>
      <c r="Z13" s="243">
        <f t="shared" si="5"/>
        <v>1653.75</v>
      </c>
      <c r="AA13" s="243">
        <f t="shared" si="5"/>
        <v>1653.75</v>
      </c>
      <c r="AB13" s="243">
        <f t="shared" si="5"/>
        <v>1653.75</v>
      </c>
      <c r="AC13" s="243">
        <f t="shared" si="5"/>
        <v>1653.75</v>
      </c>
      <c r="AD13" s="243">
        <f t="shared" si="5"/>
        <v>7166.25</v>
      </c>
      <c r="AE13" s="243">
        <f t="shared" si="5"/>
        <v>7166.25</v>
      </c>
      <c r="AF13" s="243">
        <f t="shared" si="5"/>
        <v>7166.25</v>
      </c>
      <c r="AG13" s="243">
        <f t="shared" si="5"/>
        <v>7166.25</v>
      </c>
      <c r="AH13" s="243">
        <f t="shared" si="5"/>
        <v>7166.25</v>
      </c>
      <c r="AI13" s="243">
        <f t="shared" si="5"/>
        <v>7166.25</v>
      </c>
      <c r="AJ13" s="243">
        <f t="shared" si="5"/>
        <v>7166.25</v>
      </c>
      <c r="AK13" s="243">
        <f t="shared" si="5"/>
        <v>7166.25</v>
      </c>
      <c r="AL13" s="243">
        <f t="shared" ref="AL13:BM13" si="6">SUM(AL14:AL16)</f>
        <v>7166.25</v>
      </c>
      <c r="AM13" s="243">
        <f t="shared" si="6"/>
        <v>7166.25</v>
      </c>
      <c r="AN13" s="243">
        <f t="shared" si="6"/>
        <v>7166.25</v>
      </c>
      <c r="AO13" s="243">
        <f t="shared" si="6"/>
        <v>7166.25</v>
      </c>
      <c r="AP13" s="243">
        <f t="shared" si="6"/>
        <v>10434.060000000001</v>
      </c>
      <c r="AQ13" s="243">
        <f t="shared" si="6"/>
        <v>10434.060000000001</v>
      </c>
      <c r="AR13" s="243">
        <f t="shared" si="6"/>
        <v>10434.060000000001</v>
      </c>
      <c r="AS13" s="243">
        <f t="shared" si="6"/>
        <v>10434.060000000001</v>
      </c>
      <c r="AT13" s="243">
        <f t="shared" si="6"/>
        <v>10434.060000000001</v>
      </c>
      <c r="AU13" s="243">
        <f t="shared" si="6"/>
        <v>10434.060000000001</v>
      </c>
      <c r="AV13" s="243">
        <f t="shared" si="6"/>
        <v>10434.060000000001</v>
      </c>
      <c r="AW13" s="243">
        <f t="shared" si="6"/>
        <v>10434.060000000001</v>
      </c>
      <c r="AX13" s="243">
        <f t="shared" si="6"/>
        <v>10434.060000000001</v>
      </c>
      <c r="AY13" s="243">
        <f t="shared" si="6"/>
        <v>10434.060000000001</v>
      </c>
      <c r="AZ13" s="243">
        <f t="shared" si="6"/>
        <v>10434.060000000001</v>
      </c>
      <c r="BA13" s="243">
        <f t="shared" si="6"/>
        <v>10434.060000000001</v>
      </c>
      <c r="BB13" s="243">
        <f t="shared" si="6"/>
        <v>18602.438400000003</v>
      </c>
      <c r="BC13" s="243">
        <f t="shared" si="6"/>
        <v>18602.438400000003</v>
      </c>
      <c r="BD13" s="243">
        <f t="shared" si="6"/>
        <v>18602.438400000003</v>
      </c>
      <c r="BE13" s="243">
        <f t="shared" si="6"/>
        <v>18602.438400000003</v>
      </c>
      <c r="BF13" s="243">
        <f t="shared" si="6"/>
        <v>18602.438400000003</v>
      </c>
      <c r="BG13" s="243">
        <f t="shared" si="6"/>
        <v>18602.438400000003</v>
      </c>
      <c r="BH13" s="243">
        <f t="shared" si="6"/>
        <v>18602.438400000003</v>
      </c>
      <c r="BI13" s="243">
        <f t="shared" si="6"/>
        <v>18602.438400000003</v>
      </c>
      <c r="BJ13" s="243">
        <f t="shared" si="6"/>
        <v>18602.438400000003</v>
      </c>
      <c r="BK13" s="243">
        <f t="shared" si="6"/>
        <v>18602.438400000003</v>
      </c>
      <c r="BL13" s="243">
        <f t="shared" si="6"/>
        <v>18602.438400000003</v>
      </c>
      <c r="BM13" s="243">
        <f t="shared" si="6"/>
        <v>18602.438400000003</v>
      </c>
      <c r="BN13" s="240"/>
      <c r="BO13" s="240"/>
      <c r="BP13" s="240"/>
      <c r="BQ13" s="240"/>
      <c r="BR13" s="240"/>
      <c r="BS13" s="240"/>
      <c r="BT13" s="240"/>
      <c r="BU13" s="240"/>
      <c r="BV13" s="240"/>
      <c r="BW13" s="240"/>
      <c r="BX13" s="240"/>
      <c r="BY13" s="240"/>
      <c r="BZ13" s="240"/>
      <c r="CA13" s="240"/>
      <c r="CB13" s="240"/>
      <c r="CC13" s="240"/>
      <c r="CD13" s="240"/>
      <c r="CE13" s="240"/>
      <c r="CF13" s="240"/>
      <c r="CG13" s="240"/>
    </row>
    <row r="14" spans="1:85" outlineLevel="1" x14ac:dyDescent="0.2">
      <c r="A14" s="240"/>
      <c r="B14" s="241"/>
      <c r="C14" s="120" t="str">
        <f>Вводные!C189</f>
        <v>Модель Штурн 1 (миксер, насос, компрессор, рельсы, ШТУРН 1)</v>
      </c>
      <c r="D14" s="44" t="s">
        <v>77</v>
      </c>
      <c r="E14" s="45"/>
      <c r="F14" s="243">
        <f>SUMIF(Вводные!$H$5:$L$5,F$2,Вводные!$H$189:$L$189)*SUMIF(Вводные!$H$5:$L$5,F$2,Вводные!$H$15:$L$15)*Выручка!F22</f>
        <v>0</v>
      </c>
      <c r="G14" s="243">
        <f>SUMIF(Вводные!$H$5:$L$5,G$2,Вводные!$H$189:$L$189)*SUMIF(Вводные!$H$5:$L$5,G$2,Вводные!$H$15:$L$15)*Выручка!G22</f>
        <v>0</v>
      </c>
      <c r="H14" s="243">
        <f>SUMIF(Вводные!$H$5:$L$5,H$2,Вводные!$H$189:$L$189)*SUMIF(Вводные!$H$5:$L$5,H$2,Вводные!$H$15:$L$15)*Выручка!H22</f>
        <v>0</v>
      </c>
      <c r="I14" s="243">
        <f>SUMIF(Вводные!$H$5:$L$5,I$2,Вводные!$H$189:$L$189)*SUMIF(Вводные!$H$5:$L$5,I$2,Вводные!$H$15:$L$15)*Выручка!I22</f>
        <v>0</v>
      </c>
      <c r="J14" s="243">
        <f>SUMIF(Вводные!$H$5:$L$5,J$2,Вводные!$H$189:$L$189)*SUMIF(Вводные!$H$5:$L$5,J$2,Вводные!$H$15:$L$15)*Выручка!J22</f>
        <v>0</v>
      </c>
      <c r="K14" s="243">
        <f>SUMIF(Вводные!$H$5:$L$5,K$2,Вводные!$H$189:$L$189)*SUMIF(Вводные!$H$5:$L$5,K$2,Вводные!$H$15:$L$15)*Выручка!K22</f>
        <v>0</v>
      </c>
      <c r="L14" s="243">
        <f>SUMIF(Вводные!$H$5:$L$5,L$2,Вводные!$H$189:$L$189)*SUMIF(Вводные!$H$5:$L$5,L$2,Вводные!$H$15:$L$15)*Выручка!L22</f>
        <v>0</v>
      </c>
      <c r="M14" s="243">
        <f>SUMIF(Вводные!$H$5:$L$5,M$2,Вводные!$H$189:$L$189)*SUMIF(Вводные!$H$5:$L$5,M$2,Вводные!$H$15:$L$15)*Выручка!M22</f>
        <v>0</v>
      </c>
      <c r="N14" s="243">
        <f>SUMIF(Вводные!$H$5:$L$5,N$2,Вводные!$H$189:$L$189)*SUMIF(Вводные!$H$5:$L$5,N$2,Вводные!$H$15:$L$15)*Выручка!N22</f>
        <v>0</v>
      </c>
      <c r="O14" s="243">
        <f>SUMIF(Вводные!$H$5:$L$5,O$2,Вводные!$H$189:$L$189)*SUMIF(Вводные!$H$5:$L$5,O$2,Вводные!$H$15:$L$15)*Выручка!O22</f>
        <v>0</v>
      </c>
      <c r="P14" s="243">
        <f>SUMIF(Вводные!$H$5:$L$5,P$2,Вводные!$H$189:$L$189)*SUMIF(Вводные!$H$5:$L$5,P$2,Вводные!$H$15:$L$15)*Выручка!P22</f>
        <v>0</v>
      </c>
      <c r="Q14" s="243">
        <f>SUMIF(Вводные!$H$5:$L$5,Q$2,Вводные!$H$189:$L$189)*SUMIF(Вводные!$H$5:$L$5,Q$2,Вводные!$H$15:$L$15)*Выручка!Q22</f>
        <v>0</v>
      </c>
      <c r="R14" s="243">
        <f>SUMIF(Вводные!$H$5:$L$5,R$2,Вводные!$H$189:$L$189)*SUMIF(Вводные!$H$5:$L$5,R$2,Вводные!$H$15:$L$15)*Выручка!R22</f>
        <v>826.875</v>
      </c>
      <c r="S14" s="243">
        <f>SUMIF(Вводные!$H$5:$L$5,S$2,Вводные!$H$189:$L$189)*SUMIF(Вводные!$H$5:$L$5,S$2,Вводные!$H$15:$L$15)*Выручка!S22</f>
        <v>826.875</v>
      </c>
      <c r="T14" s="243">
        <f>SUMIF(Вводные!$H$5:$L$5,T$2,Вводные!$H$189:$L$189)*SUMIF(Вводные!$H$5:$L$5,T$2,Вводные!$H$15:$L$15)*Выручка!T22</f>
        <v>826.875</v>
      </c>
      <c r="U14" s="243">
        <f>SUMIF(Вводные!$H$5:$L$5,U$2,Вводные!$H$189:$L$189)*SUMIF(Вводные!$H$5:$L$5,U$2,Вводные!$H$15:$L$15)*Выручка!U22</f>
        <v>826.875</v>
      </c>
      <c r="V14" s="243">
        <f>SUMIF(Вводные!$H$5:$L$5,V$2,Вводные!$H$189:$L$189)*SUMIF(Вводные!$H$5:$L$5,V$2,Вводные!$H$15:$L$15)*Выручка!V22</f>
        <v>826.875</v>
      </c>
      <c r="W14" s="243">
        <f>SUMIF(Вводные!$H$5:$L$5,W$2,Вводные!$H$189:$L$189)*SUMIF(Вводные!$H$5:$L$5,W$2,Вводные!$H$15:$L$15)*Выручка!W22</f>
        <v>826.875</v>
      </c>
      <c r="X14" s="243">
        <f>SUMIF(Вводные!$H$5:$L$5,X$2,Вводные!$H$189:$L$189)*SUMIF(Вводные!$H$5:$L$5,X$2,Вводные!$H$15:$L$15)*Выручка!X22</f>
        <v>826.875</v>
      </c>
      <c r="Y14" s="243">
        <f>SUMIF(Вводные!$H$5:$L$5,Y$2,Вводные!$H$189:$L$189)*SUMIF(Вводные!$H$5:$L$5,Y$2,Вводные!$H$15:$L$15)*Выручка!Y22</f>
        <v>826.875</v>
      </c>
      <c r="Z14" s="243">
        <f>SUMIF(Вводные!$H$5:$L$5,Z$2,Вводные!$H$189:$L$189)*SUMIF(Вводные!$H$5:$L$5,Z$2,Вводные!$H$15:$L$15)*Выручка!Z22</f>
        <v>826.875</v>
      </c>
      <c r="AA14" s="243">
        <f>SUMIF(Вводные!$H$5:$L$5,AA$2,Вводные!$H$189:$L$189)*SUMIF(Вводные!$H$5:$L$5,AA$2,Вводные!$H$15:$L$15)*Выручка!AA22</f>
        <v>826.875</v>
      </c>
      <c r="AB14" s="243">
        <f>SUMIF(Вводные!$H$5:$L$5,AB$2,Вводные!$H$189:$L$189)*SUMIF(Вводные!$H$5:$L$5,AB$2,Вводные!$H$15:$L$15)*Выручка!AB22</f>
        <v>826.875</v>
      </c>
      <c r="AC14" s="243">
        <f>SUMIF(Вводные!$H$5:$L$5,AC$2,Вводные!$H$189:$L$189)*SUMIF(Вводные!$H$5:$L$5,AC$2,Вводные!$H$15:$L$15)*Выручка!AC22</f>
        <v>826.875</v>
      </c>
      <c r="AD14" s="243">
        <f>SUMIF(Вводные!$H$5:$L$5,AD$2,Вводные!$H$189:$L$189)*SUMIF(Вводные!$H$5:$L$5,AD$2,Вводные!$H$15:$L$15)*Выручка!AD22</f>
        <v>2866.4999999999995</v>
      </c>
      <c r="AE14" s="243">
        <f>SUMIF(Вводные!$H$5:$L$5,AE$2,Вводные!$H$189:$L$189)*SUMIF(Вводные!$H$5:$L$5,AE$2,Вводные!$H$15:$L$15)*Выручка!AE22</f>
        <v>2866.4999999999995</v>
      </c>
      <c r="AF14" s="243">
        <f>SUMIF(Вводные!$H$5:$L$5,AF$2,Вводные!$H$189:$L$189)*SUMIF(Вводные!$H$5:$L$5,AF$2,Вводные!$H$15:$L$15)*Выручка!AF22</f>
        <v>2866.4999999999995</v>
      </c>
      <c r="AG14" s="243">
        <f>SUMIF(Вводные!$H$5:$L$5,AG$2,Вводные!$H$189:$L$189)*SUMIF(Вводные!$H$5:$L$5,AG$2,Вводные!$H$15:$L$15)*Выручка!AG22</f>
        <v>2866.4999999999995</v>
      </c>
      <c r="AH14" s="243">
        <f>SUMIF(Вводные!$H$5:$L$5,AH$2,Вводные!$H$189:$L$189)*SUMIF(Вводные!$H$5:$L$5,AH$2,Вводные!$H$15:$L$15)*Выручка!AH22</f>
        <v>2866.4999999999995</v>
      </c>
      <c r="AI14" s="243">
        <f>SUMIF(Вводные!$H$5:$L$5,AI$2,Вводные!$H$189:$L$189)*SUMIF(Вводные!$H$5:$L$5,AI$2,Вводные!$H$15:$L$15)*Выручка!AI22</f>
        <v>2866.4999999999995</v>
      </c>
      <c r="AJ14" s="243">
        <f>SUMIF(Вводные!$H$5:$L$5,AJ$2,Вводные!$H$189:$L$189)*SUMIF(Вводные!$H$5:$L$5,AJ$2,Вводные!$H$15:$L$15)*Выручка!AJ22</f>
        <v>2866.4999999999995</v>
      </c>
      <c r="AK14" s="243">
        <f>SUMIF(Вводные!$H$5:$L$5,AK$2,Вводные!$H$189:$L$189)*SUMIF(Вводные!$H$5:$L$5,AK$2,Вводные!$H$15:$L$15)*Выручка!AK22</f>
        <v>2866.4999999999995</v>
      </c>
      <c r="AL14" s="243">
        <f>SUMIF(Вводные!$H$5:$L$5,AL$2,Вводные!$H$189:$L$189)*SUMIF(Вводные!$H$5:$L$5,AL$2,Вводные!$H$15:$L$15)*Выручка!AL22</f>
        <v>2866.4999999999995</v>
      </c>
      <c r="AM14" s="243">
        <f>SUMIF(Вводные!$H$5:$L$5,AM$2,Вводные!$H$189:$L$189)*SUMIF(Вводные!$H$5:$L$5,AM$2,Вводные!$H$15:$L$15)*Выручка!AM22</f>
        <v>2866.4999999999995</v>
      </c>
      <c r="AN14" s="243">
        <f>SUMIF(Вводные!$H$5:$L$5,AN$2,Вводные!$H$189:$L$189)*SUMIF(Вводные!$H$5:$L$5,AN$2,Вводные!$H$15:$L$15)*Выручка!AN22</f>
        <v>2866.4999999999995</v>
      </c>
      <c r="AO14" s="243">
        <f>SUMIF(Вводные!$H$5:$L$5,AO$2,Вводные!$H$189:$L$189)*SUMIF(Вводные!$H$5:$L$5,AO$2,Вводные!$H$15:$L$15)*Выручка!AO22</f>
        <v>2866.4999999999995</v>
      </c>
      <c r="AP14" s="243">
        <f>SUMIF(Вводные!$H$5:$L$5,AP$2,Вводные!$H$189:$L$189)*SUMIF(Вводные!$H$5:$L$5,AP$2,Вводные!$H$15:$L$15)*Выручка!AP22</f>
        <v>5962.32</v>
      </c>
      <c r="AQ14" s="243">
        <f>SUMIF(Вводные!$H$5:$L$5,AQ$2,Вводные!$H$189:$L$189)*SUMIF(Вводные!$H$5:$L$5,AQ$2,Вводные!$H$15:$L$15)*Выручка!AQ22</f>
        <v>5962.32</v>
      </c>
      <c r="AR14" s="243">
        <f>SUMIF(Вводные!$H$5:$L$5,AR$2,Вводные!$H$189:$L$189)*SUMIF(Вводные!$H$5:$L$5,AR$2,Вводные!$H$15:$L$15)*Выручка!AR22</f>
        <v>5962.32</v>
      </c>
      <c r="AS14" s="243">
        <f>SUMIF(Вводные!$H$5:$L$5,AS$2,Вводные!$H$189:$L$189)*SUMIF(Вводные!$H$5:$L$5,AS$2,Вводные!$H$15:$L$15)*Выручка!AS22</f>
        <v>5962.32</v>
      </c>
      <c r="AT14" s="243">
        <f>SUMIF(Вводные!$H$5:$L$5,AT$2,Вводные!$H$189:$L$189)*SUMIF(Вводные!$H$5:$L$5,AT$2,Вводные!$H$15:$L$15)*Выручка!AT22</f>
        <v>5962.32</v>
      </c>
      <c r="AU14" s="243">
        <f>SUMIF(Вводные!$H$5:$L$5,AU$2,Вводные!$H$189:$L$189)*SUMIF(Вводные!$H$5:$L$5,AU$2,Вводные!$H$15:$L$15)*Выручка!AU22</f>
        <v>5962.32</v>
      </c>
      <c r="AV14" s="243">
        <f>SUMIF(Вводные!$H$5:$L$5,AV$2,Вводные!$H$189:$L$189)*SUMIF(Вводные!$H$5:$L$5,AV$2,Вводные!$H$15:$L$15)*Выручка!AV22</f>
        <v>5962.32</v>
      </c>
      <c r="AW14" s="243">
        <f>SUMIF(Вводные!$H$5:$L$5,AW$2,Вводные!$H$189:$L$189)*SUMIF(Вводные!$H$5:$L$5,AW$2,Вводные!$H$15:$L$15)*Выручка!AW22</f>
        <v>5962.32</v>
      </c>
      <c r="AX14" s="243">
        <f>SUMIF(Вводные!$H$5:$L$5,AX$2,Вводные!$H$189:$L$189)*SUMIF(Вводные!$H$5:$L$5,AX$2,Вводные!$H$15:$L$15)*Выручка!AX22</f>
        <v>5962.32</v>
      </c>
      <c r="AY14" s="243">
        <f>SUMIF(Вводные!$H$5:$L$5,AY$2,Вводные!$H$189:$L$189)*SUMIF(Вводные!$H$5:$L$5,AY$2,Вводные!$H$15:$L$15)*Выручка!AY22</f>
        <v>5962.32</v>
      </c>
      <c r="AZ14" s="243">
        <f>SUMIF(Вводные!$H$5:$L$5,AZ$2,Вводные!$H$189:$L$189)*SUMIF(Вводные!$H$5:$L$5,AZ$2,Вводные!$H$15:$L$15)*Выручка!AZ22</f>
        <v>5962.32</v>
      </c>
      <c r="BA14" s="243">
        <f>SUMIF(Вводные!$H$5:$L$5,BA$2,Вводные!$H$189:$L$189)*SUMIF(Вводные!$H$5:$L$5,BA$2,Вводные!$H$15:$L$15)*Выручка!BA22</f>
        <v>5962.32</v>
      </c>
      <c r="BB14" s="243">
        <f>SUMIF(Вводные!$H$5:$L$5,BB$2,Вводные!$H$189:$L$189)*SUMIF(Вводные!$H$5:$L$5,BB$2,Вводные!$H$15:$L$15)*Выручка!BB22</f>
        <v>9301.2192000000014</v>
      </c>
      <c r="BC14" s="243">
        <f>SUMIF(Вводные!$H$5:$L$5,BC$2,Вводные!$H$189:$L$189)*SUMIF(Вводные!$H$5:$L$5,BC$2,Вводные!$H$15:$L$15)*Выручка!BC22</f>
        <v>9301.2192000000014</v>
      </c>
      <c r="BD14" s="243">
        <f>SUMIF(Вводные!$H$5:$L$5,BD$2,Вводные!$H$189:$L$189)*SUMIF(Вводные!$H$5:$L$5,BD$2,Вводные!$H$15:$L$15)*Выручка!BD22</f>
        <v>9301.2192000000014</v>
      </c>
      <c r="BE14" s="243">
        <f>SUMIF(Вводные!$H$5:$L$5,BE$2,Вводные!$H$189:$L$189)*SUMIF(Вводные!$H$5:$L$5,BE$2,Вводные!$H$15:$L$15)*Выручка!BE22</f>
        <v>9301.2192000000014</v>
      </c>
      <c r="BF14" s="243">
        <f>SUMIF(Вводные!$H$5:$L$5,BF$2,Вводные!$H$189:$L$189)*SUMIF(Вводные!$H$5:$L$5,BF$2,Вводные!$H$15:$L$15)*Выручка!BF22</f>
        <v>9301.2192000000014</v>
      </c>
      <c r="BG14" s="243">
        <f>SUMIF(Вводные!$H$5:$L$5,BG$2,Вводные!$H$189:$L$189)*SUMIF(Вводные!$H$5:$L$5,BG$2,Вводные!$H$15:$L$15)*Выручка!BG22</f>
        <v>9301.2192000000014</v>
      </c>
      <c r="BH14" s="243">
        <f>SUMIF(Вводные!$H$5:$L$5,BH$2,Вводные!$H$189:$L$189)*SUMIF(Вводные!$H$5:$L$5,BH$2,Вводные!$H$15:$L$15)*Выручка!BH22</f>
        <v>9301.2192000000014</v>
      </c>
      <c r="BI14" s="243">
        <f>SUMIF(Вводные!$H$5:$L$5,BI$2,Вводные!$H$189:$L$189)*SUMIF(Вводные!$H$5:$L$5,BI$2,Вводные!$H$15:$L$15)*Выручка!BI22</f>
        <v>9301.2192000000014</v>
      </c>
      <c r="BJ14" s="243">
        <f>SUMIF(Вводные!$H$5:$L$5,BJ$2,Вводные!$H$189:$L$189)*SUMIF(Вводные!$H$5:$L$5,BJ$2,Вводные!$H$15:$L$15)*Выручка!BJ22</f>
        <v>9301.2192000000014</v>
      </c>
      <c r="BK14" s="243">
        <f>SUMIF(Вводные!$H$5:$L$5,BK$2,Вводные!$H$189:$L$189)*SUMIF(Вводные!$H$5:$L$5,BK$2,Вводные!$H$15:$L$15)*Выручка!BK22</f>
        <v>9301.2192000000014</v>
      </c>
      <c r="BL14" s="243">
        <f>SUMIF(Вводные!$H$5:$L$5,BL$2,Вводные!$H$189:$L$189)*SUMIF(Вводные!$H$5:$L$5,BL$2,Вводные!$H$15:$L$15)*Выручка!BL22</f>
        <v>9301.2192000000014</v>
      </c>
      <c r="BM14" s="243">
        <f>SUMIF(Вводные!$H$5:$L$5,BM$2,Вводные!$H$189:$L$189)*SUMIF(Вводные!$H$5:$L$5,BM$2,Вводные!$H$15:$L$15)*Выручка!BM22</f>
        <v>9301.2192000000014</v>
      </c>
      <c r="BN14" s="240"/>
      <c r="BO14" s="240"/>
      <c r="BP14" s="240"/>
      <c r="BQ14" s="240"/>
      <c r="BR14" s="240"/>
      <c r="BS14" s="240"/>
      <c r="BT14" s="240"/>
      <c r="BU14" s="240"/>
      <c r="BV14" s="240"/>
      <c r="BW14" s="240"/>
      <c r="BX14" s="240"/>
      <c r="BY14" s="240"/>
      <c r="BZ14" s="240"/>
      <c r="CA14" s="240"/>
      <c r="CB14" s="240"/>
      <c r="CC14" s="240"/>
      <c r="CD14" s="240"/>
      <c r="CE14" s="240"/>
      <c r="CF14" s="240"/>
      <c r="CG14" s="240"/>
    </row>
    <row r="15" spans="1:85" outlineLevel="1" x14ac:dyDescent="0.2">
      <c r="A15" s="240"/>
      <c r="B15" s="241"/>
      <c r="C15" s="120" t="str">
        <f>Вводные!C190</f>
        <v>Модель Штурн 2  (+ ШТУРН 2)</v>
      </c>
      <c r="D15" s="44" t="s">
        <v>77</v>
      </c>
      <c r="E15" s="45"/>
      <c r="F15" s="243">
        <f>SUMIF(Вводные!$H$5:$L$5,F$2,Вводные!$H$190:$L$190)*SUMIF(Вводные!$H$5:$L$5,F$2,Вводные!$H$15:$L$15)*Выручка!F23</f>
        <v>0</v>
      </c>
      <c r="G15" s="243">
        <f>SUMIF(Вводные!$H$5:$L$5,G$2,Вводные!$H$190:$L$190)*SUMIF(Вводные!$H$5:$L$5,G$2,Вводные!$H$15:$L$15)*Выручка!G23</f>
        <v>0</v>
      </c>
      <c r="H15" s="243">
        <f>SUMIF(Вводные!$H$5:$L$5,H$2,Вводные!$H$190:$L$190)*SUMIF(Вводные!$H$5:$L$5,H$2,Вводные!$H$15:$L$15)*Выручка!H23</f>
        <v>0</v>
      </c>
      <c r="I15" s="243">
        <f>SUMIF(Вводные!$H$5:$L$5,I$2,Вводные!$H$190:$L$190)*SUMIF(Вводные!$H$5:$L$5,I$2,Вводные!$H$15:$L$15)*Выручка!I23</f>
        <v>0</v>
      </c>
      <c r="J15" s="243">
        <f>SUMIF(Вводные!$H$5:$L$5,J$2,Вводные!$H$190:$L$190)*SUMIF(Вводные!$H$5:$L$5,J$2,Вводные!$H$15:$L$15)*Выручка!J23</f>
        <v>0</v>
      </c>
      <c r="K15" s="243">
        <f>SUMIF(Вводные!$H$5:$L$5,K$2,Вводные!$H$190:$L$190)*SUMIF(Вводные!$H$5:$L$5,K$2,Вводные!$H$15:$L$15)*Выручка!K23</f>
        <v>0</v>
      </c>
      <c r="L15" s="243">
        <f>SUMIF(Вводные!$H$5:$L$5,L$2,Вводные!$H$190:$L$190)*SUMIF(Вводные!$H$5:$L$5,L$2,Вводные!$H$15:$L$15)*Выручка!L23</f>
        <v>0</v>
      </c>
      <c r="M15" s="243">
        <f>SUMIF(Вводные!$H$5:$L$5,M$2,Вводные!$H$190:$L$190)*SUMIF(Вводные!$H$5:$L$5,M$2,Вводные!$H$15:$L$15)*Выручка!M23</f>
        <v>0</v>
      </c>
      <c r="N15" s="243">
        <f>SUMIF(Вводные!$H$5:$L$5,N$2,Вводные!$H$190:$L$190)*SUMIF(Вводные!$H$5:$L$5,N$2,Вводные!$H$15:$L$15)*Выручка!N23</f>
        <v>0</v>
      </c>
      <c r="O15" s="243">
        <f>SUMIF(Вводные!$H$5:$L$5,O$2,Вводные!$H$190:$L$190)*SUMIF(Вводные!$H$5:$L$5,O$2,Вводные!$H$15:$L$15)*Выручка!O23</f>
        <v>0</v>
      </c>
      <c r="P15" s="243">
        <f>SUMIF(Вводные!$H$5:$L$5,P$2,Вводные!$H$190:$L$190)*SUMIF(Вводные!$H$5:$L$5,P$2,Вводные!$H$15:$L$15)*Выручка!P23</f>
        <v>0</v>
      </c>
      <c r="Q15" s="243">
        <f>SUMIF(Вводные!$H$5:$L$5,Q$2,Вводные!$H$190:$L$190)*SUMIF(Вводные!$H$5:$L$5,Q$2,Вводные!$H$15:$L$15)*Выручка!Q23</f>
        <v>0</v>
      </c>
      <c r="R15" s="243">
        <f>SUMIF(Вводные!$H$5:$L$5,R$2,Вводные!$H$190:$L$190)*SUMIF(Вводные!$H$5:$L$5,R$2,Вводные!$H$15:$L$15)*Выручка!R23</f>
        <v>367.49999999999994</v>
      </c>
      <c r="S15" s="243">
        <f>SUMIF(Вводные!$H$5:$L$5,S$2,Вводные!$H$190:$L$190)*SUMIF(Вводные!$H$5:$L$5,S$2,Вводные!$H$15:$L$15)*Выручка!S23</f>
        <v>367.49999999999994</v>
      </c>
      <c r="T15" s="243">
        <f>SUMIF(Вводные!$H$5:$L$5,T$2,Вводные!$H$190:$L$190)*SUMIF(Вводные!$H$5:$L$5,T$2,Вводные!$H$15:$L$15)*Выручка!T23</f>
        <v>367.49999999999994</v>
      </c>
      <c r="U15" s="243">
        <f>SUMIF(Вводные!$H$5:$L$5,U$2,Вводные!$H$190:$L$190)*SUMIF(Вводные!$H$5:$L$5,U$2,Вводные!$H$15:$L$15)*Выручка!U23</f>
        <v>367.49999999999994</v>
      </c>
      <c r="V15" s="243">
        <f>SUMIF(Вводные!$H$5:$L$5,V$2,Вводные!$H$190:$L$190)*SUMIF(Вводные!$H$5:$L$5,V$2,Вводные!$H$15:$L$15)*Выручка!V23</f>
        <v>367.49999999999994</v>
      </c>
      <c r="W15" s="243">
        <f>SUMIF(Вводные!$H$5:$L$5,W$2,Вводные!$H$190:$L$190)*SUMIF(Вводные!$H$5:$L$5,W$2,Вводные!$H$15:$L$15)*Выручка!W23</f>
        <v>367.49999999999994</v>
      </c>
      <c r="X15" s="243">
        <f>SUMIF(Вводные!$H$5:$L$5,X$2,Вводные!$H$190:$L$190)*SUMIF(Вводные!$H$5:$L$5,X$2,Вводные!$H$15:$L$15)*Выручка!X23</f>
        <v>367.49999999999994</v>
      </c>
      <c r="Y15" s="243">
        <f>SUMIF(Вводные!$H$5:$L$5,Y$2,Вводные!$H$190:$L$190)*SUMIF(Вводные!$H$5:$L$5,Y$2,Вводные!$H$15:$L$15)*Выручка!Y23</f>
        <v>367.49999999999994</v>
      </c>
      <c r="Z15" s="243">
        <f>SUMIF(Вводные!$H$5:$L$5,Z$2,Вводные!$H$190:$L$190)*SUMIF(Вводные!$H$5:$L$5,Z$2,Вводные!$H$15:$L$15)*Выручка!Z23</f>
        <v>367.49999999999994</v>
      </c>
      <c r="AA15" s="243">
        <f>SUMIF(Вводные!$H$5:$L$5,AA$2,Вводные!$H$190:$L$190)*SUMIF(Вводные!$H$5:$L$5,AA$2,Вводные!$H$15:$L$15)*Выручка!AA23</f>
        <v>367.49999999999994</v>
      </c>
      <c r="AB15" s="243">
        <f>SUMIF(Вводные!$H$5:$L$5,AB$2,Вводные!$H$190:$L$190)*SUMIF(Вводные!$H$5:$L$5,AB$2,Вводные!$H$15:$L$15)*Выручка!AB23</f>
        <v>367.49999999999994</v>
      </c>
      <c r="AC15" s="243">
        <f>SUMIF(Вводные!$H$5:$L$5,AC$2,Вводные!$H$190:$L$190)*SUMIF(Вводные!$H$5:$L$5,AC$2,Вводные!$H$15:$L$15)*Выручка!AC23</f>
        <v>367.49999999999994</v>
      </c>
      <c r="AD15" s="243">
        <f>SUMIF(Вводные!$H$5:$L$5,AD$2,Вводные!$H$190:$L$190)*SUMIF(Вводные!$H$5:$L$5,AD$2,Вводные!$H$15:$L$15)*Выручка!AD23</f>
        <v>1911</v>
      </c>
      <c r="AE15" s="243">
        <f>SUMIF(Вводные!$H$5:$L$5,AE$2,Вводные!$H$190:$L$190)*SUMIF(Вводные!$H$5:$L$5,AE$2,Вводные!$H$15:$L$15)*Выручка!AE23</f>
        <v>1911</v>
      </c>
      <c r="AF15" s="243">
        <f>SUMIF(Вводные!$H$5:$L$5,AF$2,Вводные!$H$190:$L$190)*SUMIF(Вводные!$H$5:$L$5,AF$2,Вводные!$H$15:$L$15)*Выручка!AF23</f>
        <v>1911</v>
      </c>
      <c r="AG15" s="243">
        <f>SUMIF(Вводные!$H$5:$L$5,AG$2,Вводные!$H$190:$L$190)*SUMIF(Вводные!$H$5:$L$5,AG$2,Вводные!$H$15:$L$15)*Выручка!AG23</f>
        <v>1911</v>
      </c>
      <c r="AH15" s="243">
        <f>SUMIF(Вводные!$H$5:$L$5,AH$2,Вводные!$H$190:$L$190)*SUMIF(Вводные!$H$5:$L$5,AH$2,Вводные!$H$15:$L$15)*Выручка!AH23</f>
        <v>1911</v>
      </c>
      <c r="AI15" s="243">
        <f>SUMIF(Вводные!$H$5:$L$5,AI$2,Вводные!$H$190:$L$190)*SUMIF(Вводные!$H$5:$L$5,AI$2,Вводные!$H$15:$L$15)*Выручка!AI23</f>
        <v>1911</v>
      </c>
      <c r="AJ15" s="243">
        <f>SUMIF(Вводные!$H$5:$L$5,AJ$2,Вводные!$H$190:$L$190)*SUMIF(Вводные!$H$5:$L$5,AJ$2,Вводные!$H$15:$L$15)*Выручка!AJ23</f>
        <v>1911</v>
      </c>
      <c r="AK15" s="243">
        <f>SUMIF(Вводные!$H$5:$L$5,AK$2,Вводные!$H$190:$L$190)*SUMIF(Вводные!$H$5:$L$5,AK$2,Вводные!$H$15:$L$15)*Выручка!AK23</f>
        <v>1911</v>
      </c>
      <c r="AL15" s="243">
        <f>SUMIF(Вводные!$H$5:$L$5,AL$2,Вводные!$H$190:$L$190)*SUMIF(Вводные!$H$5:$L$5,AL$2,Вводные!$H$15:$L$15)*Выручка!AL23</f>
        <v>1911</v>
      </c>
      <c r="AM15" s="243">
        <f>SUMIF(Вводные!$H$5:$L$5,AM$2,Вводные!$H$190:$L$190)*SUMIF(Вводные!$H$5:$L$5,AM$2,Вводные!$H$15:$L$15)*Выручка!AM23</f>
        <v>1911</v>
      </c>
      <c r="AN15" s="243">
        <f>SUMIF(Вводные!$H$5:$L$5,AN$2,Вводные!$H$190:$L$190)*SUMIF(Вводные!$H$5:$L$5,AN$2,Вводные!$H$15:$L$15)*Выручка!AN23</f>
        <v>1911</v>
      </c>
      <c r="AO15" s="243">
        <f>SUMIF(Вводные!$H$5:$L$5,AO$2,Вводные!$H$190:$L$190)*SUMIF(Вводные!$H$5:$L$5,AO$2,Вводные!$H$15:$L$15)*Выручка!AO23</f>
        <v>1911</v>
      </c>
      <c r="AP15" s="243">
        <f>SUMIF(Вводные!$H$5:$L$5,AP$2,Вводные!$H$190:$L$190)*SUMIF(Вводные!$H$5:$L$5,AP$2,Вводные!$H$15:$L$15)*Выручка!AP23</f>
        <v>1987.44</v>
      </c>
      <c r="AQ15" s="243">
        <f>SUMIF(Вводные!$H$5:$L$5,AQ$2,Вводные!$H$190:$L$190)*SUMIF(Вводные!$H$5:$L$5,AQ$2,Вводные!$H$15:$L$15)*Выручка!AQ23</f>
        <v>1987.44</v>
      </c>
      <c r="AR15" s="243">
        <f>SUMIF(Вводные!$H$5:$L$5,AR$2,Вводные!$H$190:$L$190)*SUMIF(Вводные!$H$5:$L$5,AR$2,Вводные!$H$15:$L$15)*Выручка!AR23</f>
        <v>1987.44</v>
      </c>
      <c r="AS15" s="243">
        <f>SUMIF(Вводные!$H$5:$L$5,AS$2,Вводные!$H$190:$L$190)*SUMIF(Вводные!$H$5:$L$5,AS$2,Вводные!$H$15:$L$15)*Выручка!AS23</f>
        <v>1987.44</v>
      </c>
      <c r="AT15" s="243">
        <f>SUMIF(Вводные!$H$5:$L$5,AT$2,Вводные!$H$190:$L$190)*SUMIF(Вводные!$H$5:$L$5,AT$2,Вводные!$H$15:$L$15)*Выручка!AT23</f>
        <v>1987.44</v>
      </c>
      <c r="AU15" s="243">
        <f>SUMIF(Вводные!$H$5:$L$5,AU$2,Вводные!$H$190:$L$190)*SUMIF(Вводные!$H$5:$L$5,AU$2,Вводные!$H$15:$L$15)*Выручка!AU23</f>
        <v>1987.44</v>
      </c>
      <c r="AV15" s="243">
        <f>SUMIF(Вводные!$H$5:$L$5,AV$2,Вводные!$H$190:$L$190)*SUMIF(Вводные!$H$5:$L$5,AV$2,Вводные!$H$15:$L$15)*Выручка!AV23</f>
        <v>1987.44</v>
      </c>
      <c r="AW15" s="243">
        <f>SUMIF(Вводные!$H$5:$L$5,AW$2,Вводные!$H$190:$L$190)*SUMIF(Вводные!$H$5:$L$5,AW$2,Вводные!$H$15:$L$15)*Выручка!AW23</f>
        <v>1987.44</v>
      </c>
      <c r="AX15" s="243">
        <f>SUMIF(Вводные!$H$5:$L$5,AX$2,Вводные!$H$190:$L$190)*SUMIF(Вводные!$H$5:$L$5,AX$2,Вводные!$H$15:$L$15)*Выручка!AX23</f>
        <v>1987.44</v>
      </c>
      <c r="AY15" s="243">
        <f>SUMIF(Вводные!$H$5:$L$5,AY$2,Вводные!$H$190:$L$190)*SUMIF(Вводные!$H$5:$L$5,AY$2,Вводные!$H$15:$L$15)*Выручка!AY23</f>
        <v>1987.44</v>
      </c>
      <c r="AZ15" s="243">
        <f>SUMIF(Вводные!$H$5:$L$5,AZ$2,Вводные!$H$190:$L$190)*SUMIF(Вводные!$H$5:$L$5,AZ$2,Вводные!$H$15:$L$15)*Выручка!AZ23</f>
        <v>1987.44</v>
      </c>
      <c r="BA15" s="243">
        <f>SUMIF(Вводные!$H$5:$L$5,BA$2,Вводные!$H$190:$L$190)*SUMIF(Вводные!$H$5:$L$5,BA$2,Вводные!$H$15:$L$15)*Выручка!BA23</f>
        <v>1987.44</v>
      </c>
      <c r="BB15" s="243">
        <f>SUMIF(Вводные!$H$5:$L$5,BB$2,Вводные!$H$190:$L$190)*SUMIF(Вводные!$H$5:$L$5,BB$2,Вводные!$H$15:$L$15)*Выручка!BB23</f>
        <v>4133.8751999999995</v>
      </c>
      <c r="BC15" s="243">
        <f>SUMIF(Вводные!$H$5:$L$5,BC$2,Вводные!$H$190:$L$190)*SUMIF(Вводные!$H$5:$L$5,BC$2,Вводные!$H$15:$L$15)*Выручка!BC23</f>
        <v>4133.8751999999995</v>
      </c>
      <c r="BD15" s="243">
        <f>SUMIF(Вводные!$H$5:$L$5,BD$2,Вводные!$H$190:$L$190)*SUMIF(Вводные!$H$5:$L$5,BD$2,Вводные!$H$15:$L$15)*Выручка!BD23</f>
        <v>4133.8751999999995</v>
      </c>
      <c r="BE15" s="243">
        <f>SUMIF(Вводные!$H$5:$L$5,BE$2,Вводные!$H$190:$L$190)*SUMIF(Вводные!$H$5:$L$5,BE$2,Вводные!$H$15:$L$15)*Выручка!BE23</f>
        <v>4133.8751999999995</v>
      </c>
      <c r="BF15" s="243">
        <f>SUMIF(Вводные!$H$5:$L$5,BF$2,Вводные!$H$190:$L$190)*SUMIF(Вводные!$H$5:$L$5,BF$2,Вводные!$H$15:$L$15)*Выручка!BF23</f>
        <v>4133.8751999999995</v>
      </c>
      <c r="BG15" s="243">
        <f>SUMIF(Вводные!$H$5:$L$5,BG$2,Вводные!$H$190:$L$190)*SUMIF(Вводные!$H$5:$L$5,BG$2,Вводные!$H$15:$L$15)*Выручка!BG23</f>
        <v>4133.8751999999995</v>
      </c>
      <c r="BH15" s="243">
        <f>SUMIF(Вводные!$H$5:$L$5,BH$2,Вводные!$H$190:$L$190)*SUMIF(Вводные!$H$5:$L$5,BH$2,Вводные!$H$15:$L$15)*Выручка!BH23</f>
        <v>4133.8751999999995</v>
      </c>
      <c r="BI15" s="243">
        <f>SUMIF(Вводные!$H$5:$L$5,BI$2,Вводные!$H$190:$L$190)*SUMIF(Вводные!$H$5:$L$5,BI$2,Вводные!$H$15:$L$15)*Выручка!BI23</f>
        <v>4133.8751999999995</v>
      </c>
      <c r="BJ15" s="243">
        <f>SUMIF(Вводные!$H$5:$L$5,BJ$2,Вводные!$H$190:$L$190)*SUMIF(Вводные!$H$5:$L$5,BJ$2,Вводные!$H$15:$L$15)*Выручка!BJ23</f>
        <v>4133.8751999999995</v>
      </c>
      <c r="BK15" s="243">
        <f>SUMIF(Вводные!$H$5:$L$5,BK$2,Вводные!$H$190:$L$190)*SUMIF(Вводные!$H$5:$L$5,BK$2,Вводные!$H$15:$L$15)*Выручка!BK23</f>
        <v>4133.8751999999995</v>
      </c>
      <c r="BL15" s="243">
        <f>SUMIF(Вводные!$H$5:$L$5,BL$2,Вводные!$H$190:$L$190)*SUMIF(Вводные!$H$5:$L$5,BL$2,Вводные!$H$15:$L$15)*Выручка!BL23</f>
        <v>4133.8751999999995</v>
      </c>
      <c r="BM15" s="243">
        <f>SUMIF(Вводные!$H$5:$L$5,BM$2,Вводные!$H$190:$L$190)*SUMIF(Вводные!$H$5:$L$5,BM$2,Вводные!$H$15:$L$15)*Выручка!BM23</f>
        <v>4133.8751999999995</v>
      </c>
      <c r="BN15" s="240"/>
      <c r="BO15" s="240"/>
      <c r="BP15" s="240"/>
      <c r="BQ15" s="240"/>
      <c r="BR15" s="240"/>
      <c r="BS15" s="240"/>
      <c r="BT15" s="240"/>
      <c r="BU15" s="240"/>
      <c r="BV15" s="240"/>
      <c r="BW15" s="240"/>
      <c r="BX15" s="240"/>
      <c r="BY15" s="240"/>
      <c r="BZ15" s="240"/>
      <c r="CA15" s="240"/>
      <c r="CB15" s="240"/>
      <c r="CC15" s="240"/>
      <c r="CD15" s="240"/>
      <c r="CE15" s="240"/>
      <c r="CF15" s="240"/>
      <c r="CG15" s="240"/>
    </row>
    <row r="16" spans="1:85" outlineLevel="1" x14ac:dyDescent="0.2">
      <c r="A16" s="240"/>
      <c r="B16" s="241"/>
      <c r="C16" s="120" t="str">
        <f>Вводные!C191</f>
        <v>Модель Штурн 3 (+ ШТУРН 3)</v>
      </c>
      <c r="D16" s="44" t="s">
        <v>77</v>
      </c>
      <c r="E16" s="45"/>
      <c r="F16" s="243">
        <f>SUMIF(Вводные!$H$5:$L$5,F$2,Вводные!$H$191:$L$191)*SUMIF(Вводные!$H$5:$L$5,F$2,Вводные!$H$15:$L$15)*Выручка!F24</f>
        <v>0</v>
      </c>
      <c r="G16" s="243">
        <f>SUMIF(Вводные!$H$5:$L$5,G$2,Вводные!$H$191:$L$191)*SUMIF(Вводные!$H$5:$L$5,G$2,Вводные!$H$15:$L$15)*Выручка!G24</f>
        <v>0</v>
      </c>
      <c r="H16" s="243">
        <f>SUMIF(Вводные!$H$5:$L$5,H$2,Вводные!$H$191:$L$191)*SUMIF(Вводные!$H$5:$L$5,H$2,Вводные!$H$15:$L$15)*Выручка!H24</f>
        <v>0</v>
      </c>
      <c r="I16" s="243">
        <f>SUMIF(Вводные!$H$5:$L$5,I$2,Вводные!$H$191:$L$191)*SUMIF(Вводные!$H$5:$L$5,I$2,Вводные!$H$15:$L$15)*Выручка!I24</f>
        <v>0</v>
      </c>
      <c r="J16" s="243">
        <f>SUMIF(Вводные!$H$5:$L$5,J$2,Вводные!$H$191:$L$191)*SUMIF(Вводные!$H$5:$L$5,J$2,Вводные!$H$15:$L$15)*Выручка!J24</f>
        <v>0</v>
      </c>
      <c r="K16" s="243">
        <f>SUMIF(Вводные!$H$5:$L$5,K$2,Вводные!$H$191:$L$191)*SUMIF(Вводные!$H$5:$L$5,K$2,Вводные!$H$15:$L$15)*Выручка!K24</f>
        <v>0</v>
      </c>
      <c r="L16" s="243">
        <f>SUMIF(Вводные!$H$5:$L$5,L$2,Вводные!$H$191:$L$191)*SUMIF(Вводные!$H$5:$L$5,L$2,Вводные!$H$15:$L$15)*Выручка!L24</f>
        <v>0</v>
      </c>
      <c r="M16" s="243">
        <f>SUMIF(Вводные!$H$5:$L$5,M$2,Вводные!$H$191:$L$191)*SUMIF(Вводные!$H$5:$L$5,M$2,Вводные!$H$15:$L$15)*Выручка!M24</f>
        <v>0</v>
      </c>
      <c r="N16" s="243">
        <f>SUMIF(Вводные!$H$5:$L$5,N$2,Вводные!$H$191:$L$191)*SUMIF(Вводные!$H$5:$L$5,N$2,Вводные!$H$15:$L$15)*Выручка!N24</f>
        <v>0</v>
      </c>
      <c r="O16" s="243">
        <f>SUMIF(Вводные!$H$5:$L$5,O$2,Вводные!$H$191:$L$191)*SUMIF(Вводные!$H$5:$L$5,O$2,Вводные!$H$15:$L$15)*Выручка!O24</f>
        <v>0</v>
      </c>
      <c r="P16" s="243">
        <f>SUMIF(Вводные!$H$5:$L$5,P$2,Вводные!$H$191:$L$191)*SUMIF(Вводные!$H$5:$L$5,P$2,Вводные!$H$15:$L$15)*Выручка!P24</f>
        <v>0</v>
      </c>
      <c r="Q16" s="243">
        <f>SUMIF(Вводные!$H$5:$L$5,Q$2,Вводные!$H$191:$L$191)*SUMIF(Вводные!$H$5:$L$5,Q$2,Вводные!$H$15:$L$15)*Выручка!Q24</f>
        <v>0</v>
      </c>
      <c r="R16" s="243">
        <f>SUMIF(Вводные!$H$5:$L$5,R$2,Вводные!$H$191:$L$191)*SUMIF(Вводные!$H$5:$L$5,R$2,Вводные!$H$15:$L$15)*Выручка!R24</f>
        <v>459.37499999999994</v>
      </c>
      <c r="S16" s="243">
        <f>SUMIF(Вводные!$H$5:$L$5,S$2,Вводные!$H$191:$L$191)*SUMIF(Вводные!$H$5:$L$5,S$2,Вводные!$H$15:$L$15)*Выручка!S24</f>
        <v>459.37499999999994</v>
      </c>
      <c r="T16" s="243">
        <f>SUMIF(Вводные!$H$5:$L$5,T$2,Вводные!$H$191:$L$191)*SUMIF(Вводные!$H$5:$L$5,T$2,Вводные!$H$15:$L$15)*Выручка!T24</f>
        <v>459.37499999999994</v>
      </c>
      <c r="U16" s="243">
        <f>SUMIF(Вводные!$H$5:$L$5,U$2,Вводные!$H$191:$L$191)*SUMIF(Вводные!$H$5:$L$5,U$2,Вводные!$H$15:$L$15)*Выручка!U24</f>
        <v>459.37499999999994</v>
      </c>
      <c r="V16" s="243">
        <f>SUMIF(Вводные!$H$5:$L$5,V$2,Вводные!$H$191:$L$191)*SUMIF(Вводные!$H$5:$L$5,V$2,Вводные!$H$15:$L$15)*Выручка!V24</f>
        <v>459.37499999999994</v>
      </c>
      <c r="W16" s="243">
        <f>SUMIF(Вводные!$H$5:$L$5,W$2,Вводные!$H$191:$L$191)*SUMIF(Вводные!$H$5:$L$5,W$2,Вводные!$H$15:$L$15)*Выручка!W24</f>
        <v>459.37499999999994</v>
      </c>
      <c r="X16" s="243">
        <f>SUMIF(Вводные!$H$5:$L$5,X$2,Вводные!$H$191:$L$191)*SUMIF(Вводные!$H$5:$L$5,X$2,Вводные!$H$15:$L$15)*Выручка!X24</f>
        <v>459.37499999999994</v>
      </c>
      <c r="Y16" s="243">
        <f>SUMIF(Вводные!$H$5:$L$5,Y$2,Вводные!$H$191:$L$191)*SUMIF(Вводные!$H$5:$L$5,Y$2,Вводные!$H$15:$L$15)*Выручка!Y24</f>
        <v>459.37499999999994</v>
      </c>
      <c r="Z16" s="243">
        <f>SUMIF(Вводные!$H$5:$L$5,Z$2,Вводные!$H$191:$L$191)*SUMIF(Вводные!$H$5:$L$5,Z$2,Вводные!$H$15:$L$15)*Выручка!Z24</f>
        <v>459.37499999999994</v>
      </c>
      <c r="AA16" s="243">
        <f>SUMIF(Вводные!$H$5:$L$5,AA$2,Вводные!$H$191:$L$191)*SUMIF(Вводные!$H$5:$L$5,AA$2,Вводные!$H$15:$L$15)*Выручка!AA24</f>
        <v>459.37499999999994</v>
      </c>
      <c r="AB16" s="243">
        <f>SUMIF(Вводные!$H$5:$L$5,AB$2,Вводные!$H$191:$L$191)*SUMIF(Вводные!$H$5:$L$5,AB$2,Вводные!$H$15:$L$15)*Выручка!AB24</f>
        <v>459.37499999999994</v>
      </c>
      <c r="AC16" s="243">
        <f>SUMIF(Вводные!$H$5:$L$5,AC$2,Вводные!$H$191:$L$191)*SUMIF(Вводные!$H$5:$L$5,AC$2,Вводные!$H$15:$L$15)*Выручка!AC24</f>
        <v>459.37499999999994</v>
      </c>
      <c r="AD16" s="243">
        <f>SUMIF(Вводные!$H$5:$L$5,AD$2,Вводные!$H$191:$L$191)*SUMIF(Вводные!$H$5:$L$5,AD$2,Вводные!$H$15:$L$15)*Выручка!AD24</f>
        <v>2388.75</v>
      </c>
      <c r="AE16" s="243">
        <f>SUMIF(Вводные!$H$5:$L$5,AE$2,Вводные!$H$191:$L$191)*SUMIF(Вводные!$H$5:$L$5,AE$2,Вводные!$H$15:$L$15)*Выручка!AE24</f>
        <v>2388.75</v>
      </c>
      <c r="AF16" s="243">
        <f>SUMIF(Вводные!$H$5:$L$5,AF$2,Вводные!$H$191:$L$191)*SUMIF(Вводные!$H$5:$L$5,AF$2,Вводные!$H$15:$L$15)*Выручка!AF24</f>
        <v>2388.75</v>
      </c>
      <c r="AG16" s="243">
        <f>SUMIF(Вводные!$H$5:$L$5,AG$2,Вводные!$H$191:$L$191)*SUMIF(Вводные!$H$5:$L$5,AG$2,Вводные!$H$15:$L$15)*Выручка!AG24</f>
        <v>2388.75</v>
      </c>
      <c r="AH16" s="243">
        <f>SUMIF(Вводные!$H$5:$L$5,AH$2,Вводные!$H$191:$L$191)*SUMIF(Вводные!$H$5:$L$5,AH$2,Вводные!$H$15:$L$15)*Выручка!AH24</f>
        <v>2388.75</v>
      </c>
      <c r="AI16" s="243">
        <f>SUMIF(Вводные!$H$5:$L$5,AI$2,Вводные!$H$191:$L$191)*SUMIF(Вводные!$H$5:$L$5,AI$2,Вводные!$H$15:$L$15)*Выручка!AI24</f>
        <v>2388.75</v>
      </c>
      <c r="AJ16" s="243">
        <f>SUMIF(Вводные!$H$5:$L$5,AJ$2,Вводные!$H$191:$L$191)*SUMIF(Вводные!$H$5:$L$5,AJ$2,Вводные!$H$15:$L$15)*Выручка!AJ24</f>
        <v>2388.75</v>
      </c>
      <c r="AK16" s="243">
        <f>SUMIF(Вводные!$H$5:$L$5,AK$2,Вводные!$H$191:$L$191)*SUMIF(Вводные!$H$5:$L$5,AK$2,Вводные!$H$15:$L$15)*Выручка!AK24</f>
        <v>2388.75</v>
      </c>
      <c r="AL16" s="243">
        <f>SUMIF(Вводные!$H$5:$L$5,AL$2,Вводные!$H$191:$L$191)*SUMIF(Вводные!$H$5:$L$5,AL$2,Вводные!$H$15:$L$15)*Выручка!AL24</f>
        <v>2388.75</v>
      </c>
      <c r="AM16" s="243">
        <f>SUMIF(Вводные!$H$5:$L$5,AM$2,Вводные!$H$191:$L$191)*SUMIF(Вводные!$H$5:$L$5,AM$2,Вводные!$H$15:$L$15)*Выручка!AM24</f>
        <v>2388.75</v>
      </c>
      <c r="AN16" s="243">
        <f>SUMIF(Вводные!$H$5:$L$5,AN$2,Вводные!$H$191:$L$191)*SUMIF(Вводные!$H$5:$L$5,AN$2,Вводные!$H$15:$L$15)*Выручка!AN24</f>
        <v>2388.75</v>
      </c>
      <c r="AO16" s="243">
        <f>SUMIF(Вводные!$H$5:$L$5,AO$2,Вводные!$H$191:$L$191)*SUMIF(Вводные!$H$5:$L$5,AO$2,Вводные!$H$15:$L$15)*Выручка!AO24</f>
        <v>2388.75</v>
      </c>
      <c r="AP16" s="243">
        <f>SUMIF(Вводные!$H$5:$L$5,AP$2,Вводные!$H$191:$L$191)*SUMIF(Вводные!$H$5:$L$5,AP$2,Вводные!$H$15:$L$15)*Выручка!AP24</f>
        <v>2484.3000000000002</v>
      </c>
      <c r="AQ16" s="243">
        <f>SUMIF(Вводные!$H$5:$L$5,AQ$2,Вводные!$H$191:$L$191)*SUMIF(Вводные!$H$5:$L$5,AQ$2,Вводные!$H$15:$L$15)*Выручка!AQ24</f>
        <v>2484.3000000000002</v>
      </c>
      <c r="AR16" s="243">
        <f>SUMIF(Вводные!$H$5:$L$5,AR$2,Вводные!$H$191:$L$191)*SUMIF(Вводные!$H$5:$L$5,AR$2,Вводные!$H$15:$L$15)*Выручка!AR24</f>
        <v>2484.3000000000002</v>
      </c>
      <c r="AS16" s="243">
        <f>SUMIF(Вводные!$H$5:$L$5,AS$2,Вводные!$H$191:$L$191)*SUMIF(Вводные!$H$5:$L$5,AS$2,Вводные!$H$15:$L$15)*Выручка!AS24</f>
        <v>2484.3000000000002</v>
      </c>
      <c r="AT16" s="243">
        <f>SUMIF(Вводные!$H$5:$L$5,AT$2,Вводные!$H$191:$L$191)*SUMIF(Вводные!$H$5:$L$5,AT$2,Вводные!$H$15:$L$15)*Выручка!AT24</f>
        <v>2484.3000000000002</v>
      </c>
      <c r="AU16" s="243">
        <f>SUMIF(Вводные!$H$5:$L$5,AU$2,Вводные!$H$191:$L$191)*SUMIF(Вводные!$H$5:$L$5,AU$2,Вводные!$H$15:$L$15)*Выручка!AU24</f>
        <v>2484.3000000000002</v>
      </c>
      <c r="AV16" s="243">
        <f>SUMIF(Вводные!$H$5:$L$5,AV$2,Вводные!$H$191:$L$191)*SUMIF(Вводные!$H$5:$L$5,AV$2,Вводные!$H$15:$L$15)*Выручка!AV24</f>
        <v>2484.3000000000002</v>
      </c>
      <c r="AW16" s="243">
        <f>SUMIF(Вводные!$H$5:$L$5,AW$2,Вводные!$H$191:$L$191)*SUMIF(Вводные!$H$5:$L$5,AW$2,Вводные!$H$15:$L$15)*Выручка!AW24</f>
        <v>2484.3000000000002</v>
      </c>
      <c r="AX16" s="243">
        <f>SUMIF(Вводные!$H$5:$L$5,AX$2,Вводные!$H$191:$L$191)*SUMIF(Вводные!$H$5:$L$5,AX$2,Вводные!$H$15:$L$15)*Выручка!AX24</f>
        <v>2484.3000000000002</v>
      </c>
      <c r="AY16" s="243">
        <f>SUMIF(Вводные!$H$5:$L$5,AY$2,Вводные!$H$191:$L$191)*SUMIF(Вводные!$H$5:$L$5,AY$2,Вводные!$H$15:$L$15)*Выручка!AY24</f>
        <v>2484.3000000000002</v>
      </c>
      <c r="AZ16" s="243">
        <f>SUMIF(Вводные!$H$5:$L$5,AZ$2,Вводные!$H$191:$L$191)*SUMIF(Вводные!$H$5:$L$5,AZ$2,Вводные!$H$15:$L$15)*Выручка!AZ24</f>
        <v>2484.3000000000002</v>
      </c>
      <c r="BA16" s="243">
        <f>SUMIF(Вводные!$H$5:$L$5,BA$2,Вводные!$H$191:$L$191)*SUMIF(Вводные!$H$5:$L$5,BA$2,Вводные!$H$15:$L$15)*Выручка!BA24</f>
        <v>2484.3000000000002</v>
      </c>
      <c r="BB16" s="243">
        <f>SUMIF(Вводные!$H$5:$L$5,BB$2,Вводные!$H$191:$L$191)*SUMIF(Вводные!$H$5:$L$5,BB$2,Вводные!$H$15:$L$15)*Выручка!BB24</f>
        <v>5167.3440000000001</v>
      </c>
      <c r="BC16" s="243">
        <f>SUMIF(Вводные!$H$5:$L$5,BC$2,Вводные!$H$191:$L$191)*SUMIF(Вводные!$H$5:$L$5,BC$2,Вводные!$H$15:$L$15)*Выручка!BC24</f>
        <v>5167.3440000000001</v>
      </c>
      <c r="BD16" s="243">
        <f>SUMIF(Вводные!$H$5:$L$5,BD$2,Вводные!$H$191:$L$191)*SUMIF(Вводные!$H$5:$L$5,BD$2,Вводные!$H$15:$L$15)*Выручка!BD24</f>
        <v>5167.3440000000001</v>
      </c>
      <c r="BE16" s="243">
        <f>SUMIF(Вводные!$H$5:$L$5,BE$2,Вводные!$H$191:$L$191)*SUMIF(Вводные!$H$5:$L$5,BE$2,Вводные!$H$15:$L$15)*Выручка!BE24</f>
        <v>5167.3440000000001</v>
      </c>
      <c r="BF16" s="243">
        <f>SUMIF(Вводные!$H$5:$L$5,BF$2,Вводные!$H$191:$L$191)*SUMIF(Вводные!$H$5:$L$5,BF$2,Вводные!$H$15:$L$15)*Выручка!BF24</f>
        <v>5167.3440000000001</v>
      </c>
      <c r="BG16" s="243">
        <f>SUMIF(Вводные!$H$5:$L$5,BG$2,Вводные!$H$191:$L$191)*SUMIF(Вводные!$H$5:$L$5,BG$2,Вводные!$H$15:$L$15)*Выручка!BG24</f>
        <v>5167.3440000000001</v>
      </c>
      <c r="BH16" s="243">
        <f>SUMIF(Вводные!$H$5:$L$5,BH$2,Вводные!$H$191:$L$191)*SUMIF(Вводные!$H$5:$L$5,BH$2,Вводные!$H$15:$L$15)*Выручка!BH24</f>
        <v>5167.3440000000001</v>
      </c>
      <c r="BI16" s="243">
        <f>SUMIF(Вводные!$H$5:$L$5,BI$2,Вводные!$H$191:$L$191)*SUMIF(Вводные!$H$5:$L$5,BI$2,Вводные!$H$15:$L$15)*Выручка!BI24</f>
        <v>5167.3440000000001</v>
      </c>
      <c r="BJ16" s="243">
        <f>SUMIF(Вводные!$H$5:$L$5,BJ$2,Вводные!$H$191:$L$191)*SUMIF(Вводные!$H$5:$L$5,BJ$2,Вводные!$H$15:$L$15)*Выручка!BJ24</f>
        <v>5167.3440000000001</v>
      </c>
      <c r="BK16" s="243">
        <f>SUMIF(Вводные!$H$5:$L$5,BK$2,Вводные!$H$191:$L$191)*SUMIF(Вводные!$H$5:$L$5,BK$2,Вводные!$H$15:$L$15)*Выручка!BK24</f>
        <v>5167.3440000000001</v>
      </c>
      <c r="BL16" s="243">
        <f>SUMIF(Вводные!$H$5:$L$5,BL$2,Вводные!$H$191:$L$191)*SUMIF(Вводные!$H$5:$L$5,BL$2,Вводные!$H$15:$L$15)*Выручка!BL24</f>
        <v>5167.3440000000001</v>
      </c>
      <c r="BM16" s="243">
        <f>SUMIF(Вводные!$H$5:$L$5,BM$2,Вводные!$H$191:$L$191)*SUMIF(Вводные!$H$5:$L$5,BM$2,Вводные!$H$15:$L$15)*Выручка!BM24</f>
        <v>5167.3440000000001</v>
      </c>
      <c r="BN16" s="240"/>
      <c r="BO16" s="240"/>
      <c r="BP16" s="240"/>
      <c r="BQ16" s="240"/>
      <c r="BR16" s="240"/>
      <c r="BS16" s="240"/>
      <c r="BT16" s="240"/>
      <c r="BU16" s="240"/>
      <c r="BV16" s="240"/>
      <c r="BW16" s="240"/>
      <c r="BX16" s="240"/>
      <c r="BY16" s="240"/>
      <c r="BZ16" s="240"/>
      <c r="CA16" s="240"/>
      <c r="CB16" s="240"/>
      <c r="CC16" s="240"/>
      <c r="CD16" s="240"/>
      <c r="CE16" s="240"/>
      <c r="CF16" s="240"/>
      <c r="CG16" s="240"/>
    </row>
    <row r="17" spans="1:85" x14ac:dyDescent="0.2">
      <c r="A17" s="240"/>
      <c r="B17" s="241"/>
      <c r="C17" s="26" t="str">
        <f>Вводные!C192</f>
        <v>Аренда производственного помещения</v>
      </c>
      <c r="D17" s="44" t="s">
        <v>77</v>
      </c>
      <c r="E17" s="45"/>
      <c r="F17" s="243">
        <f>SUMIF(Вводные!$H$5:$L$5,F$2,Вводные!$H$192:$L$192)*SUMIF(Вводные!$H$5:$L$5,F$2,Вводные!$H$15:$L$15)</f>
        <v>525</v>
      </c>
      <c r="G17" s="243">
        <f>SUMIF(Вводные!$H$5:$L$5,G$2,Вводные!$H$192:$L$192)*SUMIF(Вводные!$H$5:$L$5,G$2,Вводные!$H$15:$L$15)</f>
        <v>525</v>
      </c>
      <c r="H17" s="243">
        <f>SUMIF(Вводные!$H$5:$L$5,H$2,Вводные!$H$192:$L$192)*SUMIF(Вводные!$H$5:$L$5,H$2,Вводные!$H$15:$L$15)</f>
        <v>525</v>
      </c>
      <c r="I17" s="243">
        <f>SUMIF(Вводные!$H$5:$L$5,I$2,Вводные!$H$192:$L$192)*SUMIF(Вводные!$H$5:$L$5,I$2,Вводные!$H$15:$L$15)</f>
        <v>525</v>
      </c>
      <c r="J17" s="243">
        <f>SUMIF(Вводные!$H$5:$L$5,J$2,Вводные!$H$192:$L$192)*SUMIF(Вводные!$H$5:$L$5,J$2,Вводные!$H$15:$L$15)</f>
        <v>525</v>
      </c>
      <c r="K17" s="243">
        <f>SUMIF(Вводные!$H$5:$L$5,K$2,Вводные!$H$192:$L$192)*SUMIF(Вводные!$H$5:$L$5,K$2,Вводные!$H$15:$L$15)</f>
        <v>525</v>
      </c>
      <c r="L17" s="243">
        <f>SUMIF(Вводные!$H$5:$L$5,L$2,Вводные!$H$192:$L$192)*SUMIF(Вводные!$H$5:$L$5,L$2,Вводные!$H$15:$L$15)</f>
        <v>525</v>
      </c>
      <c r="M17" s="243">
        <f>SUMIF(Вводные!$H$5:$L$5,M$2,Вводные!$H$192:$L$192)*SUMIF(Вводные!$H$5:$L$5,M$2,Вводные!$H$15:$L$15)</f>
        <v>525</v>
      </c>
      <c r="N17" s="243">
        <f>SUMIF(Вводные!$H$5:$L$5,N$2,Вводные!$H$192:$L$192)*SUMIF(Вводные!$H$5:$L$5,N$2,Вводные!$H$15:$L$15)</f>
        <v>525</v>
      </c>
      <c r="O17" s="243">
        <f>SUMIF(Вводные!$H$5:$L$5,O$2,Вводные!$H$192:$L$192)*SUMIF(Вводные!$H$5:$L$5,O$2,Вводные!$H$15:$L$15)</f>
        <v>525</v>
      </c>
      <c r="P17" s="243">
        <f>SUMIF(Вводные!$H$5:$L$5,P$2,Вводные!$H$192:$L$192)*SUMIF(Вводные!$H$5:$L$5,P$2,Вводные!$H$15:$L$15)</f>
        <v>525</v>
      </c>
      <c r="Q17" s="243">
        <f>SUMIF(Вводные!$H$5:$L$5,Q$2,Вводные!$H$192:$L$192)*SUMIF(Вводные!$H$5:$L$5,Q$2,Вводные!$H$15:$L$15)</f>
        <v>525</v>
      </c>
      <c r="R17" s="243">
        <f>SUMIF(Вводные!$H$5:$L$5,R$2,Вводные!$H$192:$L$192)*SUMIF(Вводные!$H$5:$L$5,R$2,Вводные!$H$15:$L$15)</f>
        <v>2205</v>
      </c>
      <c r="S17" s="243">
        <f>SUMIF(Вводные!$H$5:$L$5,S$2,Вводные!$H$192:$L$192)*SUMIF(Вводные!$H$5:$L$5,S$2,Вводные!$H$15:$L$15)</f>
        <v>2205</v>
      </c>
      <c r="T17" s="243">
        <f>SUMIF(Вводные!$H$5:$L$5,T$2,Вводные!$H$192:$L$192)*SUMIF(Вводные!$H$5:$L$5,T$2,Вводные!$H$15:$L$15)</f>
        <v>2205</v>
      </c>
      <c r="U17" s="243">
        <f>SUMIF(Вводные!$H$5:$L$5,U$2,Вводные!$H$192:$L$192)*SUMIF(Вводные!$H$5:$L$5,U$2,Вводные!$H$15:$L$15)</f>
        <v>2205</v>
      </c>
      <c r="V17" s="243">
        <f>SUMIF(Вводные!$H$5:$L$5,V$2,Вводные!$H$192:$L$192)*SUMIF(Вводные!$H$5:$L$5,V$2,Вводные!$H$15:$L$15)</f>
        <v>2205</v>
      </c>
      <c r="W17" s="243">
        <f>SUMIF(Вводные!$H$5:$L$5,W$2,Вводные!$H$192:$L$192)*SUMIF(Вводные!$H$5:$L$5,W$2,Вводные!$H$15:$L$15)</f>
        <v>2205</v>
      </c>
      <c r="X17" s="243">
        <f>SUMIF(Вводные!$H$5:$L$5,X$2,Вводные!$H$192:$L$192)*SUMIF(Вводные!$H$5:$L$5,X$2,Вводные!$H$15:$L$15)</f>
        <v>2205</v>
      </c>
      <c r="Y17" s="243">
        <f>SUMIF(Вводные!$H$5:$L$5,Y$2,Вводные!$H$192:$L$192)*SUMIF(Вводные!$H$5:$L$5,Y$2,Вводные!$H$15:$L$15)</f>
        <v>2205</v>
      </c>
      <c r="Z17" s="243">
        <f>SUMIF(Вводные!$H$5:$L$5,Z$2,Вводные!$H$192:$L$192)*SUMIF(Вводные!$H$5:$L$5,Z$2,Вводные!$H$15:$L$15)</f>
        <v>2205</v>
      </c>
      <c r="AA17" s="243">
        <f>SUMIF(Вводные!$H$5:$L$5,AA$2,Вводные!$H$192:$L$192)*SUMIF(Вводные!$H$5:$L$5,AA$2,Вводные!$H$15:$L$15)</f>
        <v>2205</v>
      </c>
      <c r="AB17" s="243">
        <f>SUMIF(Вводные!$H$5:$L$5,AB$2,Вводные!$H$192:$L$192)*SUMIF(Вводные!$H$5:$L$5,AB$2,Вводные!$H$15:$L$15)</f>
        <v>2205</v>
      </c>
      <c r="AC17" s="243">
        <f>SUMIF(Вводные!$H$5:$L$5,AC$2,Вводные!$H$192:$L$192)*SUMIF(Вводные!$H$5:$L$5,AC$2,Вводные!$H$15:$L$15)</f>
        <v>2205</v>
      </c>
      <c r="AD17" s="243">
        <f>SUMIF(Вводные!$H$5:$L$5,AD$2,Вводные!$H$192:$L$192)*SUMIF(Вводные!$H$5:$L$5,AD$2,Вводные!$H$15:$L$15)</f>
        <v>2293.2000000000003</v>
      </c>
      <c r="AE17" s="243">
        <f>SUMIF(Вводные!$H$5:$L$5,AE$2,Вводные!$H$192:$L$192)*SUMIF(Вводные!$H$5:$L$5,AE$2,Вводные!$H$15:$L$15)</f>
        <v>2293.2000000000003</v>
      </c>
      <c r="AF17" s="243">
        <f>SUMIF(Вводные!$H$5:$L$5,AF$2,Вводные!$H$192:$L$192)*SUMIF(Вводные!$H$5:$L$5,AF$2,Вводные!$H$15:$L$15)</f>
        <v>2293.2000000000003</v>
      </c>
      <c r="AG17" s="243">
        <f>SUMIF(Вводные!$H$5:$L$5,AG$2,Вводные!$H$192:$L$192)*SUMIF(Вводные!$H$5:$L$5,AG$2,Вводные!$H$15:$L$15)</f>
        <v>2293.2000000000003</v>
      </c>
      <c r="AH17" s="243">
        <f>SUMIF(Вводные!$H$5:$L$5,AH$2,Вводные!$H$192:$L$192)*SUMIF(Вводные!$H$5:$L$5,AH$2,Вводные!$H$15:$L$15)</f>
        <v>2293.2000000000003</v>
      </c>
      <c r="AI17" s="243">
        <f>SUMIF(Вводные!$H$5:$L$5,AI$2,Вводные!$H$192:$L$192)*SUMIF(Вводные!$H$5:$L$5,AI$2,Вводные!$H$15:$L$15)</f>
        <v>2293.2000000000003</v>
      </c>
      <c r="AJ17" s="243">
        <f>SUMIF(Вводные!$H$5:$L$5,AJ$2,Вводные!$H$192:$L$192)*SUMIF(Вводные!$H$5:$L$5,AJ$2,Вводные!$H$15:$L$15)</f>
        <v>2293.2000000000003</v>
      </c>
      <c r="AK17" s="243">
        <f>SUMIF(Вводные!$H$5:$L$5,AK$2,Вводные!$H$192:$L$192)*SUMIF(Вводные!$H$5:$L$5,AK$2,Вводные!$H$15:$L$15)</f>
        <v>2293.2000000000003</v>
      </c>
      <c r="AL17" s="243">
        <f>SUMIF(Вводные!$H$5:$L$5,AL$2,Вводные!$H$192:$L$192)*SUMIF(Вводные!$H$5:$L$5,AL$2,Вводные!$H$15:$L$15)</f>
        <v>2293.2000000000003</v>
      </c>
      <c r="AM17" s="243">
        <f>SUMIF(Вводные!$H$5:$L$5,AM$2,Вводные!$H$192:$L$192)*SUMIF(Вводные!$H$5:$L$5,AM$2,Вводные!$H$15:$L$15)</f>
        <v>2293.2000000000003</v>
      </c>
      <c r="AN17" s="243">
        <f>SUMIF(Вводные!$H$5:$L$5,AN$2,Вводные!$H$192:$L$192)*SUMIF(Вводные!$H$5:$L$5,AN$2,Вводные!$H$15:$L$15)</f>
        <v>2293.2000000000003</v>
      </c>
      <c r="AO17" s="243">
        <f>SUMIF(Вводные!$H$5:$L$5,AO$2,Вводные!$H$192:$L$192)*SUMIF(Вводные!$H$5:$L$5,AO$2,Вводные!$H$15:$L$15)</f>
        <v>2293.2000000000003</v>
      </c>
      <c r="AP17" s="243">
        <f>SUMIF(Вводные!$H$5:$L$5,AP$2,Вводные!$H$192:$L$192)*SUMIF(Вводные!$H$5:$L$5,AP$2,Вводные!$H$15:$L$15)</f>
        <v>2384.9280000000003</v>
      </c>
      <c r="AQ17" s="243">
        <f>SUMIF(Вводные!$H$5:$L$5,AQ$2,Вводные!$H$192:$L$192)*SUMIF(Вводные!$H$5:$L$5,AQ$2,Вводные!$H$15:$L$15)</f>
        <v>2384.9280000000003</v>
      </c>
      <c r="AR17" s="243">
        <f>SUMIF(Вводные!$H$5:$L$5,AR$2,Вводные!$H$192:$L$192)*SUMIF(Вводные!$H$5:$L$5,AR$2,Вводные!$H$15:$L$15)</f>
        <v>2384.9280000000003</v>
      </c>
      <c r="AS17" s="243">
        <f>SUMIF(Вводные!$H$5:$L$5,AS$2,Вводные!$H$192:$L$192)*SUMIF(Вводные!$H$5:$L$5,AS$2,Вводные!$H$15:$L$15)</f>
        <v>2384.9280000000003</v>
      </c>
      <c r="AT17" s="243">
        <f>SUMIF(Вводные!$H$5:$L$5,AT$2,Вводные!$H$192:$L$192)*SUMIF(Вводные!$H$5:$L$5,AT$2,Вводные!$H$15:$L$15)</f>
        <v>2384.9280000000003</v>
      </c>
      <c r="AU17" s="243">
        <f>SUMIF(Вводные!$H$5:$L$5,AU$2,Вводные!$H$192:$L$192)*SUMIF(Вводные!$H$5:$L$5,AU$2,Вводные!$H$15:$L$15)</f>
        <v>2384.9280000000003</v>
      </c>
      <c r="AV17" s="243">
        <f>SUMIF(Вводные!$H$5:$L$5,AV$2,Вводные!$H$192:$L$192)*SUMIF(Вводные!$H$5:$L$5,AV$2,Вводные!$H$15:$L$15)</f>
        <v>2384.9280000000003</v>
      </c>
      <c r="AW17" s="243">
        <f>SUMIF(Вводные!$H$5:$L$5,AW$2,Вводные!$H$192:$L$192)*SUMIF(Вводные!$H$5:$L$5,AW$2,Вводные!$H$15:$L$15)</f>
        <v>2384.9280000000003</v>
      </c>
      <c r="AX17" s="243">
        <f>SUMIF(Вводные!$H$5:$L$5,AX$2,Вводные!$H$192:$L$192)*SUMIF(Вводные!$H$5:$L$5,AX$2,Вводные!$H$15:$L$15)</f>
        <v>2384.9280000000003</v>
      </c>
      <c r="AY17" s="243">
        <f>SUMIF(Вводные!$H$5:$L$5,AY$2,Вводные!$H$192:$L$192)*SUMIF(Вводные!$H$5:$L$5,AY$2,Вводные!$H$15:$L$15)</f>
        <v>2384.9280000000003</v>
      </c>
      <c r="AZ17" s="243">
        <f>SUMIF(Вводные!$H$5:$L$5,AZ$2,Вводные!$H$192:$L$192)*SUMIF(Вводные!$H$5:$L$5,AZ$2,Вводные!$H$15:$L$15)</f>
        <v>2384.9280000000003</v>
      </c>
      <c r="BA17" s="243">
        <f>SUMIF(Вводные!$H$5:$L$5,BA$2,Вводные!$H$192:$L$192)*SUMIF(Вводные!$H$5:$L$5,BA$2,Вводные!$H$15:$L$15)</f>
        <v>2384.9280000000003</v>
      </c>
      <c r="BB17" s="243">
        <f>SUMIF(Вводные!$H$5:$L$5,BB$2,Вводные!$H$192:$L$192)*SUMIF(Вводные!$H$5:$L$5,BB$2,Вводные!$H$15:$L$15)</f>
        <v>2480.3251200000004</v>
      </c>
      <c r="BC17" s="243">
        <f>SUMIF(Вводные!$H$5:$L$5,BC$2,Вводные!$H$192:$L$192)*SUMIF(Вводные!$H$5:$L$5,BC$2,Вводные!$H$15:$L$15)</f>
        <v>2480.3251200000004</v>
      </c>
      <c r="BD17" s="243">
        <f>SUMIF(Вводные!$H$5:$L$5,BD$2,Вводные!$H$192:$L$192)*SUMIF(Вводные!$H$5:$L$5,BD$2,Вводные!$H$15:$L$15)</f>
        <v>2480.3251200000004</v>
      </c>
      <c r="BE17" s="243">
        <f>SUMIF(Вводные!$H$5:$L$5,BE$2,Вводные!$H$192:$L$192)*SUMIF(Вводные!$H$5:$L$5,BE$2,Вводные!$H$15:$L$15)</f>
        <v>2480.3251200000004</v>
      </c>
      <c r="BF17" s="243">
        <f>SUMIF(Вводные!$H$5:$L$5,BF$2,Вводные!$H$192:$L$192)*SUMIF(Вводные!$H$5:$L$5,BF$2,Вводные!$H$15:$L$15)</f>
        <v>2480.3251200000004</v>
      </c>
      <c r="BG17" s="243">
        <f>SUMIF(Вводные!$H$5:$L$5,BG$2,Вводные!$H$192:$L$192)*SUMIF(Вводные!$H$5:$L$5,BG$2,Вводные!$H$15:$L$15)</f>
        <v>2480.3251200000004</v>
      </c>
      <c r="BH17" s="243">
        <f>SUMIF(Вводные!$H$5:$L$5,BH$2,Вводные!$H$192:$L$192)*SUMIF(Вводные!$H$5:$L$5,BH$2,Вводные!$H$15:$L$15)</f>
        <v>2480.3251200000004</v>
      </c>
      <c r="BI17" s="243">
        <f>SUMIF(Вводные!$H$5:$L$5,BI$2,Вводные!$H$192:$L$192)*SUMIF(Вводные!$H$5:$L$5,BI$2,Вводные!$H$15:$L$15)</f>
        <v>2480.3251200000004</v>
      </c>
      <c r="BJ17" s="243">
        <f>SUMIF(Вводные!$H$5:$L$5,BJ$2,Вводные!$H$192:$L$192)*SUMIF(Вводные!$H$5:$L$5,BJ$2,Вводные!$H$15:$L$15)</f>
        <v>2480.3251200000004</v>
      </c>
      <c r="BK17" s="243">
        <f>SUMIF(Вводные!$H$5:$L$5,BK$2,Вводные!$H$192:$L$192)*SUMIF(Вводные!$H$5:$L$5,BK$2,Вводные!$H$15:$L$15)</f>
        <v>2480.3251200000004</v>
      </c>
      <c r="BL17" s="243">
        <f>SUMIF(Вводные!$H$5:$L$5,BL$2,Вводные!$H$192:$L$192)*SUMIF(Вводные!$H$5:$L$5,BL$2,Вводные!$H$15:$L$15)</f>
        <v>2480.3251200000004</v>
      </c>
      <c r="BM17" s="243">
        <f>SUMIF(Вводные!$H$5:$L$5,BM$2,Вводные!$H$192:$L$192)*SUMIF(Вводные!$H$5:$L$5,BM$2,Вводные!$H$15:$L$15)</f>
        <v>2480.3251200000004</v>
      </c>
      <c r="BN17" s="240"/>
      <c r="BO17" s="240"/>
      <c r="BP17" s="240"/>
      <c r="BQ17" s="240"/>
      <c r="BR17" s="240"/>
      <c r="BS17" s="240"/>
      <c r="BT17" s="240"/>
      <c r="BU17" s="240"/>
      <c r="BV17" s="240"/>
      <c r="BW17" s="240"/>
      <c r="BX17" s="240"/>
      <c r="BY17" s="240"/>
      <c r="BZ17" s="240"/>
      <c r="CA17" s="240"/>
      <c r="CB17" s="240"/>
      <c r="CC17" s="240"/>
      <c r="CD17" s="240"/>
      <c r="CE17" s="240"/>
      <c r="CF17" s="240"/>
      <c r="CG17" s="240"/>
    </row>
    <row r="18" spans="1:85" x14ac:dyDescent="0.2">
      <c r="A18" s="240"/>
      <c r="B18" s="241"/>
      <c r="C18" s="26" t="str">
        <f>Вводные!C193</f>
        <v>Гарантийное обслуживание проданного оборудования</v>
      </c>
      <c r="D18" s="44" t="s">
        <v>77</v>
      </c>
      <c r="E18" s="45"/>
      <c r="F18" s="243">
        <f>SUMIF(Вводные!$H$5:$L$5,F$2,Вводные!$H$193:$L$193)*SUM(Выручка!F51:F53)</f>
        <v>0</v>
      </c>
      <c r="G18" s="243">
        <f>SUMIF(Вводные!$H$5:$L$5,G$2,Вводные!$H$193:$L$193)*SUM(Выручка!G51:G53)</f>
        <v>0</v>
      </c>
      <c r="H18" s="243">
        <f>SUMIF(Вводные!$H$5:$L$5,H$2,Вводные!$H$193:$L$193)*SUM(Выручка!H51:H53)</f>
        <v>0</v>
      </c>
      <c r="I18" s="243">
        <f>SUMIF(Вводные!$H$5:$L$5,I$2,Вводные!$H$193:$L$193)*SUM(Выручка!I51:I53)</f>
        <v>0</v>
      </c>
      <c r="J18" s="243">
        <f>SUMIF(Вводные!$H$5:$L$5,J$2,Вводные!$H$193:$L$193)*SUM(Выручка!J51:J53)</f>
        <v>0</v>
      </c>
      <c r="K18" s="243">
        <f>SUMIF(Вводные!$H$5:$L$5,K$2,Вводные!$H$193:$L$193)*SUM(Выручка!K51:K53)</f>
        <v>0</v>
      </c>
      <c r="L18" s="243">
        <f>SUMIF(Вводные!$H$5:$L$5,L$2,Вводные!$H$193:$L$193)*SUM(Выручка!L51:L53)</f>
        <v>0</v>
      </c>
      <c r="M18" s="243">
        <f>SUMIF(Вводные!$H$5:$L$5,M$2,Вводные!$H$193:$L$193)*SUM(Выручка!M51:M53)</f>
        <v>0</v>
      </c>
      <c r="N18" s="243">
        <f>SUMIF(Вводные!$H$5:$L$5,N$2,Вводные!$H$193:$L$193)*SUM(Выручка!N51:N53)</f>
        <v>0</v>
      </c>
      <c r="O18" s="243">
        <f>SUMIF(Вводные!$H$5:$L$5,O$2,Вводные!$H$193:$L$193)*SUM(Выручка!O51:O53)</f>
        <v>0</v>
      </c>
      <c r="P18" s="243">
        <f>SUMIF(Вводные!$H$5:$L$5,P$2,Вводные!$H$193:$L$193)*SUM(Выручка!P51:P53)</f>
        <v>0</v>
      </c>
      <c r="Q18" s="243">
        <f>SUMIF(Вводные!$H$5:$L$5,Q$2,Вводные!$H$193:$L$193)*SUM(Выручка!Q51:Q53)</f>
        <v>0</v>
      </c>
      <c r="R18" s="243">
        <f>SUMIF(Вводные!$H$5:$L$5,R$2,Вводные!$H$193:$L$193)*SUM(Выручка!R51:R53)</f>
        <v>48.693750000000001</v>
      </c>
      <c r="S18" s="243">
        <f>SUMIF(Вводные!$H$5:$L$5,S$2,Вводные!$H$193:$L$193)*SUM(Выручка!S51:S53)</f>
        <v>48.693750000000001</v>
      </c>
      <c r="T18" s="243">
        <f>SUMIF(Вводные!$H$5:$L$5,T$2,Вводные!$H$193:$L$193)*SUM(Выручка!T51:T53)</f>
        <v>48.693750000000001</v>
      </c>
      <c r="U18" s="243">
        <f>SUMIF(Вводные!$H$5:$L$5,U$2,Вводные!$H$193:$L$193)*SUM(Выручка!U51:U53)</f>
        <v>48.693750000000001</v>
      </c>
      <c r="V18" s="243">
        <f>SUMIF(Вводные!$H$5:$L$5,V$2,Вводные!$H$193:$L$193)*SUM(Выручка!V51:V53)</f>
        <v>48.693750000000001</v>
      </c>
      <c r="W18" s="243">
        <f>SUMIF(Вводные!$H$5:$L$5,W$2,Вводные!$H$193:$L$193)*SUM(Выручка!W51:W53)</f>
        <v>48.693750000000001</v>
      </c>
      <c r="X18" s="243">
        <f>SUMIF(Вводные!$H$5:$L$5,X$2,Вводные!$H$193:$L$193)*SUM(Выручка!X51:X53)</f>
        <v>48.693750000000001</v>
      </c>
      <c r="Y18" s="243">
        <f>SUMIF(Вводные!$H$5:$L$5,Y$2,Вводные!$H$193:$L$193)*SUM(Выручка!Y51:Y53)</f>
        <v>48.693750000000001</v>
      </c>
      <c r="Z18" s="243">
        <f>SUMIF(Вводные!$H$5:$L$5,Z$2,Вводные!$H$193:$L$193)*SUM(Выручка!Z51:Z53)</f>
        <v>48.693750000000001</v>
      </c>
      <c r="AA18" s="243">
        <f>SUMIF(Вводные!$H$5:$L$5,AA$2,Вводные!$H$193:$L$193)*SUM(Выручка!AA51:AA53)</f>
        <v>48.693750000000001</v>
      </c>
      <c r="AB18" s="243">
        <f>SUMIF(Вводные!$H$5:$L$5,AB$2,Вводные!$H$193:$L$193)*SUM(Выручка!AB51:AB53)</f>
        <v>48.693750000000001</v>
      </c>
      <c r="AC18" s="243">
        <f>SUMIF(Вводные!$H$5:$L$5,AC$2,Вводные!$H$193:$L$193)*SUM(Выручка!AC51:AC53)</f>
        <v>48.693750000000001</v>
      </c>
      <c r="AD18" s="243">
        <f>SUMIF(Вводные!$H$5:$L$5,AD$2,Вводные!$H$193:$L$193)*SUM(Выручка!AD51:AD53)</f>
        <v>210.21</v>
      </c>
      <c r="AE18" s="243">
        <f>SUMIF(Вводные!$H$5:$L$5,AE$2,Вводные!$H$193:$L$193)*SUM(Выручка!AE51:AE53)</f>
        <v>210.21</v>
      </c>
      <c r="AF18" s="243">
        <f>SUMIF(Вводные!$H$5:$L$5,AF$2,Вводные!$H$193:$L$193)*SUM(Выручка!AF51:AF53)</f>
        <v>210.21</v>
      </c>
      <c r="AG18" s="243">
        <f>SUMIF(Вводные!$H$5:$L$5,AG$2,Вводные!$H$193:$L$193)*SUM(Выручка!AG51:AG53)</f>
        <v>210.21</v>
      </c>
      <c r="AH18" s="243">
        <f>SUMIF(Вводные!$H$5:$L$5,AH$2,Вводные!$H$193:$L$193)*SUM(Выручка!AH51:AH53)</f>
        <v>210.21</v>
      </c>
      <c r="AI18" s="243">
        <f>SUMIF(Вводные!$H$5:$L$5,AI$2,Вводные!$H$193:$L$193)*SUM(Выручка!AI51:AI53)</f>
        <v>210.21</v>
      </c>
      <c r="AJ18" s="243">
        <f>SUMIF(Вводные!$H$5:$L$5,AJ$2,Вводные!$H$193:$L$193)*SUM(Выручка!AJ51:AJ53)</f>
        <v>210.21</v>
      </c>
      <c r="AK18" s="243">
        <f>SUMIF(Вводные!$H$5:$L$5,AK$2,Вводные!$H$193:$L$193)*SUM(Выручка!AK51:AK53)</f>
        <v>210.21</v>
      </c>
      <c r="AL18" s="243">
        <f>SUMIF(Вводные!$H$5:$L$5,AL$2,Вводные!$H$193:$L$193)*SUM(Выручка!AL51:AL53)</f>
        <v>210.21</v>
      </c>
      <c r="AM18" s="243">
        <f>SUMIF(Вводные!$H$5:$L$5,AM$2,Вводные!$H$193:$L$193)*SUM(Выручка!AM51:AM53)</f>
        <v>210.21</v>
      </c>
      <c r="AN18" s="243">
        <f>SUMIF(Вводные!$H$5:$L$5,AN$2,Вводные!$H$193:$L$193)*SUM(Выручка!AN51:AN53)</f>
        <v>210.21</v>
      </c>
      <c r="AO18" s="243">
        <f>SUMIF(Вводные!$H$5:$L$5,AO$2,Вводные!$H$193:$L$193)*SUM(Выручка!AO51:AO53)</f>
        <v>210.21</v>
      </c>
      <c r="AP18" s="243">
        <f>SUMIF(Вводные!$H$5:$L$5,AP$2,Вводные!$H$193:$L$193)*SUM(Выручка!AP51:AP53)</f>
        <v>308.0532</v>
      </c>
      <c r="AQ18" s="243">
        <f>SUMIF(Вводные!$H$5:$L$5,AQ$2,Вводные!$H$193:$L$193)*SUM(Выручка!AQ51:AQ53)</f>
        <v>308.0532</v>
      </c>
      <c r="AR18" s="243">
        <f>SUMIF(Вводные!$H$5:$L$5,AR$2,Вводные!$H$193:$L$193)*SUM(Выручка!AR51:AR53)</f>
        <v>308.0532</v>
      </c>
      <c r="AS18" s="243">
        <f>SUMIF(Вводные!$H$5:$L$5,AS$2,Вводные!$H$193:$L$193)*SUM(Выручка!AS51:AS53)</f>
        <v>308.0532</v>
      </c>
      <c r="AT18" s="243">
        <f>SUMIF(Вводные!$H$5:$L$5,AT$2,Вводные!$H$193:$L$193)*SUM(Выручка!AT51:AT53)</f>
        <v>308.0532</v>
      </c>
      <c r="AU18" s="243">
        <f>SUMIF(Вводные!$H$5:$L$5,AU$2,Вводные!$H$193:$L$193)*SUM(Выручка!AU51:AU53)</f>
        <v>308.0532</v>
      </c>
      <c r="AV18" s="243">
        <f>SUMIF(Вводные!$H$5:$L$5,AV$2,Вводные!$H$193:$L$193)*SUM(Выручка!AV51:AV53)</f>
        <v>308.0532</v>
      </c>
      <c r="AW18" s="243">
        <f>SUMIF(Вводные!$H$5:$L$5,AW$2,Вводные!$H$193:$L$193)*SUM(Выручка!AW51:AW53)</f>
        <v>308.0532</v>
      </c>
      <c r="AX18" s="243">
        <f>SUMIF(Вводные!$H$5:$L$5,AX$2,Вводные!$H$193:$L$193)*SUM(Выручка!AX51:AX53)</f>
        <v>308.0532</v>
      </c>
      <c r="AY18" s="243">
        <f>SUMIF(Вводные!$H$5:$L$5,AY$2,Вводные!$H$193:$L$193)*SUM(Выручка!AY51:AY53)</f>
        <v>308.0532</v>
      </c>
      <c r="AZ18" s="243">
        <f>SUMIF(Вводные!$H$5:$L$5,AZ$2,Вводные!$H$193:$L$193)*SUM(Выручка!AZ51:AZ53)</f>
        <v>308.0532</v>
      </c>
      <c r="BA18" s="243">
        <f>SUMIF(Вводные!$H$5:$L$5,BA$2,Вводные!$H$193:$L$193)*SUM(Выручка!BA51:BA53)</f>
        <v>308.0532</v>
      </c>
      <c r="BB18" s="243">
        <f>SUMIF(Вводные!$H$5:$L$5,BB$2,Вводные!$H$193:$L$193)*SUM(Выручка!BB51:BB53)</f>
        <v>547.73846400000002</v>
      </c>
      <c r="BC18" s="243">
        <f>SUMIF(Вводные!$H$5:$L$5,BC$2,Вводные!$H$193:$L$193)*SUM(Выручка!BC51:BC53)</f>
        <v>547.73846400000002</v>
      </c>
      <c r="BD18" s="243">
        <f>SUMIF(Вводные!$H$5:$L$5,BD$2,Вводные!$H$193:$L$193)*SUM(Выручка!BD51:BD53)</f>
        <v>547.73846400000002</v>
      </c>
      <c r="BE18" s="243">
        <f>SUMIF(Вводные!$H$5:$L$5,BE$2,Вводные!$H$193:$L$193)*SUM(Выручка!BE51:BE53)</f>
        <v>547.73846400000002</v>
      </c>
      <c r="BF18" s="243">
        <f>SUMIF(Вводные!$H$5:$L$5,BF$2,Вводные!$H$193:$L$193)*SUM(Выручка!BF51:BF53)</f>
        <v>547.73846400000002</v>
      </c>
      <c r="BG18" s="243">
        <f>SUMIF(Вводные!$H$5:$L$5,BG$2,Вводные!$H$193:$L$193)*SUM(Выручка!BG51:BG53)</f>
        <v>547.73846400000002</v>
      </c>
      <c r="BH18" s="243">
        <f>SUMIF(Вводные!$H$5:$L$5,BH$2,Вводные!$H$193:$L$193)*SUM(Выручка!BH51:BH53)</f>
        <v>547.73846400000002</v>
      </c>
      <c r="BI18" s="243">
        <f>SUMIF(Вводные!$H$5:$L$5,BI$2,Вводные!$H$193:$L$193)*SUM(Выручка!BI51:BI53)</f>
        <v>547.73846400000002</v>
      </c>
      <c r="BJ18" s="243">
        <f>SUMIF(Вводные!$H$5:$L$5,BJ$2,Вводные!$H$193:$L$193)*SUM(Выручка!BJ51:BJ53)</f>
        <v>547.73846400000002</v>
      </c>
      <c r="BK18" s="243">
        <f>SUMIF(Вводные!$H$5:$L$5,BK$2,Вводные!$H$193:$L$193)*SUM(Выручка!BK51:BK53)</f>
        <v>547.73846400000002</v>
      </c>
      <c r="BL18" s="243">
        <f>SUMIF(Вводные!$H$5:$L$5,BL$2,Вводные!$H$193:$L$193)*SUM(Выручка!BL51:BL53)</f>
        <v>547.73846400000002</v>
      </c>
      <c r="BM18" s="243">
        <f>SUMIF(Вводные!$H$5:$L$5,BM$2,Вводные!$H$193:$L$193)*SUM(Выручка!BM51:BM53)</f>
        <v>547.73846400000002</v>
      </c>
      <c r="BN18" s="240"/>
      <c r="BO18" s="240"/>
      <c r="BP18" s="240"/>
      <c r="BQ18" s="240"/>
      <c r="BR18" s="240"/>
      <c r="BS18" s="240"/>
      <c r="BT18" s="240"/>
      <c r="BU18" s="240"/>
      <c r="BV18" s="240"/>
      <c r="BW18" s="240"/>
      <c r="BX18" s="240"/>
      <c r="BY18" s="240"/>
      <c r="BZ18" s="240"/>
      <c r="CA18" s="240"/>
      <c r="CB18" s="240"/>
      <c r="CC18" s="240"/>
      <c r="CD18" s="240"/>
      <c r="CE18" s="240"/>
      <c r="CF18" s="240"/>
      <c r="CG18" s="240"/>
    </row>
    <row r="19" spans="1:85" x14ac:dyDescent="0.2">
      <c r="A19" s="240"/>
      <c r="B19" s="241"/>
      <c r="C19" s="26" t="str">
        <f>Вводные!C194</f>
        <v>Логистика (доставка бригад)</v>
      </c>
      <c r="D19" s="44" t="s">
        <v>77</v>
      </c>
      <c r="E19" s="45"/>
      <c r="F19" s="243">
        <f>(F59+SUM($E$61:F61))*Вводные!$F$195*SUMIF(Вводные!$H$5:$L$5,F$2,Вводные!$H$15:$L$15)</f>
        <v>52.5</v>
      </c>
      <c r="G19" s="243">
        <f>(G59+SUM($E$61:G61))*Вводные!$F$195*SUMIF(Вводные!$H$5:$L$5,G$2,Вводные!$H$15:$L$15)</f>
        <v>52.5</v>
      </c>
      <c r="H19" s="243">
        <f>(H59+SUM($E$61:H61))*Вводные!$F$195*SUMIF(Вводные!$H$5:$L$5,H$2,Вводные!$H$15:$L$15)</f>
        <v>52.5</v>
      </c>
      <c r="I19" s="243">
        <f>(I59+SUM($E$61:I61))*Вводные!$F$195*SUMIF(Вводные!$H$5:$L$5,I$2,Вводные!$H$15:$L$15)</f>
        <v>52.5</v>
      </c>
      <c r="J19" s="243">
        <f>(J59+SUM($E$61:J61))*Вводные!$F$195*SUMIF(Вводные!$H$5:$L$5,J$2,Вводные!$H$15:$L$15)</f>
        <v>52.5</v>
      </c>
      <c r="K19" s="243">
        <f>(K59+SUM($E$61:K61))*Вводные!$F$195*SUMIF(Вводные!$H$5:$L$5,K$2,Вводные!$H$15:$L$15)</f>
        <v>52.5</v>
      </c>
      <c r="L19" s="243">
        <f>(L59+SUM($E$61:L61))*Вводные!$F$195*SUMIF(Вводные!$H$5:$L$5,L$2,Вводные!$H$15:$L$15)</f>
        <v>52.5</v>
      </c>
      <c r="M19" s="243">
        <f>(M59+SUM($E$61:M61))*Вводные!$F$195*SUMIF(Вводные!$H$5:$L$5,M$2,Вводные!$H$15:$L$15)</f>
        <v>52.5</v>
      </c>
      <c r="N19" s="243">
        <f>(N59+SUM($E$61:N61))*Вводные!$F$195*SUMIF(Вводные!$H$5:$L$5,N$2,Вводные!$H$15:$L$15)</f>
        <v>52.5</v>
      </c>
      <c r="O19" s="243">
        <f>(O59+SUM($E$61:O61))*Вводные!$F$195*SUMIF(Вводные!$H$5:$L$5,O$2,Вводные!$H$15:$L$15)</f>
        <v>52.5</v>
      </c>
      <c r="P19" s="243">
        <f>(P59+SUM($E$61:P61))*Вводные!$F$195*SUMIF(Вводные!$H$5:$L$5,P$2,Вводные!$H$15:$L$15)</f>
        <v>52.5</v>
      </c>
      <c r="Q19" s="243">
        <f>(Q59+SUM($E$61:Q61))*Вводные!$F$195*SUMIF(Вводные!$H$5:$L$5,Q$2,Вводные!$H$15:$L$15)</f>
        <v>52.5</v>
      </c>
      <c r="R19" s="243">
        <f>(R59+SUM($E$61:R61))*Вводные!$F$195*SUMIF(Вводные!$H$5:$L$5,R$2,Вводные!$H$15:$L$15)</f>
        <v>137.8125</v>
      </c>
      <c r="S19" s="243">
        <f>(S59+SUM($E$61:S61))*Вводные!$F$195*SUMIF(Вводные!$H$5:$L$5,S$2,Вводные!$H$15:$L$15)</f>
        <v>137.8125</v>
      </c>
      <c r="T19" s="243">
        <f>(T59+SUM($E$61:T61))*Вводные!$F$195*SUMIF(Вводные!$H$5:$L$5,T$2,Вводные!$H$15:$L$15)</f>
        <v>137.8125</v>
      </c>
      <c r="U19" s="243">
        <f>(U59+SUM($E$61:U61))*Вводные!$F$195*SUMIF(Вводные!$H$5:$L$5,U$2,Вводные!$H$15:$L$15)</f>
        <v>137.8125</v>
      </c>
      <c r="V19" s="243">
        <f>(V59+SUM($E$61:V61))*Вводные!$F$195*SUMIF(Вводные!$H$5:$L$5,V$2,Вводные!$H$15:$L$15)</f>
        <v>137.8125</v>
      </c>
      <c r="W19" s="243">
        <f>(W59+SUM($E$61:W61))*Вводные!$F$195*SUMIF(Вводные!$H$5:$L$5,W$2,Вводные!$H$15:$L$15)</f>
        <v>137.8125</v>
      </c>
      <c r="X19" s="243">
        <f>(X59+SUM($E$61:X61))*Вводные!$F$195*SUMIF(Вводные!$H$5:$L$5,X$2,Вводные!$H$15:$L$15)</f>
        <v>137.8125</v>
      </c>
      <c r="Y19" s="243">
        <f>(Y59+SUM($E$61:Y61))*Вводные!$F$195*SUMIF(Вводные!$H$5:$L$5,Y$2,Вводные!$H$15:$L$15)</f>
        <v>137.8125</v>
      </c>
      <c r="Z19" s="243">
        <f>(Z59+SUM($E$61:Z61))*Вводные!$F$195*SUMIF(Вводные!$H$5:$L$5,Z$2,Вводные!$H$15:$L$15)</f>
        <v>137.8125</v>
      </c>
      <c r="AA19" s="243">
        <f>(AA59+SUM($E$61:AA61))*Вводные!$F$195*SUMIF(Вводные!$H$5:$L$5,AA$2,Вводные!$H$15:$L$15)</f>
        <v>137.8125</v>
      </c>
      <c r="AB19" s="243">
        <f>(AB59+SUM($E$61:AB61))*Вводные!$F$195*SUMIF(Вводные!$H$5:$L$5,AB$2,Вводные!$H$15:$L$15)</f>
        <v>137.8125</v>
      </c>
      <c r="AC19" s="243">
        <f>(AC59+SUM($E$61:AC61))*Вводные!$F$195*SUMIF(Вводные!$H$5:$L$5,AC$2,Вводные!$H$15:$L$15)</f>
        <v>137.8125</v>
      </c>
      <c r="AD19" s="243">
        <f>(AD59+SUM($E$61:AD61))*Вводные!$F$195*SUMIF(Вводные!$H$5:$L$5,AD$2,Вводные!$H$15:$L$15)</f>
        <v>257.98500000000001</v>
      </c>
      <c r="AE19" s="243">
        <f>(AE59+SUM($E$61:AE61))*Вводные!$F$195*SUMIF(Вводные!$H$5:$L$5,AE$2,Вводные!$H$15:$L$15)</f>
        <v>257.98500000000001</v>
      </c>
      <c r="AF19" s="243">
        <f>(AF59+SUM($E$61:AF61))*Вводные!$F$195*SUMIF(Вводные!$H$5:$L$5,AF$2,Вводные!$H$15:$L$15)</f>
        <v>257.98500000000001</v>
      </c>
      <c r="AG19" s="243">
        <f>(AG59+SUM($E$61:AG61))*Вводные!$F$195*SUMIF(Вводные!$H$5:$L$5,AG$2,Вводные!$H$15:$L$15)</f>
        <v>257.98500000000001</v>
      </c>
      <c r="AH19" s="243">
        <f>(AH59+SUM($E$61:AH61))*Вводные!$F$195*SUMIF(Вводные!$H$5:$L$5,AH$2,Вводные!$H$15:$L$15)</f>
        <v>257.98500000000001</v>
      </c>
      <c r="AI19" s="243">
        <f>(AI59+SUM($E$61:AI61))*Вводные!$F$195*SUMIF(Вводные!$H$5:$L$5,AI$2,Вводные!$H$15:$L$15)</f>
        <v>257.98500000000001</v>
      </c>
      <c r="AJ19" s="243">
        <f>(AJ59+SUM($E$61:AJ61))*Вводные!$F$195*SUMIF(Вводные!$H$5:$L$5,AJ$2,Вводные!$H$15:$L$15)</f>
        <v>257.98500000000001</v>
      </c>
      <c r="AK19" s="243">
        <f>(AK59+SUM($E$61:AK61))*Вводные!$F$195*SUMIF(Вводные!$H$5:$L$5,AK$2,Вводные!$H$15:$L$15)</f>
        <v>257.98500000000001</v>
      </c>
      <c r="AL19" s="243">
        <f>(AL59+SUM($E$61:AL61))*Вводные!$F$195*SUMIF(Вводные!$H$5:$L$5,AL$2,Вводные!$H$15:$L$15)</f>
        <v>257.98500000000001</v>
      </c>
      <c r="AM19" s="243">
        <f>(AM59+SUM($E$61:AM61))*Вводные!$F$195*SUMIF(Вводные!$H$5:$L$5,AM$2,Вводные!$H$15:$L$15)</f>
        <v>257.98500000000001</v>
      </c>
      <c r="AN19" s="243">
        <f>(AN59+SUM($E$61:AN61))*Вводные!$F$195*SUMIF(Вводные!$H$5:$L$5,AN$2,Вводные!$H$15:$L$15)</f>
        <v>257.98500000000001</v>
      </c>
      <c r="AO19" s="243">
        <f>(AO59+SUM($E$61:AO61))*Вводные!$F$195*SUMIF(Вводные!$H$5:$L$5,AO$2,Вводные!$H$15:$L$15)</f>
        <v>257.98500000000001</v>
      </c>
      <c r="AP19" s="243">
        <f>(AP59+SUM($E$61:AP61))*Вводные!$F$195*SUMIF(Вводные!$H$5:$L$5,AP$2,Вводные!$H$15:$L$15)</f>
        <v>447.17400000000009</v>
      </c>
      <c r="AQ19" s="243">
        <f>(AQ59+SUM($E$61:AQ61))*Вводные!$F$195*SUMIF(Вводные!$H$5:$L$5,AQ$2,Вводные!$H$15:$L$15)</f>
        <v>447.17400000000009</v>
      </c>
      <c r="AR19" s="243">
        <f>(AR59+SUM($E$61:AR61))*Вводные!$F$195*SUMIF(Вводные!$H$5:$L$5,AR$2,Вводные!$H$15:$L$15)</f>
        <v>447.17400000000009</v>
      </c>
      <c r="AS19" s="243">
        <f>(AS59+SUM($E$61:AS61))*Вводные!$F$195*SUMIF(Вводные!$H$5:$L$5,AS$2,Вводные!$H$15:$L$15)</f>
        <v>447.17400000000009</v>
      </c>
      <c r="AT19" s="243">
        <f>(AT59+SUM($E$61:AT61))*Вводные!$F$195*SUMIF(Вводные!$H$5:$L$5,AT$2,Вводные!$H$15:$L$15)</f>
        <v>447.17400000000009</v>
      </c>
      <c r="AU19" s="243">
        <f>(AU59+SUM($E$61:AU61))*Вводные!$F$195*SUMIF(Вводные!$H$5:$L$5,AU$2,Вводные!$H$15:$L$15)</f>
        <v>447.17400000000009</v>
      </c>
      <c r="AV19" s="243">
        <f>(AV59+SUM($E$61:AV61))*Вводные!$F$195*SUMIF(Вводные!$H$5:$L$5,AV$2,Вводные!$H$15:$L$15)</f>
        <v>447.17400000000009</v>
      </c>
      <c r="AW19" s="243">
        <f>(AW59+SUM($E$61:AW61))*Вводные!$F$195*SUMIF(Вводные!$H$5:$L$5,AW$2,Вводные!$H$15:$L$15)</f>
        <v>447.17400000000009</v>
      </c>
      <c r="AX19" s="243">
        <f>(AX59+SUM($E$61:AX61))*Вводные!$F$195*SUMIF(Вводные!$H$5:$L$5,AX$2,Вводные!$H$15:$L$15)</f>
        <v>447.17400000000009</v>
      </c>
      <c r="AY19" s="243">
        <f>(AY59+SUM($E$61:AY61))*Вводные!$F$195*SUMIF(Вводные!$H$5:$L$5,AY$2,Вводные!$H$15:$L$15)</f>
        <v>447.17400000000009</v>
      </c>
      <c r="AZ19" s="243">
        <f>(AZ59+SUM($E$61:AZ61))*Вводные!$F$195*SUMIF(Вводные!$H$5:$L$5,AZ$2,Вводные!$H$15:$L$15)</f>
        <v>447.17400000000009</v>
      </c>
      <c r="BA19" s="243">
        <f>(BA59+SUM($E$61:BA61))*Вводные!$F$195*SUMIF(Вводные!$H$5:$L$5,BA$2,Вводные!$H$15:$L$15)</f>
        <v>447.17400000000009</v>
      </c>
      <c r="BB19" s="243">
        <f>(BB59+SUM($E$61:BB61))*Вводные!$F$195*SUMIF(Вводные!$H$5:$L$5,BB$2,Вводные!$H$15:$L$15)</f>
        <v>651.08534400000008</v>
      </c>
      <c r="BC19" s="243">
        <f>(BC59+SUM($E$61:BC61))*Вводные!$F$195*SUMIF(Вводные!$H$5:$L$5,BC$2,Вводные!$H$15:$L$15)</f>
        <v>651.08534400000008</v>
      </c>
      <c r="BD19" s="243">
        <f>(BD59+SUM($E$61:BD61))*Вводные!$F$195*SUMIF(Вводные!$H$5:$L$5,BD$2,Вводные!$H$15:$L$15)</f>
        <v>651.08534400000008</v>
      </c>
      <c r="BE19" s="243">
        <f>(BE59+SUM($E$61:BE61))*Вводные!$F$195*SUMIF(Вводные!$H$5:$L$5,BE$2,Вводные!$H$15:$L$15)</f>
        <v>651.08534400000008</v>
      </c>
      <c r="BF19" s="243">
        <f>(BF59+SUM($E$61:BF61))*Вводные!$F$195*SUMIF(Вводные!$H$5:$L$5,BF$2,Вводные!$H$15:$L$15)</f>
        <v>651.08534400000008</v>
      </c>
      <c r="BG19" s="243">
        <f>(BG59+SUM($E$61:BG61))*Вводные!$F$195*SUMIF(Вводные!$H$5:$L$5,BG$2,Вводные!$H$15:$L$15)</f>
        <v>651.08534400000008</v>
      </c>
      <c r="BH19" s="243">
        <f>(BH59+SUM($E$61:BH61))*Вводные!$F$195*SUMIF(Вводные!$H$5:$L$5,BH$2,Вводные!$H$15:$L$15)</f>
        <v>651.08534400000008</v>
      </c>
      <c r="BI19" s="243">
        <f>(BI59+SUM($E$61:BI61))*Вводные!$F$195*SUMIF(Вводные!$H$5:$L$5,BI$2,Вводные!$H$15:$L$15)</f>
        <v>651.08534400000008</v>
      </c>
      <c r="BJ19" s="243">
        <f>(BJ59+SUM($E$61:BJ61))*Вводные!$F$195*SUMIF(Вводные!$H$5:$L$5,BJ$2,Вводные!$H$15:$L$15)</f>
        <v>651.08534400000008</v>
      </c>
      <c r="BK19" s="243">
        <f>(BK59+SUM($E$61:BK61))*Вводные!$F$195*SUMIF(Вводные!$H$5:$L$5,BK$2,Вводные!$H$15:$L$15)</f>
        <v>651.08534400000008</v>
      </c>
      <c r="BL19" s="243">
        <f>(BL59+SUM($E$61:BL61))*Вводные!$F$195*SUMIF(Вводные!$H$5:$L$5,BL$2,Вводные!$H$15:$L$15)</f>
        <v>651.08534400000008</v>
      </c>
      <c r="BM19" s="243">
        <f>(BM59+SUM($E$61:BM61))*Вводные!$F$195*SUMIF(Вводные!$H$5:$L$5,BM$2,Вводные!$H$15:$L$15)</f>
        <v>651.08534400000008</v>
      </c>
      <c r="BN19" s="240"/>
      <c r="BO19" s="240"/>
      <c r="BP19" s="240"/>
      <c r="BQ19" s="240"/>
      <c r="BR19" s="240"/>
      <c r="BS19" s="240"/>
      <c r="BT19" s="240"/>
      <c r="BU19" s="240"/>
      <c r="BV19" s="240"/>
      <c r="BW19" s="240"/>
      <c r="BX19" s="240"/>
      <c r="BY19" s="240"/>
      <c r="BZ19" s="240"/>
      <c r="CA19" s="240"/>
      <c r="CB19" s="240"/>
      <c r="CC19" s="240"/>
      <c r="CD19" s="240"/>
      <c r="CE19" s="240"/>
      <c r="CF19" s="240"/>
      <c r="CG19" s="240"/>
    </row>
    <row r="20" spans="1:85" x14ac:dyDescent="0.2">
      <c r="A20" s="240"/>
      <c r="B20" s="241"/>
      <c r="C20" s="26" t="str">
        <f>Вводные!C196</f>
        <v>Доставка оборудования (при продаже)</v>
      </c>
      <c r="D20" s="44" t="s">
        <v>77</v>
      </c>
      <c r="E20" s="45"/>
      <c r="F20" s="243">
        <f>SUMIF(Вводные!$H$5:$L$5,F$2,Вводные!$H$196:$L$196)*SUMIF(Вводные!$H$5:$L$5,F$2,Вводные!$H$15:$L$15)*(Выручка!F22+Выручка!F23+Выручка!F24)</f>
        <v>0</v>
      </c>
      <c r="G20" s="243">
        <f>SUMIF(Вводные!$H$5:$L$5,G$2,Вводные!$H$196:$L$196)*SUMIF(Вводные!$H$5:$L$5,G$2,Вводные!$H$15:$L$15)*(Выручка!G22+Выручка!G23+Выручка!G24)</f>
        <v>0</v>
      </c>
      <c r="H20" s="243">
        <f>SUMIF(Вводные!$H$5:$L$5,H$2,Вводные!$H$196:$L$196)*SUMIF(Вводные!$H$5:$L$5,H$2,Вводные!$H$15:$L$15)*(Выручка!H22+Выручка!H23+Выручка!H24)</f>
        <v>0</v>
      </c>
      <c r="I20" s="243">
        <f>SUMIF(Вводные!$H$5:$L$5,I$2,Вводные!$H$196:$L$196)*SUMIF(Вводные!$H$5:$L$5,I$2,Вводные!$H$15:$L$15)*(Выручка!I22+Выручка!I23+Выручка!I24)</f>
        <v>0</v>
      </c>
      <c r="J20" s="243">
        <f>SUMIF(Вводные!$H$5:$L$5,J$2,Вводные!$H$196:$L$196)*SUMIF(Вводные!$H$5:$L$5,J$2,Вводные!$H$15:$L$15)*(Выручка!J22+Выручка!J23+Выручка!J24)</f>
        <v>0</v>
      </c>
      <c r="K20" s="243">
        <f>SUMIF(Вводные!$H$5:$L$5,K$2,Вводные!$H$196:$L$196)*SUMIF(Вводные!$H$5:$L$5,K$2,Вводные!$H$15:$L$15)*(Выручка!K22+Выручка!K23+Выручка!K24)</f>
        <v>0</v>
      </c>
      <c r="L20" s="243">
        <f>SUMIF(Вводные!$H$5:$L$5,L$2,Вводные!$H$196:$L$196)*SUMIF(Вводные!$H$5:$L$5,L$2,Вводные!$H$15:$L$15)*(Выручка!L22+Выручка!L23+Выручка!L24)</f>
        <v>0</v>
      </c>
      <c r="M20" s="243">
        <f>SUMIF(Вводные!$H$5:$L$5,M$2,Вводные!$H$196:$L$196)*SUMIF(Вводные!$H$5:$L$5,M$2,Вводные!$H$15:$L$15)*(Выручка!M22+Выручка!M23+Выручка!M24)</f>
        <v>0</v>
      </c>
      <c r="N20" s="243">
        <f>SUMIF(Вводные!$H$5:$L$5,N$2,Вводные!$H$196:$L$196)*SUMIF(Вводные!$H$5:$L$5,N$2,Вводные!$H$15:$L$15)*(Выручка!N22+Выручка!N23+Выручка!N24)</f>
        <v>0</v>
      </c>
      <c r="O20" s="243">
        <f>SUMIF(Вводные!$H$5:$L$5,O$2,Вводные!$H$196:$L$196)*SUMIF(Вводные!$H$5:$L$5,O$2,Вводные!$H$15:$L$15)*(Выручка!O22+Выручка!O23+Выручка!O24)</f>
        <v>0</v>
      </c>
      <c r="P20" s="243">
        <f>SUMIF(Вводные!$H$5:$L$5,P$2,Вводные!$H$196:$L$196)*SUMIF(Вводные!$H$5:$L$5,P$2,Вводные!$H$15:$L$15)*(Выручка!P22+Выручка!P23+Выручка!P24)</f>
        <v>0</v>
      </c>
      <c r="Q20" s="243">
        <f>SUMIF(Вводные!$H$5:$L$5,Q$2,Вводные!$H$196:$L$196)*SUMIF(Вводные!$H$5:$L$5,Q$2,Вводные!$H$15:$L$15)*(Выручка!Q22+Выручка!Q23+Выручка!Q24)</f>
        <v>0</v>
      </c>
      <c r="R20" s="243">
        <f>SUMIF(Вводные!$H$5:$L$5,R$2,Вводные!$H$196:$L$196)*SUMIF(Вводные!$H$5:$L$5,R$2,Вводные!$H$15:$L$15)*(Выручка!R22+Выручка!R23+Выручка!R24)</f>
        <v>4.5937499999999991</v>
      </c>
      <c r="S20" s="243">
        <f>SUMIF(Вводные!$H$5:$L$5,S$2,Вводные!$H$196:$L$196)*SUMIF(Вводные!$H$5:$L$5,S$2,Вводные!$H$15:$L$15)*(Выручка!S22+Выручка!S23+Выручка!S24)</f>
        <v>4.5937499999999991</v>
      </c>
      <c r="T20" s="243">
        <f>SUMIF(Вводные!$H$5:$L$5,T$2,Вводные!$H$196:$L$196)*SUMIF(Вводные!$H$5:$L$5,T$2,Вводные!$H$15:$L$15)*(Выручка!T22+Выручка!T23+Выручка!T24)</f>
        <v>4.5937499999999991</v>
      </c>
      <c r="U20" s="243">
        <f>SUMIF(Вводные!$H$5:$L$5,U$2,Вводные!$H$196:$L$196)*SUMIF(Вводные!$H$5:$L$5,U$2,Вводные!$H$15:$L$15)*(Выручка!U22+Выручка!U23+Выручка!U24)</f>
        <v>4.5937499999999991</v>
      </c>
      <c r="V20" s="243">
        <f>SUMIF(Вводные!$H$5:$L$5,V$2,Вводные!$H$196:$L$196)*SUMIF(Вводные!$H$5:$L$5,V$2,Вводные!$H$15:$L$15)*(Выручка!V22+Выручка!V23+Выручка!V24)</f>
        <v>4.5937499999999991</v>
      </c>
      <c r="W20" s="243">
        <f>SUMIF(Вводные!$H$5:$L$5,W$2,Вводные!$H$196:$L$196)*SUMIF(Вводные!$H$5:$L$5,W$2,Вводные!$H$15:$L$15)*(Выручка!W22+Выручка!W23+Выручка!W24)</f>
        <v>4.5937499999999991</v>
      </c>
      <c r="X20" s="243">
        <f>SUMIF(Вводные!$H$5:$L$5,X$2,Вводные!$H$196:$L$196)*SUMIF(Вводные!$H$5:$L$5,X$2,Вводные!$H$15:$L$15)*(Выручка!X22+Выручка!X23+Выручка!X24)</f>
        <v>4.5937499999999991</v>
      </c>
      <c r="Y20" s="243">
        <f>SUMIF(Вводные!$H$5:$L$5,Y$2,Вводные!$H$196:$L$196)*SUMIF(Вводные!$H$5:$L$5,Y$2,Вводные!$H$15:$L$15)*(Выручка!Y22+Выручка!Y23+Выручка!Y24)</f>
        <v>4.5937499999999991</v>
      </c>
      <c r="Z20" s="243">
        <f>SUMIF(Вводные!$H$5:$L$5,Z$2,Вводные!$H$196:$L$196)*SUMIF(Вводные!$H$5:$L$5,Z$2,Вводные!$H$15:$L$15)*(Выручка!Z22+Выручка!Z23+Выручка!Z24)</f>
        <v>4.5937499999999991</v>
      </c>
      <c r="AA20" s="243">
        <f>SUMIF(Вводные!$H$5:$L$5,AA$2,Вводные!$H$196:$L$196)*SUMIF(Вводные!$H$5:$L$5,AA$2,Вводные!$H$15:$L$15)*(Выручка!AA22+Выручка!AA23+Выручка!AA24)</f>
        <v>4.5937499999999991</v>
      </c>
      <c r="AB20" s="243">
        <f>SUMIF(Вводные!$H$5:$L$5,AB$2,Вводные!$H$196:$L$196)*SUMIF(Вводные!$H$5:$L$5,AB$2,Вводные!$H$15:$L$15)*(Выручка!AB22+Выручка!AB23+Выручка!AB24)</f>
        <v>4.5937499999999991</v>
      </c>
      <c r="AC20" s="243">
        <f>SUMIF(Вводные!$H$5:$L$5,AC$2,Вводные!$H$196:$L$196)*SUMIF(Вводные!$H$5:$L$5,AC$2,Вводные!$H$15:$L$15)*(Выручка!AC22+Выручка!AC23+Выручка!AC24)</f>
        <v>4.5937499999999991</v>
      </c>
      <c r="AD20" s="243">
        <f>SUMIF(Вводные!$H$5:$L$5,AD$2,Вводные!$H$196:$L$196)*SUMIF(Вводные!$H$5:$L$5,AD$2,Вводные!$H$15:$L$15)*(Выручка!AD22+Выручка!AD23+Выручка!AD24)</f>
        <v>19.11</v>
      </c>
      <c r="AE20" s="243">
        <f>SUMIF(Вводные!$H$5:$L$5,AE$2,Вводные!$H$196:$L$196)*SUMIF(Вводные!$H$5:$L$5,AE$2,Вводные!$H$15:$L$15)*(Выручка!AE22+Выручка!AE23+Выручка!AE24)</f>
        <v>19.11</v>
      </c>
      <c r="AF20" s="243">
        <f>SUMIF(Вводные!$H$5:$L$5,AF$2,Вводные!$H$196:$L$196)*SUMIF(Вводные!$H$5:$L$5,AF$2,Вводные!$H$15:$L$15)*(Выручка!AF22+Выручка!AF23+Выручка!AF24)</f>
        <v>19.11</v>
      </c>
      <c r="AG20" s="243">
        <f>SUMIF(Вводные!$H$5:$L$5,AG$2,Вводные!$H$196:$L$196)*SUMIF(Вводные!$H$5:$L$5,AG$2,Вводные!$H$15:$L$15)*(Выручка!AG22+Выручка!AG23+Выручка!AG24)</f>
        <v>19.11</v>
      </c>
      <c r="AH20" s="243">
        <f>SUMIF(Вводные!$H$5:$L$5,AH$2,Вводные!$H$196:$L$196)*SUMIF(Вводные!$H$5:$L$5,AH$2,Вводные!$H$15:$L$15)*(Выручка!AH22+Выручка!AH23+Выручка!AH24)</f>
        <v>19.11</v>
      </c>
      <c r="AI20" s="243">
        <f>SUMIF(Вводные!$H$5:$L$5,AI$2,Вводные!$H$196:$L$196)*SUMIF(Вводные!$H$5:$L$5,AI$2,Вводные!$H$15:$L$15)*(Выручка!AI22+Выручка!AI23+Выручка!AI24)</f>
        <v>19.11</v>
      </c>
      <c r="AJ20" s="243">
        <f>SUMIF(Вводные!$H$5:$L$5,AJ$2,Вводные!$H$196:$L$196)*SUMIF(Вводные!$H$5:$L$5,AJ$2,Вводные!$H$15:$L$15)*(Выручка!AJ22+Выручка!AJ23+Выручка!AJ24)</f>
        <v>19.11</v>
      </c>
      <c r="AK20" s="243">
        <f>SUMIF(Вводные!$H$5:$L$5,AK$2,Вводные!$H$196:$L$196)*SUMIF(Вводные!$H$5:$L$5,AK$2,Вводные!$H$15:$L$15)*(Выручка!AK22+Выручка!AK23+Выручка!AK24)</f>
        <v>19.11</v>
      </c>
      <c r="AL20" s="243">
        <f>SUMIF(Вводные!$H$5:$L$5,AL$2,Вводные!$H$196:$L$196)*SUMIF(Вводные!$H$5:$L$5,AL$2,Вводные!$H$15:$L$15)*(Выручка!AL22+Выручка!AL23+Выручка!AL24)</f>
        <v>19.11</v>
      </c>
      <c r="AM20" s="243">
        <f>SUMIF(Вводные!$H$5:$L$5,AM$2,Вводные!$H$196:$L$196)*SUMIF(Вводные!$H$5:$L$5,AM$2,Вводные!$H$15:$L$15)*(Выручка!AM22+Выручка!AM23+Выручка!AM24)</f>
        <v>19.11</v>
      </c>
      <c r="AN20" s="243">
        <f>SUMIF(Вводные!$H$5:$L$5,AN$2,Вводные!$H$196:$L$196)*SUMIF(Вводные!$H$5:$L$5,AN$2,Вводные!$H$15:$L$15)*(Выручка!AN22+Выручка!AN23+Выручка!AN24)</f>
        <v>19.11</v>
      </c>
      <c r="AO20" s="243">
        <f>SUMIF(Вводные!$H$5:$L$5,AO$2,Вводные!$H$196:$L$196)*SUMIF(Вводные!$H$5:$L$5,AO$2,Вводные!$H$15:$L$15)*(Выручка!AO22+Выручка!AO23+Выручка!AO24)</f>
        <v>19.11</v>
      </c>
      <c r="AP20" s="243">
        <f>SUMIF(Вводные!$H$5:$L$5,AP$2,Вводные!$H$196:$L$196)*SUMIF(Вводные!$H$5:$L$5,AP$2,Вводные!$H$15:$L$15)*(Выручка!AP22+Выручка!AP23+Выручка!AP24)</f>
        <v>29.811599999999995</v>
      </c>
      <c r="AQ20" s="243">
        <f>SUMIF(Вводные!$H$5:$L$5,AQ$2,Вводные!$H$196:$L$196)*SUMIF(Вводные!$H$5:$L$5,AQ$2,Вводные!$H$15:$L$15)*(Выручка!AQ22+Выручка!AQ23+Выручка!AQ24)</f>
        <v>29.811599999999995</v>
      </c>
      <c r="AR20" s="243">
        <f>SUMIF(Вводные!$H$5:$L$5,AR$2,Вводные!$H$196:$L$196)*SUMIF(Вводные!$H$5:$L$5,AR$2,Вводные!$H$15:$L$15)*(Выручка!AR22+Выручка!AR23+Выручка!AR24)</f>
        <v>29.811599999999995</v>
      </c>
      <c r="AS20" s="243">
        <f>SUMIF(Вводные!$H$5:$L$5,AS$2,Вводные!$H$196:$L$196)*SUMIF(Вводные!$H$5:$L$5,AS$2,Вводные!$H$15:$L$15)*(Выручка!AS22+Выручка!AS23+Выручка!AS24)</f>
        <v>29.811599999999995</v>
      </c>
      <c r="AT20" s="243">
        <f>SUMIF(Вводные!$H$5:$L$5,AT$2,Вводные!$H$196:$L$196)*SUMIF(Вводные!$H$5:$L$5,AT$2,Вводные!$H$15:$L$15)*(Выручка!AT22+Выручка!AT23+Выручка!AT24)</f>
        <v>29.811599999999995</v>
      </c>
      <c r="AU20" s="243">
        <f>SUMIF(Вводные!$H$5:$L$5,AU$2,Вводные!$H$196:$L$196)*SUMIF(Вводные!$H$5:$L$5,AU$2,Вводные!$H$15:$L$15)*(Выручка!AU22+Выручка!AU23+Выручка!AU24)</f>
        <v>29.811599999999995</v>
      </c>
      <c r="AV20" s="243">
        <f>SUMIF(Вводные!$H$5:$L$5,AV$2,Вводные!$H$196:$L$196)*SUMIF(Вводные!$H$5:$L$5,AV$2,Вводные!$H$15:$L$15)*(Выручка!AV22+Выручка!AV23+Выручка!AV24)</f>
        <v>29.811599999999995</v>
      </c>
      <c r="AW20" s="243">
        <f>SUMIF(Вводные!$H$5:$L$5,AW$2,Вводные!$H$196:$L$196)*SUMIF(Вводные!$H$5:$L$5,AW$2,Вводные!$H$15:$L$15)*(Выручка!AW22+Выручка!AW23+Выручка!AW24)</f>
        <v>29.811599999999995</v>
      </c>
      <c r="AX20" s="243">
        <f>SUMIF(Вводные!$H$5:$L$5,AX$2,Вводные!$H$196:$L$196)*SUMIF(Вводные!$H$5:$L$5,AX$2,Вводные!$H$15:$L$15)*(Выручка!AX22+Выручка!AX23+Выручка!AX24)</f>
        <v>29.811599999999995</v>
      </c>
      <c r="AY20" s="243">
        <f>SUMIF(Вводные!$H$5:$L$5,AY$2,Вводные!$H$196:$L$196)*SUMIF(Вводные!$H$5:$L$5,AY$2,Вводные!$H$15:$L$15)*(Выручка!AY22+Выручка!AY23+Выручка!AY24)</f>
        <v>29.811599999999995</v>
      </c>
      <c r="AZ20" s="243">
        <f>SUMIF(Вводные!$H$5:$L$5,AZ$2,Вводные!$H$196:$L$196)*SUMIF(Вводные!$H$5:$L$5,AZ$2,Вводные!$H$15:$L$15)*(Выручка!AZ22+Выручка!AZ23+Выручка!AZ24)</f>
        <v>29.811599999999995</v>
      </c>
      <c r="BA20" s="243">
        <f>SUMIF(Вводные!$H$5:$L$5,BA$2,Вводные!$H$196:$L$196)*SUMIF(Вводные!$H$5:$L$5,BA$2,Вводные!$H$15:$L$15)*(Выручка!BA22+Выручка!BA23+Выручка!BA24)</f>
        <v>29.811599999999995</v>
      </c>
      <c r="BB20" s="243">
        <f>SUMIF(Вводные!$H$5:$L$5,BB$2,Вводные!$H$196:$L$196)*SUMIF(Вводные!$H$5:$L$5,BB$2,Вводные!$H$15:$L$15)*(Выручка!BB22+Выручка!BB23+Выручка!BB24)</f>
        <v>51.673439999999992</v>
      </c>
      <c r="BC20" s="243">
        <f>SUMIF(Вводные!$H$5:$L$5,BC$2,Вводные!$H$196:$L$196)*SUMIF(Вводные!$H$5:$L$5,BC$2,Вводные!$H$15:$L$15)*(Выручка!BC22+Выручка!BC23+Выручка!BC24)</f>
        <v>51.673439999999992</v>
      </c>
      <c r="BD20" s="243">
        <f>SUMIF(Вводные!$H$5:$L$5,BD$2,Вводные!$H$196:$L$196)*SUMIF(Вводные!$H$5:$L$5,BD$2,Вводные!$H$15:$L$15)*(Выручка!BD22+Выручка!BD23+Выручка!BD24)</f>
        <v>51.673439999999992</v>
      </c>
      <c r="BE20" s="243">
        <f>SUMIF(Вводные!$H$5:$L$5,BE$2,Вводные!$H$196:$L$196)*SUMIF(Вводные!$H$5:$L$5,BE$2,Вводные!$H$15:$L$15)*(Выручка!BE22+Выручка!BE23+Выручка!BE24)</f>
        <v>51.673439999999992</v>
      </c>
      <c r="BF20" s="243">
        <f>SUMIF(Вводные!$H$5:$L$5,BF$2,Вводные!$H$196:$L$196)*SUMIF(Вводные!$H$5:$L$5,BF$2,Вводные!$H$15:$L$15)*(Выручка!BF22+Выручка!BF23+Выручка!BF24)</f>
        <v>51.673439999999992</v>
      </c>
      <c r="BG20" s="243">
        <f>SUMIF(Вводные!$H$5:$L$5,BG$2,Вводные!$H$196:$L$196)*SUMIF(Вводные!$H$5:$L$5,BG$2,Вводные!$H$15:$L$15)*(Выручка!BG22+Выручка!BG23+Выручка!BG24)</f>
        <v>51.673439999999992</v>
      </c>
      <c r="BH20" s="243">
        <f>SUMIF(Вводные!$H$5:$L$5,BH$2,Вводные!$H$196:$L$196)*SUMIF(Вводные!$H$5:$L$5,BH$2,Вводные!$H$15:$L$15)*(Выручка!BH22+Выручка!BH23+Выручка!BH24)</f>
        <v>51.673439999999992</v>
      </c>
      <c r="BI20" s="243">
        <f>SUMIF(Вводные!$H$5:$L$5,BI$2,Вводные!$H$196:$L$196)*SUMIF(Вводные!$H$5:$L$5,BI$2,Вводные!$H$15:$L$15)*(Выручка!BI22+Выручка!BI23+Выручка!BI24)</f>
        <v>51.673439999999992</v>
      </c>
      <c r="BJ20" s="243">
        <f>SUMIF(Вводные!$H$5:$L$5,BJ$2,Вводные!$H$196:$L$196)*SUMIF(Вводные!$H$5:$L$5,BJ$2,Вводные!$H$15:$L$15)*(Выручка!BJ22+Выручка!BJ23+Выручка!BJ24)</f>
        <v>51.673439999999992</v>
      </c>
      <c r="BK20" s="243">
        <f>SUMIF(Вводные!$H$5:$L$5,BK$2,Вводные!$H$196:$L$196)*SUMIF(Вводные!$H$5:$L$5,BK$2,Вводные!$H$15:$L$15)*(Выручка!BK22+Выручка!BK23+Выручка!BK24)</f>
        <v>51.673439999999992</v>
      </c>
      <c r="BL20" s="243">
        <f>SUMIF(Вводные!$H$5:$L$5,BL$2,Вводные!$H$196:$L$196)*SUMIF(Вводные!$H$5:$L$5,BL$2,Вводные!$H$15:$L$15)*(Выручка!BL22+Выручка!BL23+Выручка!BL24)</f>
        <v>51.673439999999992</v>
      </c>
      <c r="BM20" s="243">
        <f>SUMIF(Вводные!$H$5:$L$5,BM$2,Вводные!$H$196:$L$196)*SUMIF(Вводные!$H$5:$L$5,BM$2,Вводные!$H$15:$L$15)*(Выручка!BM22+Выручка!BM23+Выручка!BM24)</f>
        <v>51.673439999999992</v>
      </c>
      <c r="BN20" s="240"/>
      <c r="BO20" s="240"/>
      <c r="BP20" s="240"/>
      <c r="BQ20" s="240"/>
      <c r="BR20" s="240"/>
      <c r="BS20" s="240"/>
      <c r="BT20" s="240"/>
      <c r="BU20" s="240"/>
      <c r="BV20" s="240"/>
      <c r="BW20" s="240"/>
      <c r="BX20" s="240"/>
      <c r="BY20" s="240"/>
      <c r="BZ20" s="240"/>
      <c r="CA20" s="240"/>
      <c r="CB20" s="240"/>
      <c r="CC20" s="240"/>
      <c r="CD20" s="240"/>
      <c r="CE20" s="240"/>
      <c r="CF20" s="240"/>
      <c r="CG20" s="240"/>
    </row>
    <row r="21" spans="1:85" x14ac:dyDescent="0.2">
      <c r="A21" s="240"/>
      <c r="B21" s="241"/>
      <c r="C21" s="240"/>
      <c r="D21" s="532"/>
      <c r="E21" s="45"/>
      <c r="F21" s="242"/>
      <c r="G21" s="242"/>
      <c r="H21" s="242"/>
      <c r="I21" s="242"/>
      <c r="J21" s="242"/>
      <c r="K21" s="242"/>
      <c r="L21" s="242"/>
      <c r="M21" s="242"/>
      <c r="N21" s="242"/>
      <c r="O21" s="242"/>
      <c r="P21" s="242"/>
      <c r="Q21" s="242"/>
      <c r="R21" s="242"/>
      <c r="S21" s="242"/>
      <c r="T21" s="242"/>
      <c r="U21" s="242"/>
      <c r="V21" s="242"/>
      <c r="W21" s="242"/>
      <c r="X21" s="242"/>
      <c r="Y21" s="242"/>
      <c r="Z21" s="242"/>
      <c r="AA21" s="242"/>
      <c r="AB21" s="242"/>
      <c r="AC21" s="242"/>
      <c r="AD21" s="242"/>
      <c r="AE21" s="242"/>
      <c r="AF21" s="242"/>
      <c r="AG21" s="242"/>
      <c r="AH21" s="242"/>
      <c r="AI21" s="242"/>
      <c r="AJ21" s="242"/>
      <c r="AK21" s="242"/>
      <c r="AL21" s="242"/>
      <c r="AM21" s="242"/>
      <c r="AN21" s="242"/>
      <c r="AO21" s="242"/>
      <c r="AP21" s="242"/>
      <c r="AQ21" s="242"/>
      <c r="AR21" s="242"/>
      <c r="AS21" s="242"/>
      <c r="AT21" s="242"/>
      <c r="AU21" s="242"/>
      <c r="AV21" s="242"/>
      <c r="AW21" s="242"/>
      <c r="AX21" s="242"/>
      <c r="AY21" s="242"/>
      <c r="AZ21" s="242"/>
      <c r="BA21" s="242"/>
      <c r="BB21" s="242"/>
      <c r="BC21" s="242"/>
      <c r="BD21" s="242"/>
      <c r="BE21" s="242"/>
      <c r="BF21" s="242"/>
      <c r="BG21" s="242"/>
      <c r="BH21" s="242"/>
      <c r="BI21" s="242"/>
      <c r="BJ21" s="242"/>
      <c r="BK21" s="242"/>
      <c r="BL21" s="242"/>
      <c r="BM21" s="242"/>
      <c r="BN21" s="240"/>
      <c r="BO21" s="240"/>
      <c r="BP21" s="240"/>
      <c r="BQ21" s="240"/>
      <c r="BR21" s="240"/>
      <c r="BS21" s="240"/>
      <c r="BT21" s="240"/>
      <c r="BU21" s="240"/>
      <c r="BV21" s="240"/>
      <c r="BW21" s="240"/>
      <c r="BX21" s="240"/>
      <c r="BY21" s="240"/>
      <c r="BZ21" s="240"/>
      <c r="CA21" s="240"/>
      <c r="CB21" s="240"/>
      <c r="CC21" s="240"/>
      <c r="CD21" s="240"/>
      <c r="CE21" s="240"/>
      <c r="CF21" s="240"/>
      <c r="CG21" s="240"/>
    </row>
    <row r="22" spans="1:85" x14ac:dyDescent="0.2">
      <c r="A22" s="26"/>
      <c r="B22" s="65" t="s">
        <v>315</v>
      </c>
      <c r="C22" s="66"/>
      <c r="D22" s="67"/>
      <c r="E22" s="45"/>
      <c r="F22" s="66"/>
      <c r="G22" s="66"/>
      <c r="H22" s="66"/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  <c r="AP22" s="66"/>
      <c r="AQ22" s="66"/>
      <c r="AR22" s="66"/>
      <c r="AS22" s="66"/>
      <c r="AT22" s="66"/>
      <c r="AU22" s="66"/>
      <c r="AV22" s="66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  <c r="BI22" s="66"/>
      <c r="BJ22" s="66"/>
      <c r="BK22" s="66"/>
      <c r="BL22" s="66"/>
      <c r="BM22" s="6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</row>
    <row r="23" spans="1:85" x14ac:dyDescent="0.2">
      <c r="A23" s="62"/>
      <c r="B23" s="63"/>
      <c r="C23" s="55"/>
      <c r="D23" s="52"/>
      <c r="E23" s="26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</row>
    <row r="24" spans="1:85" x14ac:dyDescent="0.2">
      <c r="A24" s="62"/>
      <c r="B24" s="63"/>
      <c r="C24" s="28" t="s">
        <v>176</v>
      </c>
      <c r="D24" s="52"/>
      <c r="E24" s="26"/>
      <c r="F24" s="243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243"/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</row>
    <row r="25" spans="1:85" x14ac:dyDescent="0.2">
      <c r="A25" s="26"/>
      <c r="B25" s="26"/>
      <c r="C25" s="244" t="str">
        <f>Вводные!C201</f>
        <v>Реклама и маркетинг</v>
      </c>
      <c r="D25" s="44" t="s">
        <v>77</v>
      </c>
      <c r="E25" s="26"/>
      <c r="F25" s="243">
        <f>SUMIF(Вводные!$H$4:$L$4,F$8,Вводные!$H201:$L201)*SUMIF(Вводные!$H$4:$L$4,Затраты!F$8,Вводные!$H$15:$L$15)</f>
        <v>1050</v>
      </c>
      <c r="G25" s="243">
        <f>SUMIF(Вводные!$H$4:$L$4,G$8,Вводные!$H201:$L201)*SUMIF(Вводные!$H$4:$L$4,Затраты!G$8,Вводные!$H$15:$L$15)</f>
        <v>1050</v>
      </c>
      <c r="H25" s="243">
        <f>SUMIF(Вводные!$H$4:$L$4,H$8,Вводные!$H201:$L201)*SUMIF(Вводные!$H$4:$L$4,Затраты!H$8,Вводные!$H$15:$L$15)</f>
        <v>1050</v>
      </c>
      <c r="I25" s="243">
        <f>SUMIF(Вводные!$H$4:$L$4,I$8,Вводные!$H201:$L201)*SUMIF(Вводные!$H$4:$L$4,Затраты!I$8,Вводные!$H$15:$L$15)</f>
        <v>1050</v>
      </c>
      <c r="J25" s="243">
        <f>SUMIF(Вводные!$H$4:$L$4,J$8,Вводные!$H201:$L201)*SUMIF(Вводные!$H$4:$L$4,Затраты!J$8,Вводные!$H$15:$L$15)</f>
        <v>1050</v>
      </c>
      <c r="K25" s="243">
        <f>SUMIF(Вводные!$H$4:$L$4,K$8,Вводные!$H201:$L201)*SUMIF(Вводные!$H$4:$L$4,Затраты!K$8,Вводные!$H$15:$L$15)</f>
        <v>1050</v>
      </c>
      <c r="L25" s="243">
        <f>SUMIF(Вводные!$H$4:$L$4,L$8,Вводные!$H201:$L201)*SUMIF(Вводные!$H$4:$L$4,Затраты!L$8,Вводные!$H$15:$L$15)</f>
        <v>1050</v>
      </c>
      <c r="M25" s="243">
        <f>SUMIF(Вводные!$H$4:$L$4,M$8,Вводные!$H201:$L201)*SUMIF(Вводные!$H$4:$L$4,Затраты!M$8,Вводные!$H$15:$L$15)</f>
        <v>1050</v>
      </c>
      <c r="N25" s="243">
        <f>SUMIF(Вводные!$H$4:$L$4,N$8,Вводные!$H201:$L201)*SUMIF(Вводные!$H$4:$L$4,Затраты!N$8,Вводные!$H$15:$L$15)</f>
        <v>1050</v>
      </c>
      <c r="O25" s="243">
        <f>SUMIF(Вводные!$H$4:$L$4,O$8,Вводные!$H201:$L201)*SUMIF(Вводные!$H$4:$L$4,Затраты!O$8,Вводные!$H$15:$L$15)</f>
        <v>1050</v>
      </c>
      <c r="P25" s="243">
        <f>SUMIF(Вводные!$H$4:$L$4,P$8,Вводные!$H201:$L201)*SUMIF(Вводные!$H$4:$L$4,Затраты!P$8,Вводные!$H$15:$L$15)</f>
        <v>1050</v>
      </c>
      <c r="Q25" s="243">
        <f>SUMIF(Вводные!$H$4:$L$4,Q$8,Вводные!$H201:$L201)*SUMIF(Вводные!$H$4:$L$4,Затраты!Q$8,Вводные!$H$15:$L$15)</f>
        <v>1050</v>
      </c>
      <c r="R25" s="243">
        <f>SUMIF(Вводные!$H$4:$L$4,R$8,Вводные!$H201:$L201)*SUMIF(Вводные!$H$4:$L$4,Затраты!R$8,Вводные!$H$15:$L$15)</f>
        <v>1102.5</v>
      </c>
      <c r="S25" s="243">
        <f>SUMIF(Вводные!$H$4:$L$4,S$8,Вводные!$H201:$L201)*SUMIF(Вводные!$H$4:$L$4,Затраты!S$8,Вводные!$H$15:$L$15)</f>
        <v>1102.5</v>
      </c>
      <c r="T25" s="243">
        <f>SUMIF(Вводные!$H$4:$L$4,T$8,Вводные!$H201:$L201)*SUMIF(Вводные!$H$4:$L$4,Затраты!T$8,Вводные!$H$15:$L$15)</f>
        <v>1102.5</v>
      </c>
      <c r="U25" s="243">
        <f>SUMIF(Вводные!$H$4:$L$4,U$8,Вводные!$H201:$L201)*SUMIF(Вводные!$H$4:$L$4,Затраты!U$8,Вводные!$H$15:$L$15)</f>
        <v>1102.5</v>
      </c>
      <c r="V25" s="243">
        <f>SUMIF(Вводные!$H$4:$L$4,V$8,Вводные!$H201:$L201)*SUMIF(Вводные!$H$4:$L$4,Затраты!V$8,Вводные!$H$15:$L$15)</f>
        <v>1102.5</v>
      </c>
      <c r="W25" s="243">
        <f>SUMIF(Вводные!$H$4:$L$4,W$8,Вводные!$H201:$L201)*SUMIF(Вводные!$H$4:$L$4,Затраты!W$8,Вводные!$H$15:$L$15)</f>
        <v>1102.5</v>
      </c>
      <c r="X25" s="243">
        <f>SUMIF(Вводные!$H$4:$L$4,X$8,Вводные!$H201:$L201)*SUMIF(Вводные!$H$4:$L$4,Затраты!X$8,Вводные!$H$15:$L$15)</f>
        <v>1102.5</v>
      </c>
      <c r="Y25" s="243">
        <f>SUMIF(Вводные!$H$4:$L$4,Y$8,Вводные!$H201:$L201)*SUMIF(Вводные!$H$4:$L$4,Затраты!Y$8,Вводные!$H$15:$L$15)</f>
        <v>1102.5</v>
      </c>
      <c r="Z25" s="243">
        <f>SUMIF(Вводные!$H$4:$L$4,Z$8,Вводные!$H201:$L201)*SUMIF(Вводные!$H$4:$L$4,Затраты!Z$8,Вводные!$H$15:$L$15)</f>
        <v>1102.5</v>
      </c>
      <c r="AA25" s="243">
        <f>SUMIF(Вводные!$H$4:$L$4,AA$8,Вводные!$H201:$L201)*SUMIF(Вводные!$H$4:$L$4,Затраты!AA$8,Вводные!$H$15:$L$15)</f>
        <v>1102.5</v>
      </c>
      <c r="AB25" s="243">
        <f>SUMIF(Вводные!$H$4:$L$4,AB$8,Вводные!$H201:$L201)*SUMIF(Вводные!$H$4:$L$4,Затраты!AB$8,Вводные!$H$15:$L$15)</f>
        <v>1102.5</v>
      </c>
      <c r="AC25" s="243">
        <f>SUMIF(Вводные!$H$4:$L$4,AC$8,Вводные!$H201:$L201)*SUMIF(Вводные!$H$4:$L$4,Затраты!AC$8,Вводные!$H$15:$L$15)</f>
        <v>1102.5</v>
      </c>
      <c r="AD25" s="243">
        <f>SUMIF(Вводные!$H$4:$L$4,AD$8,Вводные!$H201:$L201)*SUMIF(Вводные!$H$4:$L$4,Затраты!AD$8,Вводные!$H$15:$L$15)</f>
        <v>1146.6000000000001</v>
      </c>
      <c r="AE25" s="243">
        <f>SUMIF(Вводные!$H$4:$L$4,AE$8,Вводные!$H201:$L201)*SUMIF(Вводные!$H$4:$L$4,Затраты!AE$8,Вводные!$H$15:$L$15)</f>
        <v>1146.6000000000001</v>
      </c>
      <c r="AF25" s="243">
        <f>SUMIF(Вводные!$H$4:$L$4,AF$8,Вводные!$H201:$L201)*SUMIF(Вводные!$H$4:$L$4,Затраты!AF$8,Вводные!$H$15:$L$15)</f>
        <v>1146.6000000000001</v>
      </c>
      <c r="AG25" s="243">
        <f>SUMIF(Вводные!$H$4:$L$4,AG$8,Вводные!$H201:$L201)*SUMIF(Вводные!$H$4:$L$4,Затраты!AG$8,Вводные!$H$15:$L$15)</f>
        <v>1146.6000000000001</v>
      </c>
      <c r="AH25" s="243">
        <f>SUMIF(Вводные!$H$4:$L$4,AH$8,Вводные!$H201:$L201)*SUMIF(Вводные!$H$4:$L$4,Затраты!AH$8,Вводные!$H$15:$L$15)</f>
        <v>1146.6000000000001</v>
      </c>
      <c r="AI25" s="243">
        <f>SUMIF(Вводные!$H$4:$L$4,AI$8,Вводные!$H201:$L201)*SUMIF(Вводные!$H$4:$L$4,Затраты!AI$8,Вводные!$H$15:$L$15)</f>
        <v>1146.6000000000001</v>
      </c>
      <c r="AJ25" s="243">
        <f>SUMIF(Вводные!$H$4:$L$4,AJ$8,Вводные!$H201:$L201)*SUMIF(Вводные!$H$4:$L$4,Затраты!AJ$8,Вводные!$H$15:$L$15)</f>
        <v>1146.6000000000001</v>
      </c>
      <c r="AK25" s="243">
        <f>SUMIF(Вводные!$H$4:$L$4,AK$8,Вводные!$H201:$L201)*SUMIF(Вводные!$H$4:$L$4,Затраты!AK$8,Вводные!$H$15:$L$15)</f>
        <v>1146.6000000000001</v>
      </c>
      <c r="AL25" s="243">
        <f>SUMIF(Вводные!$H$4:$L$4,AL$8,Вводные!$H201:$L201)*SUMIF(Вводные!$H$4:$L$4,Затраты!AL$8,Вводные!$H$15:$L$15)</f>
        <v>1146.6000000000001</v>
      </c>
      <c r="AM25" s="243">
        <f>SUMIF(Вводные!$H$4:$L$4,AM$8,Вводные!$H201:$L201)*SUMIF(Вводные!$H$4:$L$4,Затраты!AM$8,Вводные!$H$15:$L$15)</f>
        <v>1146.6000000000001</v>
      </c>
      <c r="AN25" s="243">
        <f>SUMIF(Вводные!$H$4:$L$4,AN$8,Вводные!$H201:$L201)*SUMIF(Вводные!$H$4:$L$4,Затраты!AN$8,Вводные!$H$15:$L$15)</f>
        <v>1146.6000000000001</v>
      </c>
      <c r="AO25" s="243">
        <f>SUMIF(Вводные!$H$4:$L$4,AO$8,Вводные!$H201:$L201)*SUMIF(Вводные!$H$4:$L$4,Затраты!AO$8,Вводные!$H$15:$L$15)</f>
        <v>1146.6000000000001</v>
      </c>
      <c r="AP25" s="243">
        <f>SUMIF(Вводные!$H$4:$L$4,AP$8,Вводные!$H201:$L201)*SUMIF(Вводные!$H$4:$L$4,Затраты!AP$8,Вводные!$H$15:$L$15)</f>
        <v>1192.4640000000002</v>
      </c>
      <c r="AQ25" s="243">
        <f>SUMIF(Вводные!$H$4:$L$4,AQ$8,Вводные!$H201:$L201)*SUMIF(Вводные!$H$4:$L$4,Затраты!AQ$8,Вводные!$H$15:$L$15)</f>
        <v>1192.4640000000002</v>
      </c>
      <c r="AR25" s="243">
        <f>SUMIF(Вводные!$H$4:$L$4,AR$8,Вводные!$H201:$L201)*SUMIF(Вводные!$H$4:$L$4,Затраты!AR$8,Вводные!$H$15:$L$15)</f>
        <v>1192.4640000000002</v>
      </c>
      <c r="AS25" s="243">
        <f>SUMIF(Вводные!$H$4:$L$4,AS$8,Вводные!$H201:$L201)*SUMIF(Вводные!$H$4:$L$4,Затраты!AS$8,Вводные!$H$15:$L$15)</f>
        <v>1192.4640000000002</v>
      </c>
      <c r="AT25" s="243">
        <f>SUMIF(Вводные!$H$4:$L$4,AT$8,Вводные!$H201:$L201)*SUMIF(Вводные!$H$4:$L$4,Затраты!AT$8,Вводные!$H$15:$L$15)</f>
        <v>1192.4640000000002</v>
      </c>
      <c r="AU25" s="243">
        <f>SUMIF(Вводные!$H$4:$L$4,AU$8,Вводные!$H201:$L201)*SUMIF(Вводные!$H$4:$L$4,Затраты!AU$8,Вводные!$H$15:$L$15)</f>
        <v>1192.4640000000002</v>
      </c>
      <c r="AV25" s="243">
        <f>SUMIF(Вводные!$H$4:$L$4,AV$8,Вводные!$H201:$L201)*SUMIF(Вводные!$H$4:$L$4,Затраты!AV$8,Вводные!$H$15:$L$15)</f>
        <v>1192.4640000000002</v>
      </c>
      <c r="AW25" s="243">
        <f>SUMIF(Вводные!$H$4:$L$4,AW$8,Вводные!$H201:$L201)*SUMIF(Вводные!$H$4:$L$4,Затраты!AW$8,Вводные!$H$15:$L$15)</f>
        <v>1192.4640000000002</v>
      </c>
      <c r="AX25" s="243">
        <f>SUMIF(Вводные!$H$4:$L$4,AX$8,Вводные!$H201:$L201)*SUMIF(Вводные!$H$4:$L$4,Затраты!AX$8,Вводные!$H$15:$L$15)</f>
        <v>1192.4640000000002</v>
      </c>
      <c r="AY25" s="243">
        <f>SUMIF(Вводные!$H$4:$L$4,AY$8,Вводные!$H201:$L201)*SUMIF(Вводные!$H$4:$L$4,Затраты!AY$8,Вводные!$H$15:$L$15)</f>
        <v>1192.4640000000002</v>
      </c>
      <c r="AZ25" s="243">
        <f>SUMIF(Вводные!$H$4:$L$4,AZ$8,Вводные!$H201:$L201)*SUMIF(Вводные!$H$4:$L$4,Затраты!AZ$8,Вводные!$H$15:$L$15)</f>
        <v>1192.4640000000002</v>
      </c>
      <c r="BA25" s="243">
        <f>SUMIF(Вводные!$H$4:$L$4,BA$8,Вводные!$H201:$L201)*SUMIF(Вводные!$H$4:$L$4,Затраты!BA$8,Вводные!$H$15:$L$15)</f>
        <v>1192.4640000000002</v>
      </c>
      <c r="BB25" s="243">
        <f>SUMIF(Вводные!$H$4:$L$4,BB$8,Вводные!$H201:$L201)*SUMIF(Вводные!$H$4:$L$4,Затраты!BB$8,Вводные!$H$15:$L$15)</f>
        <v>1240.1625600000002</v>
      </c>
      <c r="BC25" s="243">
        <f>SUMIF(Вводные!$H$4:$L$4,BC$8,Вводные!$H201:$L201)*SUMIF(Вводные!$H$4:$L$4,Затраты!BC$8,Вводные!$H$15:$L$15)</f>
        <v>1240.1625600000002</v>
      </c>
      <c r="BD25" s="243">
        <f>SUMIF(Вводные!$H$4:$L$4,BD$8,Вводные!$H201:$L201)*SUMIF(Вводные!$H$4:$L$4,Затраты!BD$8,Вводные!$H$15:$L$15)</f>
        <v>1240.1625600000002</v>
      </c>
      <c r="BE25" s="243">
        <f>SUMIF(Вводные!$H$4:$L$4,BE$8,Вводные!$H201:$L201)*SUMIF(Вводные!$H$4:$L$4,Затраты!BE$8,Вводные!$H$15:$L$15)</f>
        <v>1240.1625600000002</v>
      </c>
      <c r="BF25" s="243">
        <f>SUMIF(Вводные!$H$4:$L$4,BF$8,Вводные!$H201:$L201)*SUMIF(Вводные!$H$4:$L$4,Затраты!BF$8,Вводные!$H$15:$L$15)</f>
        <v>1240.1625600000002</v>
      </c>
      <c r="BG25" s="243">
        <f>SUMIF(Вводные!$H$4:$L$4,BG$8,Вводные!$H201:$L201)*SUMIF(Вводные!$H$4:$L$4,Затраты!BG$8,Вводные!$H$15:$L$15)</f>
        <v>1240.1625600000002</v>
      </c>
      <c r="BH25" s="243">
        <f>SUMIF(Вводные!$H$4:$L$4,BH$8,Вводные!$H201:$L201)*SUMIF(Вводные!$H$4:$L$4,Затраты!BH$8,Вводные!$H$15:$L$15)</f>
        <v>1240.1625600000002</v>
      </c>
      <c r="BI25" s="243">
        <f>SUMIF(Вводные!$H$4:$L$4,BI$8,Вводные!$H201:$L201)*SUMIF(Вводные!$H$4:$L$4,Затраты!BI$8,Вводные!$H$15:$L$15)</f>
        <v>1240.1625600000002</v>
      </c>
      <c r="BJ25" s="243">
        <f>SUMIF(Вводные!$H$4:$L$4,BJ$8,Вводные!$H201:$L201)*SUMIF(Вводные!$H$4:$L$4,Затраты!BJ$8,Вводные!$H$15:$L$15)</f>
        <v>1240.1625600000002</v>
      </c>
      <c r="BK25" s="243">
        <f>SUMIF(Вводные!$H$4:$L$4,BK$8,Вводные!$H201:$L201)*SUMIF(Вводные!$H$4:$L$4,Затраты!BK$8,Вводные!$H$15:$L$15)</f>
        <v>1240.1625600000002</v>
      </c>
      <c r="BL25" s="243">
        <f>SUMIF(Вводные!$H$4:$L$4,BL$8,Вводные!$H201:$L201)*SUMIF(Вводные!$H$4:$L$4,Затраты!BL$8,Вводные!$H$15:$L$15)</f>
        <v>1240.1625600000002</v>
      </c>
      <c r="BM25" s="243">
        <f>SUMIF(Вводные!$H$4:$L$4,BM$8,Вводные!$H201:$L201)*SUMIF(Вводные!$H$4:$L$4,Затраты!BM$8,Вводные!$H$15:$L$15)</f>
        <v>1240.1625600000002</v>
      </c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</row>
    <row r="26" spans="1:85" ht="15.75" customHeight="1" x14ac:dyDescent="0.2">
      <c r="A26" s="26"/>
      <c r="B26" s="26"/>
      <c r="C26" s="244" t="str">
        <f>Вводные!C202</f>
        <v>Бонусы с продаж</v>
      </c>
      <c r="D26" s="44" t="s">
        <v>316</v>
      </c>
      <c r="E26" s="26"/>
      <c r="F26" s="243">
        <f>SUMIF(Вводные!$H$4:$L$4,F$8,Вводные!$H$202:$L$202)*Выручка!F$65</f>
        <v>0</v>
      </c>
      <c r="G26" s="243">
        <f>SUMIF(Вводные!$H$4:$L$4,G$8,Вводные!$H$202:$L$202)*Выручка!G$65</f>
        <v>0</v>
      </c>
      <c r="H26" s="243">
        <f>SUMIF(Вводные!$H$4:$L$4,H$8,Вводные!$H$202:$L$202)*Выручка!H$65</f>
        <v>0</v>
      </c>
      <c r="I26" s="243">
        <f>SUMIF(Вводные!$H$4:$L$4,I$8,Вводные!$H$202:$L$202)*Выручка!I$65</f>
        <v>0</v>
      </c>
      <c r="J26" s="243">
        <f>SUMIF(Вводные!$H$4:$L$4,J$8,Вводные!$H$202:$L$202)*Выручка!J$65</f>
        <v>0</v>
      </c>
      <c r="K26" s="243">
        <f>SUMIF(Вводные!$H$4:$L$4,K$8,Вводные!$H$202:$L$202)*Выручка!K$65</f>
        <v>0</v>
      </c>
      <c r="L26" s="243">
        <f>SUMIF(Вводные!$H$4:$L$4,L$8,Вводные!$H$202:$L$202)*Выручка!L$65</f>
        <v>0</v>
      </c>
      <c r="M26" s="243">
        <f>SUMIF(Вводные!$H$4:$L$4,M$8,Вводные!$H$202:$L$202)*Выручка!M$65</f>
        <v>0</v>
      </c>
      <c r="N26" s="243">
        <f>SUMIF(Вводные!$H$4:$L$4,N$8,Вводные!$H$202:$L$202)*Выручка!N$65</f>
        <v>0</v>
      </c>
      <c r="O26" s="243">
        <f>SUMIF(Вводные!$H$4:$L$4,O$8,Вводные!$H$202:$L$202)*Выручка!O$65</f>
        <v>0</v>
      </c>
      <c r="P26" s="243">
        <f>SUMIF(Вводные!$H$4:$L$4,P$8,Вводные!$H$202:$L$202)*Выручка!P$65</f>
        <v>0</v>
      </c>
      <c r="Q26" s="243">
        <f>SUMIF(Вводные!$H$4:$L$4,Q$8,Вводные!$H$202:$L$202)*Выручка!Q$65</f>
        <v>0</v>
      </c>
      <c r="R26" s="243">
        <f>SUMIF(Вводные!$H$4:$L$4,R$8,Вводные!$H$202:$L$202)*Выручка!R$65</f>
        <v>932.58637500000009</v>
      </c>
      <c r="S26" s="243">
        <f>SUMIF(Вводные!$H$4:$L$4,S$8,Вводные!$H$202:$L$202)*Выручка!S$65</f>
        <v>955.55696250000005</v>
      </c>
      <c r="T26" s="243">
        <f>SUMIF(Вводные!$H$4:$L$4,T$8,Вводные!$H$202:$L$202)*Выручка!T$65</f>
        <v>932.58637500000009</v>
      </c>
      <c r="U26" s="243">
        <f>SUMIF(Вводные!$H$4:$L$4,U$8,Вводные!$H$202:$L$202)*Выручка!U$65</f>
        <v>955.55696250000005</v>
      </c>
      <c r="V26" s="243">
        <f>SUMIF(Вводные!$H$4:$L$4,V$8,Вводные!$H$202:$L$202)*Выручка!V$65</f>
        <v>955.55696250000005</v>
      </c>
      <c r="W26" s="243">
        <f>SUMIF(Вводные!$H$4:$L$4,W$8,Вводные!$H$202:$L$202)*Выручка!W$65</f>
        <v>886.64520000000016</v>
      </c>
      <c r="X26" s="243">
        <f>SUMIF(Вводные!$H$4:$L$4,X$8,Вводные!$H$202:$L$202)*Выручка!X$65</f>
        <v>955.55696250000005</v>
      </c>
      <c r="Y26" s="243">
        <f>SUMIF(Вводные!$H$4:$L$4,Y$8,Вводные!$H$202:$L$202)*Выручка!Y$65</f>
        <v>932.58637500000009</v>
      </c>
      <c r="Z26" s="243">
        <f>SUMIF(Вводные!$H$4:$L$4,Z$8,Вводные!$H$202:$L$202)*Выручка!Z$65</f>
        <v>955.55696250000005</v>
      </c>
      <c r="AA26" s="243">
        <f>SUMIF(Вводные!$H$4:$L$4,AA$8,Вводные!$H$202:$L$202)*Выручка!AA$65</f>
        <v>932.58637500000009</v>
      </c>
      <c r="AB26" s="243">
        <f>SUMIF(Вводные!$H$4:$L$4,AB$8,Вводные!$H$202:$L$202)*Выручка!AB$65</f>
        <v>955.55696250000005</v>
      </c>
      <c r="AC26" s="243">
        <f>SUMIF(Вводные!$H$4:$L$4,AC$8,Вводные!$H$202:$L$202)*Выручка!AC$65</f>
        <v>955.55696250000005</v>
      </c>
      <c r="AD26" s="243">
        <f>SUMIF(Вводные!$H$4:$L$4,AD$8,Вводные!$H$202:$L$202)*Выручка!AD$65</f>
        <v>3246.7603350000004</v>
      </c>
      <c r="AE26" s="243">
        <f>SUMIF(Вводные!$H$4:$L$4,AE$8,Вводные!$H$202:$L$202)*Выручка!AE$65</f>
        <v>3319.9506795000002</v>
      </c>
      <c r="AF26" s="243">
        <f>SUMIF(Вводные!$H$4:$L$4,AF$8,Вводные!$H$202:$L$202)*Выручка!AF$65</f>
        <v>3246.7603350000004</v>
      </c>
      <c r="AG26" s="243">
        <f>SUMIF(Вводные!$H$4:$L$4,AG$8,Вводные!$H$202:$L$202)*Выручка!AG$65</f>
        <v>3319.9506795000002</v>
      </c>
      <c r="AH26" s="243">
        <f>SUMIF(Вводные!$H$4:$L$4,AH$8,Вводные!$H$202:$L$202)*Выручка!AH$65</f>
        <v>3319.9506795000002</v>
      </c>
      <c r="AI26" s="243">
        <f>SUMIF(Вводные!$H$4:$L$4,AI$8,Вводные!$H$202:$L$202)*Выручка!AI$65</f>
        <v>3100.3796460000003</v>
      </c>
      <c r="AJ26" s="243">
        <f>SUMIF(Вводные!$H$4:$L$4,AJ$8,Вводные!$H$202:$L$202)*Выручка!AJ$65</f>
        <v>3319.9506795000002</v>
      </c>
      <c r="AK26" s="243">
        <f>SUMIF(Вводные!$H$4:$L$4,AK$8,Вводные!$H$202:$L$202)*Выручка!AK$65</f>
        <v>3246.7603350000004</v>
      </c>
      <c r="AL26" s="243">
        <f>SUMIF(Вводные!$H$4:$L$4,AL$8,Вводные!$H$202:$L$202)*Выручка!AL$65</f>
        <v>3319.9506795000002</v>
      </c>
      <c r="AM26" s="243">
        <f>SUMIF(Вводные!$H$4:$L$4,AM$8,Вводные!$H$202:$L$202)*Выручка!AM$65</f>
        <v>3246.7603350000004</v>
      </c>
      <c r="AN26" s="243">
        <f>SUMIF(Вводные!$H$4:$L$4,AN$8,Вводные!$H$202:$L$202)*Выручка!AN$65</f>
        <v>3319.9506795000002</v>
      </c>
      <c r="AO26" s="243">
        <f>SUMIF(Вводные!$H$4:$L$4,AO$8,Вводные!$H$202:$L$202)*Выручка!AO$65</f>
        <v>3319.9506795000002</v>
      </c>
      <c r="AP26" s="243">
        <f>SUMIF(Вводные!$H$4:$L$4,AP$8,Вводные!$H$202:$L$202)*Выручка!AP$65</f>
        <v>6199.8682691400018</v>
      </c>
      <c r="AQ26" s="243">
        <f>SUMIF(Вводные!$H$4:$L$4,AQ$8,Вводные!$H$202:$L$202)*Выручка!AQ$65</f>
        <v>6355.1883447780019</v>
      </c>
      <c r="AR26" s="243">
        <f>SUMIF(Вводные!$H$4:$L$4,AR$8,Вводные!$H$202:$L$202)*Выручка!AR$65</f>
        <v>6199.8682691400018</v>
      </c>
      <c r="AS26" s="243">
        <f>SUMIF(Вводные!$H$4:$L$4,AS$8,Вводные!$H$202:$L$202)*Выручка!AS$65</f>
        <v>6355.1883447780019</v>
      </c>
      <c r="AT26" s="243">
        <f>SUMIF(Вводные!$H$4:$L$4,AT$8,Вводные!$H$202:$L$202)*Выручка!AT$65</f>
        <v>6355.1883447780019</v>
      </c>
      <c r="AU26" s="243">
        <f>SUMIF(Вводные!$H$4:$L$4,AU$8,Вводные!$H$202:$L$202)*Выручка!AU$65</f>
        <v>5889.2281178640014</v>
      </c>
      <c r="AV26" s="243">
        <f>SUMIF(Вводные!$H$4:$L$4,AV$8,Вводные!$H$202:$L$202)*Выручка!AV$65</f>
        <v>6355.1883447780019</v>
      </c>
      <c r="AW26" s="243">
        <f>SUMIF(Вводные!$H$4:$L$4,AW$8,Вводные!$H$202:$L$202)*Выручка!AW$65</f>
        <v>6199.8682691400018</v>
      </c>
      <c r="AX26" s="243">
        <f>SUMIF(Вводные!$H$4:$L$4,AX$8,Вводные!$H$202:$L$202)*Выручка!AX$65</f>
        <v>6355.1883447780019</v>
      </c>
      <c r="AY26" s="243">
        <f>SUMIF(Вводные!$H$4:$L$4,AY$8,Вводные!$H$202:$L$202)*Выручка!AY$65</f>
        <v>6199.8682691400018</v>
      </c>
      <c r="AZ26" s="243">
        <f>SUMIF(Вводные!$H$4:$L$4,AZ$8,Вводные!$H$202:$L$202)*Выручка!AZ$65</f>
        <v>6355.1883447780019</v>
      </c>
      <c r="BA26" s="243">
        <f>SUMIF(Вводные!$H$4:$L$4,BA$8,Вводные!$H$202:$L$202)*Выручка!BA$65</f>
        <v>6355.1883447780019</v>
      </c>
      <c r="BB26" s="243">
        <f>SUMIF(Вводные!$H$4:$L$4,BB$8,Вводные!$H$202:$L$202)*Выручка!BB$65</f>
        <v>11154.975736730281</v>
      </c>
      <c r="BC26" s="243">
        <f>SUMIF(Вводные!$H$4:$L$4,BC$8,Вводные!$H$202:$L$202)*Выручка!BC$65</f>
        <v>11435.518517287957</v>
      </c>
      <c r="BD26" s="243">
        <f>SUMIF(Вводные!$H$4:$L$4,BD$8,Вводные!$H$202:$L$202)*Выручка!BD$65</f>
        <v>11154.975736730281</v>
      </c>
      <c r="BE26" s="243">
        <f>SUMIF(Вводные!$H$4:$L$4,BE$8,Вводные!$H$202:$L$202)*Выручка!BE$65</f>
        <v>11435.518517287957</v>
      </c>
      <c r="BF26" s="243">
        <f>SUMIF(Вводные!$H$4:$L$4,BF$8,Вводные!$H$202:$L$202)*Выручка!BF$65</f>
        <v>11435.518517287957</v>
      </c>
      <c r="BG26" s="243">
        <f>SUMIF(Вводные!$H$4:$L$4,BG$8,Вводные!$H$202:$L$202)*Выручка!BG$65</f>
        <v>10874.432956172606</v>
      </c>
      <c r="BH26" s="243">
        <f>SUMIF(Вводные!$H$4:$L$4,BH$8,Вводные!$H$202:$L$202)*Выручка!BH$65</f>
        <v>11435.518517287957</v>
      </c>
      <c r="BI26" s="243">
        <f>SUMIF(Вводные!$H$4:$L$4,BI$8,Вводные!$H$202:$L$202)*Выручка!BI$65</f>
        <v>11154.975736730281</v>
      </c>
      <c r="BJ26" s="243">
        <f>SUMIF(Вводные!$H$4:$L$4,BJ$8,Вводные!$H$202:$L$202)*Выручка!BJ$65</f>
        <v>11435.518517287957</v>
      </c>
      <c r="BK26" s="243">
        <f>SUMIF(Вводные!$H$4:$L$4,BK$8,Вводные!$H$202:$L$202)*Выручка!BK$65</f>
        <v>11154.975736730281</v>
      </c>
      <c r="BL26" s="243">
        <f>SUMIF(Вводные!$H$4:$L$4,BL$8,Вводные!$H$202:$L$202)*Выручка!BL$65</f>
        <v>11435.518517287957</v>
      </c>
      <c r="BM26" s="243">
        <f>SUMIF(Вводные!$H$4:$L$4,BM$8,Вводные!$H$202:$L$202)*Выручка!BM$65</f>
        <v>11435.518517287957</v>
      </c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</row>
    <row r="27" spans="1:85" ht="15.75" customHeight="1" x14ac:dyDescent="0.2">
      <c r="A27" s="26"/>
      <c r="B27" s="26"/>
      <c r="C27" s="26"/>
      <c r="D27" s="44"/>
      <c r="E27" s="26"/>
      <c r="F27" s="243"/>
      <c r="G27" s="243"/>
      <c r="H27" s="243"/>
      <c r="I27" s="243"/>
      <c r="J27" s="243"/>
      <c r="K27" s="243"/>
      <c r="L27" s="243"/>
      <c r="M27" s="243"/>
      <c r="N27" s="243"/>
      <c r="O27" s="243"/>
      <c r="P27" s="243"/>
      <c r="Q27" s="243"/>
      <c r="R27" s="243"/>
      <c r="S27" s="243"/>
      <c r="T27" s="243"/>
      <c r="U27" s="243"/>
      <c r="V27" s="243"/>
      <c r="W27" s="243"/>
      <c r="X27" s="243"/>
      <c r="Y27" s="243"/>
      <c r="Z27" s="243"/>
      <c r="AA27" s="243"/>
      <c r="AB27" s="243"/>
      <c r="AC27" s="243"/>
      <c r="AD27" s="243"/>
      <c r="AE27" s="243"/>
      <c r="AF27" s="243"/>
      <c r="AG27" s="243"/>
      <c r="AH27" s="243"/>
      <c r="AI27" s="243"/>
      <c r="AJ27" s="243"/>
      <c r="AK27" s="243"/>
      <c r="AL27" s="243"/>
      <c r="AM27" s="243"/>
      <c r="AN27" s="243"/>
      <c r="AO27" s="243"/>
      <c r="AP27" s="243"/>
      <c r="AQ27" s="243"/>
      <c r="AR27" s="243"/>
      <c r="AS27" s="243"/>
      <c r="AT27" s="243"/>
      <c r="AU27" s="243"/>
      <c r="AV27" s="243"/>
      <c r="AW27" s="243"/>
      <c r="AX27" s="243"/>
      <c r="AY27" s="243"/>
      <c r="AZ27" s="243"/>
      <c r="BA27" s="243"/>
      <c r="BB27" s="243"/>
      <c r="BC27" s="243"/>
      <c r="BD27" s="243"/>
      <c r="BE27" s="243"/>
      <c r="BF27" s="243"/>
      <c r="BG27" s="243"/>
      <c r="BH27" s="243"/>
      <c r="BI27" s="243"/>
      <c r="BJ27" s="243"/>
      <c r="BK27" s="243"/>
      <c r="BL27" s="243"/>
      <c r="BM27" s="243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</row>
    <row r="28" spans="1:85" ht="15.75" customHeight="1" x14ac:dyDescent="0.2">
      <c r="A28" s="26"/>
      <c r="B28" s="26"/>
      <c r="C28" s="86" t="s">
        <v>180</v>
      </c>
      <c r="D28" s="44"/>
      <c r="E28" s="26"/>
      <c r="F28" s="243"/>
      <c r="G28" s="243"/>
      <c r="H28" s="243"/>
      <c r="I28" s="243"/>
      <c r="J28" s="243"/>
      <c r="K28" s="243"/>
      <c r="L28" s="243"/>
      <c r="M28" s="243"/>
      <c r="N28" s="243"/>
      <c r="O28" s="243"/>
      <c r="P28" s="243"/>
      <c r="Q28" s="243"/>
      <c r="R28" s="243"/>
      <c r="S28" s="243"/>
      <c r="T28" s="243"/>
      <c r="U28" s="243"/>
      <c r="V28" s="243"/>
      <c r="W28" s="243"/>
      <c r="X28" s="243"/>
      <c r="Y28" s="243"/>
      <c r="Z28" s="243"/>
      <c r="AA28" s="243"/>
      <c r="AB28" s="243"/>
      <c r="AC28" s="243"/>
      <c r="AD28" s="243"/>
      <c r="AE28" s="243"/>
      <c r="AF28" s="243"/>
      <c r="AG28" s="243"/>
      <c r="AH28" s="243"/>
      <c r="AI28" s="243"/>
      <c r="AJ28" s="243"/>
      <c r="AK28" s="243"/>
      <c r="AL28" s="243"/>
      <c r="AM28" s="243"/>
      <c r="AN28" s="243"/>
      <c r="AO28" s="243"/>
      <c r="AP28" s="243"/>
      <c r="AQ28" s="243"/>
      <c r="AR28" s="243"/>
      <c r="AS28" s="243"/>
      <c r="AT28" s="243"/>
      <c r="AU28" s="243"/>
      <c r="AV28" s="243"/>
      <c r="AW28" s="243"/>
      <c r="AX28" s="243"/>
      <c r="AY28" s="243"/>
      <c r="AZ28" s="243"/>
      <c r="BA28" s="243"/>
      <c r="BB28" s="243"/>
      <c r="BC28" s="243"/>
      <c r="BD28" s="243"/>
      <c r="BE28" s="243"/>
      <c r="BF28" s="243"/>
      <c r="BG28" s="243"/>
      <c r="BH28" s="243"/>
      <c r="BI28" s="243"/>
      <c r="BJ28" s="243"/>
      <c r="BK28" s="243"/>
      <c r="BL28" s="243"/>
      <c r="BM28" s="243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</row>
    <row r="29" spans="1:85" ht="14.45" customHeight="1" x14ac:dyDescent="0.2">
      <c r="A29" s="26"/>
      <c r="B29" s="26"/>
      <c r="C29" s="244" t="str">
        <f>Вводные!C204</f>
        <v>Аренда офиса</v>
      </c>
      <c r="D29" s="44" t="s">
        <v>77</v>
      </c>
      <c r="E29" s="26"/>
      <c r="F29" s="243">
        <f>SUMIF(Вводные!$H$4:$L$4,F$8,Вводные!$H204:$L204)*SUMIF(Вводные!$H$4:$L$4,Затраты!F$8,Вводные!$H$15:$L$15)</f>
        <v>315</v>
      </c>
      <c r="G29" s="243">
        <f>SUMIF(Вводные!$H$4:$L$4,G$8,Вводные!$H204:$L204)*SUMIF(Вводные!$H$4:$L$4,Затраты!G$8,Вводные!$H$15:$L$15)</f>
        <v>315</v>
      </c>
      <c r="H29" s="243">
        <f>SUMIF(Вводные!$H$4:$L$4,H$8,Вводные!$H204:$L204)*SUMIF(Вводные!$H$4:$L$4,Затраты!H$8,Вводные!$H$15:$L$15)</f>
        <v>315</v>
      </c>
      <c r="I29" s="243">
        <f>SUMIF(Вводные!$H$4:$L$4,I$8,Вводные!$H204:$L204)*SUMIF(Вводные!$H$4:$L$4,Затраты!I$8,Вводные!$H$15:$L$15)</f>
        <v>315</v>
      </c>
      <c r="J29" s="243">
        <f>SUMIF(Вводные!$H$4:$L$4,J$8,Вводные!$H204:$L204)*SUMIF(Вводные!$H$4:$L$4,Затраты!J$8,Вводные!$H$15:$L$15)</f>
        <v>315</v>
      </c>
      <c r="K29" s="243">
        <f>SUMIF(Вводные!$H$4:$L$4,K$8,Вводные!$H204:$L204)*SUMIF(Вводные!$H$4:$L$4,Затраты!K$8,Вводные!$H$15:$L$15)</f>
        <v>315</v>
      </c>
      <c r="L29" s="243">
        <f>SUMIF(Вводные!$H$4:$L$4,L$8,Вводные!$H204:$L204)*SUMIF(Вводные!$H$4:$L$4,Затраты!L$8,Вводные!$H$15:$L$15)</f>
        <v>315</v>
      </c>
      <c r="M29" s="243">
        <f>SUMIF(Вводные!$H$4:$L$4,M$8,Вводные!$H204:$L204)*SUMIF(Вводные!$H$4:$L$4,Затраты!M$8,Вводные!$H$15:$L$15)</f>
        <v>315</v>
      </c>
      <c r="N29" s="243">
        <f>SUMIF(Вводные!$H$4:$L$4,N$8,Вводные!$H204:$L204)*SUMIF(Вводные!$H$4:$L$4,Затраты!N$8,Вводные!$H$15:$L$15)</f>
        <v>315</v>
      </c>
      <c r="O29" s="243">
        <f>SUMIF(Вводные!$H$4:$L$4,O$8,Вводные!$H204:$L204)*SUMIF(Вводные!$H$4:$L$4,Затраты!O$8,Вводные!$H$15:$L$15)</f>
        <v>315</v>
      </c>
      <c r="P29" s="243">
        <f>SUMIF(Вводные!$H$4:$L$4,P$8,Вводные!$H204:$L204)*SUMIF(Вводные!$H$4:$L$4,Затраты!P$8,Вводные!$H$15:$L$15)</f>
        <v>315</v>
      </c>
      <c r="Q29" s="243">
        <f>SUMIF(Вводные!$H$4:$L$4,Q$8,Вводные!$H204:$L204)*SUMIF(Вводные!$H$4:$L$4,Затраты!Q$8,Вводные!$H$15:$L$15)</f>
        <v>315</v>
      </c>
      <c r="R29" s="243">
        <f>SUMIF(Вводные!$H$4:$L$4,R$8,Вводные!$H204:$L204)*SUMIF(Вводные!$H$4:$L$4,Затраты!R$8,Вводные!$H$15:$L$15)</f>
        <v>551.25</v>
      </c>
      <c r="S29" s="243">
        <f>SUMIF(Вводные!$H$4:$L$4,S$8,Вводные!$H204:$L204)*SUMIF(Вводные!$H$4:$L$4,Затраты!S$8,Вводные!$H$15:$L$15)</f>
        <v>551.25</v>
      </c>
      <c r="T29" s="243">
        <f>SUMIF(Вводные!$H$4:$L$4,T$8,Вводные!$H204:$L204)*SUMIF(Вводные!$H$4:$L$4,Затраты!T$8,Вводные!$H$15:$L$15)</f>
        <v>551.25</v>
      </c>
      <c r="U29" s="243">
        <f>SUMIF(Вводные!$H$4:$L$4,U$8,Вводные!$H204:$L204)*SUMIF(Вводные!$H$4:$L$4,Затраты!U$8,Вводные!$H$15:$L$15)</f>
        <v>551.25</v>
      </c>
      <c r="V29" s="243">
        <f>SUMIF(Вводные!$H$4:$L$4,V$8,Вводные!$H204:$L204)*SUMIF(Вводные!$H$4:$L$4,Затраты!V$8,Вводные!$H$15:$L$15)</f>
        <v>551.25</v>
      </c>
      <c r="W29" s="243">
        <f>SUMIF(Вводные!$H$4:$L$4,W$8,Вводные!$H204:$L204)*SUMIF(Вводные!$H$4:$L$4,Затраты!W$8,Вводные!$H$15:$L$15)</f>
        <v>551.25</v>
      </c>
      <c r="X29" s="243">
        <f>SUMIF(Вводные!$H$4:$L$4,X$8,Вводные!$H204:$L204)*SUMIF(Вводные!$H$4:$L$4,Затраты!X$8,Вводные!$H$15:$L$15)</f>
        <v>551.25</v>
      </c>
      <c r="Y29" s="243">
        <f>SUMIF(Вводные!$H$4:$L$4,Y$8,Вводные!$H204:$L204)*SUMIF(Вводные!$H$4:$L$4,Затраты!Y$8,Вводные!$H$15:$L$15)</f>
        <v>551.25</v>
      </c>
      <c r="Z29" s="243">
        <f>SUMIF(Вводные!$H$4:$L$4,Z$8,Вводные!$H204:$L204)*SUMIF(Вводные!$H$4:$L$4,Затраты!Z$8,Вводные!$H$15:$L$15)</f>
        <v>551.25</v>
      </c>
      <c r="AA29" s="243">
        <f>SUMIF(Вводные!$H$4:$L$4,AA$8,Вводные!$H204:$L204)*SUMIF(Вводные!$H$4:$L$4,Затраты!AA$8,Вводные!$H$15:$L$15)</f>
        <v>551.25</v>
      </c>
      <c r="AB29" s="243">
        <f>SUMIF(Вводные!$H$4:$L$4,AB$8,Вводные!$H204:$L204)*SUMIF(Вводные!$H$4:$L$4,Затраты!AB$8,Вводные!$H$15:$L$15)</f>
        <v>551.25</v>
      </c>
      <c r="AC29" s="243">
        <f>SUMIF(Вводные!$H$4:$L$4,AC$8,Вводные!$H204:$L204)*SUMIF(Вводные!$H$4:$L$4,Затраты!AC$8,Вводные!$H$15:$L$15)</f>
        <v>551.25</v>
      </c>
      <c r="AD29" s="243">
        <f>SUMIF(Вводные!$H$4:$L$4,AD$8,Вводные!$H204:$L204)*SUMIF(Вводные!$H$4:$L$4,Затраты!AD$8,Вводные!$H$15:$L$15)</f>
        <v>573.30000000000007</v>
      </c>
      <c r="AE29" s="243">
        <f>SUMIF(Вводные!$H$4:$L$4,AE$8,Вводные!$H204:$L204)*SUMIF(Вводные!$H$4:$L$4,Затраты!AE$8,Вводные!$H$15:$L$15)</f>
        <v>573.30000000000007</v>
      </c>
      <c r="AF29" s="243">
        <f>SUMIF(Вводные!$H$4:$L$4,AF$8,Вводные!$H204:$L204)*SUMIF(Вводные!$H$4:$L$4,Затраты!AF$8,Вводные!$H$15:$L$15)</f>
        <v>573.30000000000007</v>
      </c>
      <c r="AG29" s="243">
        <f>SUMIF(Вводные!$H$4:$L$4,AG$8,Вводные!$H204:$L204)*SUMIF(Вводные!$H$4:$L$4,Затраты!AG$8,Вводные!$H$15:$L$15)</f>
        <v>573.30000000000007</v>
      </c>
      <c r="AH29" s="243">
        <f>SUMIF(Вводные!$H$4:$L$4,AH$8,Вводные!$H204:$L204)*SUMIF(Вводные!$H$4:$L$4,Затраты!AH$8,Вводные!$H$15:$L$15)</f>
        <v>573.30000000000007</v>
      </c>
      <c r="AI29" s="243">
        <f>SUMIF(Вводные!$H$4:$L$4,AI$8,Вводные!$H204:$L204)*SUMIF(Вводные!$H$4:$L$4,Затраты!AI$8,Вводные!$H$15:$L$15)</f>
        <v>573.30000000000007</v>
      </c>
      <c r="AJ29" s="243">
        <f>SUMIF(Вводные!$H$4:$L$4,AJ$8,Вводные!$H204:$L204)*SUMIF(Вводные!$H$4:$L$4,Затраты!AJ$8,Вводные!$H$15:$L$15)</f>
        <v>573.30000000000007</v>
      </c>
      <c r="AK29" s="243">
        <f>SUMIF(Вводные!$H$4:$L$4,AK$8,Вводные!$H204:$L204)*SUMIF(Вводные!$H$4:$L$4,Затраты!AK$8,Вводные!$H$15:$L$15)</f>
        <v>573.30000000000007</v>
      </c>
      <c r="AL29" s="243">
        <f>SUMIF(Вводные!$H$4:$L$4,AL$8,Вводные!$H204:$L204)*SUMIF(Вводные!$H$4:$L$4,Затраты!AL$8,Вводные!$H$15:$L$15)</f>
        <v>573.30000000000007</v>
      </c>
      <c r="AM29" s="243">
        <f>SUMIF(Вводные!$H$4:$L$4,AM$8,Вводные!$H204:$L204)*SUMIF(Вводные!$H$4:$L$4,Затраты!AM$8,Вводные!$H$15:$L$15)</f>
        <v>573.30000000000007</v>
      </c>
      <c r="AN29" s="243">
        <f>SUMIF(Вводные!$H$4:$L$4,AN$8,Вводные!$H204:$L204)*SUMIF(Вводные!$H$4:$L$4,Затраты!AN$8,Вводные!$H$15:$L$15)</f>
        <v>573.30000000000007</v>
      </c>
      <c r="AO29" s="243">
        <f>SUMIF(Вводные!$H$4:$L$4,AO$8,Вводные!$H204:$L204)*SUMIF(Вводные!$H$4:$L$4,Затраты!AO$8,Вводные!$H$15:$L$15)</f>
        <v>573.30000000000007</v>
      </c>
      <c r="AP29" s="243">
        <f>SUMIF(Вводные!$H$4:$L$4,AP$8,Вводные!$H204:$L204)*SUMIF(Вводные!$H$4:$L$4,Затраты!AP$8,Вводные!$H$15:$L$15)</f>
        <v>596.23200000000008</v>
      </c>
      <c r="AQ29" s="243">
        <f>SUMIF(Вводные!$H$4:$L$4,AQ$8,Вводные!$H204:$L204)*SUMIF(Вводные!$H$4:$L$4,Затраты!AQ$8,Вводные!$H$15:$L$15)</f>
        <v>596.23200000000008</v>
      </c>
      <c r="AR29" s="243">
        <f>SUMIF(Вводные!$H$4:$L$4,AR$8,Вводные!$H204:$L204)*SUMIF(Вводные!$H$4:$L$4,Затраты!AR$8,Вводные!$H$15:$L$15)</f>
        <v>596.23200000000008</v>
      </c>
      <c r="AS29" s="243">
        <f>SUMIF(Вводные!$H$4:$L$4,AS$8,Вводные!$H204:$L204)*SUMIF(Вводные!$H$4:$L$4,Затраты!AS$8,Вводные!$H$15:$L$15)</f>
        <v>596.23200000000008</v>
      </c>
      <c r="AT29" s="243">
        <f>SUMIF(Вводные!$H$4:$L$4,AT$8,Вводные!$H204:$L204)*SUMIF(Вводные!$H$4:$L$4,Затраты!AT$8,Вводные!$H$15:$L$15)</f>
        <v>596.23200000000008</v>
      </c>
      <c r="AU29" s="243">
        <f>SUMIF(Вводные!$H$4:$L$4,AU$8,Вводные!$H204:$L204)*SUMIF(Вводные!$H$4:$L$4,Затраты!AU$8,Вводные!$H$15:$L$15)</f>
        <v>596.23200000000008</v>
      </c>
      <c r="AV29" s="243">
        <f>SUMIF(Вводные!$H$4:$L$4,AV$8,Вводные!$H204:$L204)*SUMIF(Вводные!$H$4:$L$4,Затраты!AV$8,Вводные!$H$15:$L$15)</f>
        <v>596.23200000000008</v>
      </c>
      <c r="AW29" s="243">
        <f>SUMIF(Вводные!$H$4:$L$4,AW$8,Вводные!$H204:$L204)*SUMIF(Вводные!$H$4:$L$4,Затраты!AW$8,Вводные!$H$15:$L$15)</f>
        <v>596.23200000000008</v>
      </c>
      <c r="AX29" s="243">
        <f>SUMIF(Вводные!$H$4:$L$4,AX$8,Вводные!$H204:$L204)*SUMIF(Вводные!$H$4:$L$4,Затраты!AX$8,Вводные!$H$15:$L$15)</f>
        <v>596.23200000000008</v>
      </c>
      <c r="AY29" s="243">
        <f>SUMIF(Вводные!$H$4:$L$4,AY$8,Вводные!$H204:$L204)*SUMIF(Вводные!$H$4:$L$4,Затраты!AY$8,Вводные!$H$15:$L$15)</f>
        <v>596.23200000000008</v>
      </c>
      <c r="AZ29" s="243">
        <f>SUMIF(Вводные!$H$4:$L$4,AZ$8,Вводные!$H204:$L204)*SUMIF(Вводные!$H$4:$L$4,Затраты!AZ$8,Вводные!$H$15:$L$15)</f>
        <v>596.23200000000008</v>
      </c>
      <c r="BA29" s="243">
        <f>SUMIF(Вводные!$H$4:$L$4,BA$8,Вводные!$H204:$L204)*SUMIF(Вводные!$H$4:$L$4,Затраты!BA$8,Вводные!$H$15:$L$15)</f>
        <v>596.23200000000008</v>
      </c>
      <c r="BB29" s="243">
        <f>SUMIF(Вводные!$H$4:$L$4,BB$8,Вводные!$H204:$L204)*SUMIF(Вводные!$H$4:$L$4,Затраты!BB$8,Вводные!$H$15:$L$15)</f>
        <v>620.08128000000011</v>
      </c>
      <c r="BC29" s="243">
        <f>SUMIF(Вводные!$H$4:$L$4,BC$8,Вводные!$H204:$L204)*SUMIF(Вводные!$H$4:$L$4,Затраты!BC$8,Вводные!$H$15:$L$15)</f>
        <v>620.08128000000011</v>
      </c>
      <c r="BD29" s="243">
        <f>SUMIF(Вводные!$H$4:$L$4,BD$8,Вводные!$H204:$L204)*SUMIF(Вводные!$H$4:$L$4,Затраты!BD$8,Вводные!$H$15:$L$15)</f>
        <v>620.08128000000011</v>
      </c>
      <c r="BE29" s="243">
        <f>SUMIF(Вводные!$H$4:$L$4,BE$8,Вводные!$H204:$L204)*SUMIF(Вводные!$H$4:$L$4,Затраты!BE$8,Вводные!$H$15:$L$15)</f>
        <v>620.08128000000011</v>
      </c>
      <c r="BF29" s="243">
        <f>SUMIF(Вводные!$H$4:$L$4,BF$8,Вводные!$H204:$L204)*SUMIF(Вводные!$H$4:$L$4,Затраты!BF$8,Вводные!$H$15:$L$15)</f>
        <v>620.08128000000011</v>
      </c>
      <c r="BG29" s="243">
        <f>SUMIF(Вводные!$H$4:$L$4,BG$8,Вводные!$H204:$L204)*SUMIF(Вводные!$H$4:$L$4,Затраты!BG$8,Вводные!$H$15:$L$15)</f>
        <v>620.08128000000011</v>
      </c>
      <c r="BH29" s="243">
        <f>SUMIF(Вводные!$H$4:$L$4,BH$8,Вводные!$H204:$L204)*SUMIF(Вводные!$H$4:$L$4,Затраты!BH$8,Вводные!$H$15:$L$15)</f>
        <v>620.08128000000011</v>
      </c>
      <c r="BI29" s="243">
        <f>SUMIF(Вводные!$H$4:$L$4,BI$8,Вводные!$H204:$L204)*SUMIF(Вводные!$H$4:$L$4,Затраты!BI$8,Вводные!$H$15:$L$15)</f>
        <v>620.08128000000011</v>
      </c>
      <c r="BJ29" s="243">
        <f>SUMIF(Вводные!$H$4:$L$4,BJ$8,Вводные!$H204:$L204)*SUMIF(Вводные!$H$4:$L$4,Затраты!BJ$8,Вводные!$H$15:$L$15)</f>
        <v>620.08128000000011</v>
      </c>
      <c r="BK29" s="243">
        <f>SUMIF(Вводные!$H$4:$L$4,BK$8,Вводные!$H204:$L204)*SUMIF(Вводные!$H$4:$L$4,Затраты!BK$8,Вводные!$H$15:$L$15)</f>
        <v>620.08128000000011</v>
      </c>
      <c r="BL29" s="243">
        <f>SUMIF(Вводные!$H$4:$L$4,BL$8,Вводные!$H204:$L204)*SUMIF(Вводные!$H$4:$L$4,Затраты!BL$8,Вводные!$H$15:$L$15)</f>
        <v>620.08128000000011</v>
      </c>
      <c r="BM29" s="243">
        <f>SUMIF(Вводные!$H$4:$L$4,BM$8,Вводные!$H204:$L204)*SUMIF(Вводные!$H$4:$L$4,Затраты!BM$8,Вводные!$H$15:$L$15)</f>
        <v>620.08128000000011</v>
      </c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</row>
    <row r="30" spans="1:85" ht="15.75" customHeight="1" x14ac:dyDescent="0.2">
      <c r="A30" s="26"/>
      <c r="B30" s="26"/>
      <c r="C30" s="244" t="str">
        <f>Вводные!C205</f>
        <v>Аутсортинговые услуги</v>
      </c>
      <c r="D30" s="44" t="s">
        <v>77</v>
      </c>
      <c r="E30" s="26"/>
      <c r="F30" s="243">
        <f>SUMIF(Вводные!$H$4:$L$4,F$8,Вводные!$H205:$L205)*SUMIF(Вводные!$H$4:$L$4,Затраты!F$8,Вводные!$H$15:$L$15)</f>
        <v>105</v>
      </c>
      <c r="G30" s="243">
        <f>SUMIF(Вводные!$H$4:$L$4,G$8,Вводные!$H205:$L205)*SUMIF(Вводные!$H$4:$L$4,Затраты!G$8,Вводные!$H$15:$L$15)</f>
        <v>105</v>
      </c>
      <c r="H30" s="243">
        <f>SUMIF(Вводные!$H$4:$L$4,H$8,Вводные!$H205:$L205)*SUMIF(Вводные!$H$4:$L$4,Затраты!H$8,Вводные!$H$15:$L$15)</f>
        <v>105</v>
      </c>
      <c r="I30" s="243">
        <f>SUMIF(Вводные!$H$4:$L$4,I$8,Вводные!$H205:$L205)*SUMIF(Вводные!$H$4:$L$4,Затраты!I$8,Вводные!$H$15:$L$15)</f>
        <v>105</v>
      </c>
      <c r="J30" s="243">
        <f>SUMIF(Вводные!$H$4:$L$4,J$8,Вводные!$H205:$L205)*SUMIF(Вводные!$H$4:$L$4,Затраты!J$8,Вводные!$H$15:$L$15)</f>
        <v>105</v>
      </c>
      <c r="K30" s="243">
        <f>SUMIF(Вводные!$H$4:$L$4,K$8,Вводные!$H205:$L205)*SUMIF(Вводные!$H$4:$L$4,Затраты!K$8,Вводные!$H$15:$L$15)</f>
        <v>105</v>
      </c>
      <c r="L30" s="243">
        <f>SUMIF(Вводные!$H$4:$L$4,L$8,Вводные!$H205:$L205)*SUMIF(Вводные!$H$4:$L$4,Затраты!L$8,Вводные!$H$15:$L$15)</f>
        <v>105</v>
      </c>
      <c r="M30" s="243">
        <f>SUMIF(Вводные!$H$4:$L$4,M$8,Вводные!$H205:$L205)*SUMIF(Вводные!$H$4:$L$4,Затраты!M$8,Вводные!$H$15:$L$15)</f>
        <v>105</v>
      </c>
      <c r="N30" s="243">
        <f>SUMIF(Вводные!$H$4:$L$4,N$8,Вводные!$H205:$L205)*SUMIF(Вводные!$H$4:$L$4,Затраты!N$8,Вводные!$H$15:$L$15)</f>
        <v>105</v>
      </c>
      <c r="O30" s="243">
        <f>SUMIF(Вводные!$H$4:$L$4,O$8,Вводные!$H205:$L205)*SUMIF(Вводные!$H$4:$L$4,Затраты!O$8,Вводные!$H$15:$L$15)</f>
        <v>105</v>
      </c>
      <c r="P30" s="243">
        <f>SUMIF(Вводные!$H$4:$L$4,P$8,Вводные!$H205:$L205)*SUMIF(Вводные!$H$4:$L$4,Затраты!P$8,Вводные!$H$15:$L$15)</f>
        <v>105</v>
      </c>
      <c r="Q30" s="243">
        <f>SUMIF(Вводные!$H$4:$L$4,Q$8,Вводные!$H205:$L205)*SUMIF(Вводные!$H$4:$L$4,Затраты!Q$8,Вводные!$H$15:$L$15)</f>
        <v>105</v>
      </c>
      <c r="R30" s="243">
        <f>SUMIF(Вводные!$H$4:$L$4,R$8,Вводные!$H205:$L205)*SUMIF(Вводные!$H$4:$L$4,Затраты!R$8,Вводные!$H$15:$L$15)</f>
        <v>330.75</v>
      </c>
      <c r="S30" s="243">
        <f>SUMIF(Вводные!$H$4:$L$4,S$8,Вводные!$H205:$L205)*SUMIF(Вводные!$H$4:$L$4,Затраты!S$8,Вводные!$H$15:$L$15)</f>
        <v>330.75</v>
      </c>
      <c r="T30" s="243">
        <f>SUMIF(Вводные!$H$4:$L$4,T$8,Вводные!$H205:$L205)*SUMIF(Вводные!$H$4:$L$4,Затраты!T$8,Вводные!$H$15:$L$15)</f>
        <v>330.75</v>
      </c>
      <c r="U30" s="243">
        <f>SUMIF(Вводные!$H$4:$L$4,U$8,Вводные!$H205:$L205)*SUMIF(Вводные!$H$4:$L$4,Затраты!U$8,Вводные!$H$15:$L$15)</f>
        <v>330.75</v>
      </c>
      <c r="V30" s="243">
        <f>SUMIF(Вводные!$H$4:$L$4,V$8,Вводные!$H205:$L205)*SUMIF(Вводные!$H$4:$L$4,Затраты!V$8,Вводные!$H$15:$L$15)</f>
        <v>330.75</v>
      </c>
      <c r="W30" s="243">
        <f>SUMIF(Вводные!$H$4:$L$4,W$8,Вводные!$H205:$L205)*SUMIF(Вводные!$H$4:$L$4,Затраты!W$8,Вводные!$H$15:$L$15)</f>
        <v>330.75</v>
      </c>
      <c r="X30" s="243">
        <f>SUMIF(Вводные!$H$4:$L$4,X$8,Вводные!$H205:$L205)*SUMIF(Вводные!$H$4:$L$4,Затраты!X$8,Вводные!$H$15:$L$15)</f>
        <v>330.75</v>
      </c>
      <c r="Y30" s="243">
        <f>SUMIF(Вводные!$H$4:$L$4,Y$8,Вводные!$H205:$L205)*SUMIF(Вводные!$H$4:$L$4,Затраты!Y$8,Вводные!$H$15:$L$15)</f>
        <v>330.75</v>
      </c>
      <c r="Z30" s="243">
        <f>SUMIF(Вводные!$H$4:$L$4,Z$8,Вводные!$H205:$L205)*SUMIF(Вводные!$H$4:$L$4,Затраты!Z$8,Вводные!$H$15:$L$15)</f>
        <v>330.75</v>
      </c>
      <c r="AA30" s="243">
        <f>SUMIF(Вводные!$H$4:$L$4,AA$8,Вводные!$H205:$L205)*SUMIF(Вводные!$H$4:$L$4,Затраты!AA$8,Вводные!$H$15:$L$15)</f>
        <v>330.75</v>
      </c>
      <c r="AB30" s="243">
        <f>SUMIF(Вводные!$H$4:$L$4,AB$8,Вводные!$H205:$L205)*SUMIF(Вводные!$H$4:$L$4,Затраты!AB$8,Вводные!$H$15:$L$15)</f>
        <v>330.75</v>
      </c>
      <c r="AC30" s="243">
        <f>SUMIF(Вводные!$H$4:$L$4,AC$8,Вводные!$H205:$L205)*SUMIF(Вводные!$H$4:$L$4,Затраты!AC$8,Вводные!$H$15:$L$15)</f>
        <v>330.75</v>
      </c>
      <c r="AD30" s="243">
        <f>SUMIF(Вводные!$H$4:$L$4,AD$8,Вводные!$H205:$L205)*SUMIF(Вводные!$H$4:$L$4,Затраты!AD$8,Вводные!$H$15:$L$15)</f>
        <v>573.30000000000007</v>
      </c>
      <c r="AE30" s="243">
        <f>SUMIF(Вводные!$H$4:$L$4,AE$8,Вводные!$H205:$L205)*SUMIF(Вводные!$H$4:$L$4,Затраты!AE$8,Вводные!$H$15:$L$15)</f>
        <v>573.30000000000007</v>
      </c>
      <c r="AF30" s="243">
        <f>SUMIF(Вводные!$H$4:$L$4,AF$8,Вводные!$H205:$L205)*SUMIF(Вводные!$H$4:$L$4,Затраты!AF$8,Вводные!$H$15:$L$15)</f>
        <v>573.30000000000007</v>
      </c>
      <c r="AG30" s="243">
        <f>SUMIF(Вводные!$H$4:$L$4,AG$8,Вводные!$H205:$L205)*SUMIF(Вводные!$H$4:$L$4,Затраты!AG$8,Вводные!$H$15:$L$15)</f>
        <v>573.30000000000007</v>
      </c>
      <c r="AH30" s="243">
        <f>SUMIF(Вводные!$H$4:$L$4,AH$8,Вводные!$H205:$L205)*SUMIF(Вводные!$H$4:$L$4,Затраты!AH$8,Вводные!$H$15:$L$15)</f>
        <v>573.30000000000007</v>
      </c>
      <c r="AI30" s="243">
        <f>SUMIF(Вводные!$H$4:$L$4,AI$8,Вводные!$H205:$L205)*SUMIF(Вводные!$H$4:$L$4,Затраты!AI$8,Вводные!$H$15:$L$15)</f>
        <v>573.30000000000007</v>
      </c>
      <c r="AJ30" s="243">
        <f>SUMIF(Вводные!$H$4:$L$4,AJ$8,Вводные!$H205:$L205)*SUMIF(Вводные!$H$4:$L$4,Затраты!AJ$8,Вводные!$H$15:$L$15)</f>
        <v>573.30000000000007</v>
      </c>
      <c r="AK30" s="243">
        <f>SUMIF(Вводные!$H$4:$L$4,AK$8,Вводные!$H205:$L205)*SUMIF(Вводные!$H$4:$L$4,Затраты!AK$8,Вводные!$H$15:$L$15)</f>
        <v>573.30000000000007</v>
      </c>
      <c r="AL30" s="243">
        <f>SUMIF(Вводные!$H$4:$L$4,AL$8,Вводные!$H205:$L205)*SUMIF(Вводные!$H$4:$L$4,Затраты!AL$8,Вводные!$H$15:$L$15)</f>
        <v>573.30000000000007</v>
      </c>
      <c r="AM30" s="243">
        <f>SUMIF(Вводные!$H$4:$L$4,AM$8,Вводные!$H205:$L205)*SUMIF(Вводные!$H$4:$L$4,Затраты!AM$8,Вводные!$H$15:$L$15)</f>
        <v>573.30000000000007</v>
      </c>
      <c r="AN30" s="243">
        <f>SUMIF(Вводные!$H$4:$L$4,AN$8,Вводные!$H205:$L205)*SUMIF(Вводные!$H$4:$L$4,Затраты!AN$8,Вводные!$H$15:$L$15)</f>
        <v>573.30000000000007</v>
      </c>
      <c r="AO30" s="243">
        <f>SUMIF(Вводные!$H$4:$L$4,AO$8,Вводные!$H205:$L205)*SUMIF(Вводные!$H$4:$L$4,Затраты!AO$8,Вводные!$H$15:$L$15)</f>
        <v>573.30000000000007</v>
      </c>
      <c r="AP30" s="243">
        <f>SUMIF(Вводные!$H$4:$L$4,AP$8,Вводные!$H205:$L205)*SUMIF(Вводные!$H$4:$L$4,Затраты!AP$8,Вводные!$H$15:$L$15)</f>
        <v>596.23200000000008</v>
      </c>
      <c r="AQ30" s="243">
        <f>SUMIF(Вводные!$H$4:$L$4,AQ$8,Вводные!$H205:$L205)*SUMIF(Вводные!$H$4:$L$4,Затраты!AQ$8,Вводные!$H$15:$L$15)</f>
        <v>596.23200000000008</v>
      </c>
      <c r="AR30" s="243">
        <f>SUMIF(Вводные!$H$4:$L$4,AR$8,Вводные!$H205:$L205)*SUMIF(Вводные!$H$4:$L$4,Затраты!AR$8,Вводные!$H$15:$L$15)</f>
        <v>596.23200000000008</v>
      </c>
      <c r="AS30" s="243">
        <f>SUMIF(Вводные!$H$4:$L$4,AS$8,Вводные!$H205:$L205)*SUMIF(Вводные!$H$4:$L$4,Затраты!AS$8,Вводные!$H$15:$L$15)</f>
        <v>596.23200000000008</v>
      </c>
      <c r="AT30" s="243">
        <f>SUMIF(Вводные!$H$4:$L$4,AT$8,Вводные!$H205:$L205)*SUMIF(Вводные!$H$4:$L$4,Затраты!AT$8,Вводные!$H$15:$L$15)</f>
        <v>596.23200000000008</v>
      </c>
      <c r="AU30" s="243">
        <f>SUMIF(Вводные!$H$4:$L$4,AU$8,Вводные!$H205:$L205)*SUMIF(Вводные!$H$4:$L$4,Затраты!AU$8,Вводные!$H$15:$L$15)</f>
        <v>596.23200000000008</v>
      </c>
      <c r="AV30" s="243">
        <f>SUMIF(Вводные!$H$4:$L$4,AV$8,Вводные!$H205:$L205)*SUMIF(Вводные!$H$4:$L$4,Затраты!AV$8,Вводные!$H$15:$L$15)</f>
        <v>596.23200000000008</v>
      </c>
      <c r="AW30" s="243">
        <f>SUMIF(Вводные!$H$4:$L$4,AW$8,Вводные!$H205:$L205)*SUMIF(Вводные!$H$4:$L$4,Затраты!AW$8,Вводные!$H$15:$L$15)</f>
        <v>596.23200000000008</v>
      </c>
      <c r="AX30" s="243">
        <f>SUMIF(Вводные!$H$4:$L$4,AX$8,Вводные!$H205:$L205)*SUMIF(Вводные!$H$4:$L$4,Затраты!AX$8,Вводные!$H$15:$L$15)</f>
        <v>596.23200000000008</v>
      </c>
      <c r="AY30" s="243">
        <f>SUMIF(Вводные!$H$4:$L$4,AY$8,Вводные!$H205:$L205)*SUMIF(Вводные!$H$4:$L$4,Затраты!AY$8,Вводные!$H$15:$L$15)</f>
        <v>596.23200000000008</v>
      </c>
      <c r="AZ30" s="243">
        <f>SUMIF(Вводные!$H$4:$L$4,AZ$8,Вводные!$H205:$L205)*SUMIF(Вводные!$H$4:$L$4,Затраты!AZ$8,Вводные!$H$15:$L$15)</f>
        <v>596.23200000000008</v>
      </c>
      <c r="BA30" s="243">
        <f>SUMIF(Вводные!$H$4:$L$4,BA$8,Вводные!$H205:$L205)*SUMIF(Вводные!$H$4:$L$4,Затраты!BA$8,Вводные!$H$15:$L$15)</f>
        <v>596.23200000000008</v>
      </c>
      <c r="BB30" s="243">
        <f>SUMIF(Вводные!$H$4:$L$4,BB$8,Вводные!$H205:$L205)*SUMIF(Вводные!$H$4:$L$4,Затраты!BB$8,Вводные!$H$15:$L$15)</f>
        <v>620.08128000000011</v>
      </c>
      <c r="BC30" s="243">
        <f>SUMIF(Вводные!$H$4:$L$4,BC$8,Вводные!$H205:$L205)*SUMIF(Вводные!$H$4:$L$4,Затраты!BC$8,Вводные!$H$15:$L$15)</f>
        <v>620.08128000000011</v>
      </c>
      <c r="BD30" s="243">
        <f>SUMIF(Вводные!$H$4:$L$4,BD$8,Вводные!$H205:$L205)*SUMIF(Вводные!$H$4:$L$4,Затраты!BD$8,Вводные!$H$15:$L$15)</f>
        <v>620.08128000000011</v>
      </c>
      <c r="BE30" s="243">
        <f>SUMIF(Вводные!$H$4:$L$4,BE$8,Вводные!$H205:$L205)*SUMIF(Вводные!$H$4:$L$4,Затраты!BE$8,Вводные!$H$15:$L$15)</f>
        <v>620.08128000000011</v>
      </c>
      <c r="BF30" s="243">
        <f>SUMIF(Вводные!$H$4:$L$4,BF$8,Вводные!$H205:$L205)*SUMIF(Вводные!$H$4:$L$4,Затраты!BF$8,Вводные!$H$15:$L$15)</f>
        <v>620.08128000000011</v>
      </c>
      <c r="BG30" s="243">
        <f>SUMIF(Вводные!$H$4:$L$4,BG$8,Вводные!$H205:$L205)*SUMIF(Вводные!$H$4:$L$4,Затраты!BG$8,Вводные!$H$15:$L$15)</f>
        <v>620.08128000000011</v>
      </c>
      <c r="BH30" s="243">
        <f>SUMIF(Вводные!$H$4:$L$4,BH$8,Вводные!$H205:$L205)*SUMIF(Вводные!$H$4:$L$4,Затраты!BH$8,Вводные!$H$15:$L$15)</f>
        <v>620.08128000000011</v>
      </c>
      <c r="BI30" s="243">
        <f>SUMIF(Вводные!$H$4:$L$4,BI$8,Вводные!$H205:$L205)*SUMIF(Вводные!$H$4:$L$4,Затраты!BI$8,Вводные!$H$15:$L$15)</f>
        <v>620.08128000000011</v>
      </c>
      <c r="BJ30" s="243">
        <f>SUMIF(Вводные!$H$4:$L$4,BJ$8,Вводные!$H205:$L205)*SUMIF(Вводные!$H$4:$L$4,Затраты!BJ$8,Вводные!$H$15:$L$15)</f>
        <v>620.08128000000011</v>
      </c>
      <c r="BK30" s="243">
        <f>SUMIF(Вводные!$H$4:$L$4,BK$8,Вводные!$H205:$L205)*SUMIF(Вводные!$H$4:$L$4,Затраты!BK$8,Вводные!$H$15:$L$15)</f>
        <v>620.08128000000011</v>
      </c>
      <c r="BL30" s="243">
        <f>SUMIF(Вводные!$H$4:$L$4,BL$8,Вводные!$H205:$L205)*SUMIF(Вводные!$H$4:$L$4,Затраты!BL$8,Вводные!$H$15:$L$15)</f>
        <v>620.08128000000011</v>
      </c>
      <c r="BM30" s="243">
        <f>SUMIF(Вводные!$H$4:$L$4,BM$8,Вводные!$H205:$L205)*SUMIF(Вводные!$H$4:$L$4,Затраты!BM$8,Вводные!$H$15:$L$15)</f>
        <v>620.08128000000011</v>
      </c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</row>
    <row r="31" spans="1:85" ht="15.75" customHeight="1" x14ac:dyDescent="0.2">
      <c r="A31" s="26"/>
      <c r="B31" s="26"/>
      <c r="C31" s="244" t="str">
        <f>Вводные!C206</f>
        <v>Программное обеспечение</v>
      </c>
      <c r="D31" s="44" t="s">
        <v>77</v>
      </c>
      <c r="E31" s="26"/>
      <c r="F31" s="243">
        <f>SUMIF(Вводные!$H$4:$L$4,F$8,Вводные!$H206:$L206)*SUMIF(Вводные!$H$4:$L$4,Затраты!F$8,Вводные!$H$15:$L$15)</f>
        <v>105</v>
      </c>
      <c r="G31" s="243">
        <f>SUMIF(Вводные!$H$4:$L$4,G$8,Вводные!$H206:$L206)*SUMIF(Вводные!$H$4:$L$4,Затраты!G$8,Вводные!$H$15:$L$15)</f>
        <v>105</v>
      </c>
      <c r="H31" s="243">
        <f>SUMIF(Вводные!$H$4:$L$4,H$8,Вводные!$H206:$L206)*SUMIF(Вводные!$H$4:$L$4,Затраты!H$8,Вводные!$H$15:$L$15)</f>
        <v>105</v>
      </c>
      <c r="I31" s="243">
        <f>SUMIF(Вводные!$H$4:$L$4,I$8,Вводные!$H206:$L206)*SUMIF(Вводные!$H$4:$L$4,Затраты!I$8,Вводные!$H$15:$L$15)</f>
        <v>105</v>
      </c>
      <c r="J31" s="243">
        <f>SUMIF(Вводные!$H$4:$L$4,J$8,Вводные!$H206:$L206)*SUMIF(Вводные!$H$4:$L$4,Затраты!J$8,Вводные!$H$15:$L$15)</f>
        <v>105</v>
      </c>
      <c r="K31" s="243">
        <f>SUMIF(Вводные!$H$4:$L$4,K$8,Вводные!$H206:$L206)*SUMIF(Вводные!$H$4:$L$4,Затраты!K$8,Вводные!$H$15:$L$15)</f>
        <v>105</v>
      </c>
      <c r="L31" s="243">
        <f>SUMIF(Вводные!$H$4:$L$4,L$8,Вводные!$H206:$L206)*SUMIF(Вводные!$H$4:$L$4,Затраты!L$8,Вводные!$H$15:$L$15)</f>
        <v>105</v>
      </c>
      <c r="M31" s="243">
        <f>SUMIF(Вводные!$H$4:$L$4,M$8,Вводные!$H206:$L206)*SUMIF(Вводные!$H$4:$L$4,Затраты!M$8,Вводные!$H$15:$L$15)</f>
        <v>105</v>
      </c>
      <c r="N31" s="243">
        <f>SUMIF(Вводные!$H$4:$L$4,N$8,Вводные!$H206:$L206)*SUMIF(Вводные!$H$4:$L$4,Затраты!N$8,Вводные!$H$15:$L$15)</f>
        <v>105</v>
      </c>
      <c r="O31" s="243">
        <f>SUMIF(Вводные!$H$4:$L$4,O$8,Вводные!$H206:$L206)*SUMIF(Вводные!$H$4:$L$4,Затраты!O$8,Вводные!$H$15:$L$15)</f>
        <v>105</v>
      </c>
      <c r="P31" s="243">
        <f>SUMIF(Вводные!$H$4:$L$4,P$8,Вводные!$H206:$L206)*SUMIF(Вводные!$H$4:$L$4,Затраты!P$8,Вводные!$H$15:$L$15)</f>
        <v>105</v>
      </c>
      <c r="Q31" s="243">
        <f>SUMIF(Вводные!$H$4:$L$4,Q$8,Вводные!$H206:$L206)*SUMIF(Вводные!$H$4:$L$4,Затраты!Q$8,Вводные!$H$15:$L$15)</f>
        <v>105</v>
      </c>
      <c r="R31" s="243">
        <f>SUMIF(Вводные!$H$4:$L$4,R$8,Вводные!$H206:$L206)*SUMIF(Вводные!$H$4:$L$4,Затраты!R$8,Вводные!$H$15:$L$15)</f>
        <v>110.25</v>
      </c>
      <c r="S31" s="243">
        <f>SUMIF(Вводные!$H$4:$L$4,S$8,Вводные!$H206:$L206)*SUMIF(Вводные!$H$4:$L$4,Затраты!S$8,Вводные!$H$15:$L$15)</f>
        <v>110.25</v>
      </c>
      <c r="T31" s="243">
        <f>SUMIF(Вводные!$H$4:$L$4,T$8,Вводные!$H206:$L206)*SUMIF(Вводные!$H$4:$L$4,Затраты!T$8,Вводные!$H$15:$L$15)</f>
        <v>110.25</v>
      </c>
      <c r="U31" s="243">
        <f>SUMIF(Вводные!$H$4:$L$4,U$8,Вводные!$H206:$L206)*SUMIF(Вводные!$H$4:$L$4,Затраты!U$8,Вводные!$H$15:$L$15)</f>
        <v>110.25</v>
      </c>
      <c r="V31" s="243">
        <f>SUMIF(Вводные!$H$4:$L$4,V$8,Вводные!$H206:$L206)*SUMIF(Вводные!$H$4:$L$4,Затраты!V$8,Вводные!$H$15:$L$15)</f>
        <v>110.25</v>
      </c>
      <c r="W31" s="243">
        <f>SUMIF(Вводные!$H$4:$L$4,W$8,Вводные!$H206:$L206)*SUMIF(Вводные!$H$4:$L$4,Затраты!W$8,Вводные!$H$15:$L$15)</f>
        <v>110.25</v>
      </c>
      <c r="X31" s="243">
        <f>SUMIF(Вводные!$H$4:$L$4,X$8,Вводные!$H206:$L206)*SUMIF(Вводные!$H$4:$L$4,Затраты!X$8,Вводные!$H$15:$L$15)</f>
        <v>110.25</v>
      </c>
      <c r="Y31" s="243">
        <f>SUMIF(Вводные!$H$4:$L$4,Y$8,Вводные!$H206:$L206)*SUMIF(Вводные!$H$4:$L$4,Затраты!Y$8,Вводные!$H$15:$L$15)</f>
        <v>110.25</v>
      </c>
      <c r="Z31" s="243">
        <f>SUMIF(Вводные!$H$4:$L$4,Z$8,Вводные!$H206:$L206)*SUMIF(Вводные!$H$4:$L$4,Затраты!Z$8,Вводные!$H$15:$L$15)</f>
        <v>110.25</v>
      </c>
      <c r="AA31" s="243">
        <f>SUMIF(Вводные!$H$4:$L$4,AA$8,Вводные!$H206:$L206)*SUMIF(Вводные!$H$4:$L$4,Затраты!AA$8,Вводные!$H$15:$L$15)</f>
        <v>110.25</v>
      </c>
      <c r="AB31" s="243">
        <f>SUMIF(Вводные!$H$4:$L$4,AB$8,Вводные!$H206:$L206)*SUMIF(Вводные!$H$4:$L$4,Затраты!AB$8,Вводные!$H$15:$L$15)</f>
        <v>110.25</v>
      </c>
      <c r="AC31" s="243">
        <f>SUMIF(Вводные!$H$4:$L$4,AC$8,Вводные!$H206:$L206)*SUMIF(Вводные!$H$4:$L$4,Затраты!AC$8,Вводные!$H$15:$L$15)</f>
        <v>110.25</v>
      </c>
      <c r="AD31" s="243">
        <f>SUMIF(Вводные!$H$4:$L$4,AD$8,Вводные!$H206:$L206)*SUMIF(Вводные!$H$4:$L$4,Затраты!AD$8,Вводные!$H$15:$L$15)</f>
        <v>114.66000000000001</v>
      </c>
      <c r="AE31" s="243">
        <f>SUMIF(Вводные!$H$4:$L$4,AE$8,Вводные!$H206:$L206)*SUMIF(Вводные!$H$4:$L$4,Затраты!AE$8,Вводные!$H$15:$L$15)</f>
        <v>114.66000000000001</v>
      </c>
      <c r="AF31" s="243">
        <f>SUMIF(Вводные!$H$4:$L$4,AF$8,Вводные!$H206:$L206)*SUMIF(Вводные!$H$4:$L$4,Затраты!AF$8,Вводные!$H$15:$L$15)</f>
        <v>114.66000000000001</v>
      </c>
      <c r="AG31" s="243">
        <f>SUMIF(Вводные!$H$4:$L$4,AG$8,Вводные!$H206:$L206)*SUMIF(Вводные!$H$4:$L$4,Затраты!AG$8,Вводные!$H$15:$L$15)</f>
        <v>114.66000000000001</v>
      </c>
      <c r="AH31" s="243">
        <f>SUMIF(Вводные!$H$4:$L$4,AH$8,Вводные!$H206:$L206)*SUMIF(Вводные!$H$4:$L$4,Затраты!AH$8,Вводные!$H$15:$L$15)</f>
        <v>114.66000000000001</v>
      </c>
      <c r="AI31" s="243">
        <f>SUMIF(Вводные!$H$4:$L$4,AI$8,Вводные!$H206:$L206)*SUMIF(Вводные!$H$4:$L$4,Затраты!AI$8,Вводные!$H$15:$L$15)</f>
        <v>114.66000000000001</v>
      </c>
      <c r="AJ31" s="243">
        <f>SUMIF(Вводные!$H$4:$L$4,AJ$8,Вводные!$H206:$L206)*SUMIF(Вводные!$H$4:$L$4,Затраты!AJ$8,Вводные!$H$15:$L$15)</f>
        <v>114.66000000000001</v>
      </c>
      <c r="AK31" s="243">
        <f>SUMIF(Вводные!$H$4:$L$4,AK$8,Вводные!$H206:$L206)*SUMIF(Вводные!$H$4:$L$4,Затраты!AK$8,Вводные!$H$15:$L$15)</f>
        <v>114.66000000000001</v>
      </c>
      <c r="AL31" s="243">
        <f>SUMIF(Вводные!$H$4:$L$4,AL$8,Вводные!$H206:$L206)*SUMIF(Вводные!$H$4:$L$4,Затраты!AL$8,Вводные!$H$15:$L$15)</f>
        <v>114.66000000000001</v>
      </c>
      <c r="AM31" s="243">
        <f>SUMIF(Вводные!$H$4:$L$4,AM$8,Вводные!$H206:$L206)*SUMIF(Вводные!$H$4:$L$4,Затраты!AM$8,Вводные!$H$15:$L$15)</f>
        <v>114.66000000000001</v>
      </c>
      <c r="AN31" s="243">
        <f>SUMIF(Вводные!$H$4:$L$4,AN$8,Вводные!$H206:$L206)*SUMIF(Вводные!$H$4:$L$4,Затраты!AN$8,Вводные!$H$15:$L$15)</f>
        <v>114.66000000000001</v>
      </c>
      <c r="AO31" s="243">
        <f>SUMIF(Вводные!$H$4:$L$4,AO$8,Вводные!$H206:$L206)*SUMIF(Вводные!$H$4:$L$4,Затраты!AO$8,Вводные!$H$15:$L$15)</f>
        <v>114.66000000000001</v>
      </c>
      <c r="AP31" s="243">
        <f>SUMIF(Вводные!$H$4:$L$4,AP$8,Вводные!$H206:$L206)*SUMIF(Вводные!$H$4:$L$4,Затраты!AP$8,Вводные!$H$15:$L$15)</f>
        <v>119.24640000000002</v>
      </c>
      <c r="AQ31" s="243">
        <f>SUMIF(Вводные!$H$4:$L$4,AQ$8,Вводные!$H206:$L206)*SUMIF(Вводные!$H$4:$L$4,Затраты!AQ$8,Вводные!$H$15:$L$15)</f>
        <v>119.24640000000002</v>
      </c>
      <c r="AR31" s="243">
        <f>SUMIF(Вводные!$H$4:$L$4,AR$8,Вводные!$H206:$L206)*SUMIF(Вводные!$H$4:$L$4,Затраты!AR$8,Вводные!$H$15:$L$15)</f>
        <v>119.24640000000002</v>
      </c>
      <c r="AS31" s="243">
        <f>SUMIF(Вводные!$H$4:$L$4,AS$8,Вводные!$H206:$L206)*SUMIF(Вводные!$H$4:$L$4,Затраты!AS$8,Вводные!$H$15:$L$15)</f>
        <v>119.24640000000002</v>
      </c>
      <c r="AT31" s="243">
        <f>SUMIF(Вводные!$H$4:$L$4,AT$8,Вводные!$H206:$L206)*SUMIF(Вводные!$H$4:$L$4,Затраты!AT$8,Вводные!$H$15:$L$15)</f>
        <v>119.24640000000002</v>
      </c>
      <c r="AU31" s="243">
        <f>SUMIF(Вводные!$H$4:$L$4,AU$8,Вводные!$H206:$L206)*SUMIF(Вводные!$H$4:$L$4,Затраты!AU$8,Вводные!$H$15:$L$15)</f>
        <v>119.24640000000002</v>
      </c>
      <c r="AV31" s="243">
        <f>SUMIF(Вводные!$H$4:$L$4,AV$8,Вводные!$H206:$L206)*SUMIF(Вводные!$H$4:$L$4,Затраты!AV$8,Вводные!$H$15:$L$15)</f>
        <v>119.24640000000002</v>
      </c>
      <c r="AW31" s="243">
        <f>SUMIF(Вводные!$H$4:$L$4,AW$8,Вводные!$H206:$L206)*SUMIF(Вводные!$H$4:$L$4,Затраты!AW$8,Вводные!$H$15:$L$15)</f>
        <v>119.24640000000002</v>
      </c>
      <c r="AX31" s="243">
        <f>SUMIF(Вводные!$H$4:$L$4,AX$8,Вводные!$H206:$L206)*SUMIF(Вводные!$H$4:$L$4,Затраты!AX$8,Вводные!$H$15:$L$15)</f>
        <v>119.24640000000002</v>
      </c>
      <c r="AY31" s="243">
        <f>SUMIF(Вводные!$H$4:$L$4,AY$8,Вводные!$H206:$L206)*SUMIF(Вводные!$H$4:$L$4,Затраты!AY$8,Вводные!$H$15:$L$15)</f>
        <v>119.24640000000002</v>
      </c>
      <c r="AZ31" s="243">
        <f>SUMIF(Вводные!$H$4:$L$4,AZ$8,Вводные!$H206:$L206)*SUMIF(Вводные!$H$4:$L$4,Затраты!AZ$8,Вводные!$H$15:$L$15)</f>
        <v>119.24640000000002</v>
      </c>
      <c r="BA31" s="243">
        <f>SUMIF(Вводные!$H$4:$L$4,BA$8,Вводные!$H206:$L206)*SUMIF(Вводные!$H$4:$L$4,Затраты!BA$8,Вводные!$H$15:$L$15)</f>
        <v>119.24640000000002</v>
      </c>
      <c r="BB31" s="243">
        <f>SUMIF(Вводные!$H$4:$L$4,BB$8,Вводные!$H206:$L206)*SUMIF(Вводные!$H$4:$L$4,Затраты!BB$8,Вводные!$H$15:$L$15)</f>
        <v>124.01625600000001</v>
      </c>
      <c r="BC31" s="243">
        <f>SUMIF(Вводные!$H$4:$L$4,BC$8,Вводные!$H206:$L206)*SUMIF(Вводные!$H$4:$L$4,Затраты!BC$8,Вводные!$H$15:$L$15)</f>
        <v>124.01625600000001</v>
      </c>
      <c r="BD31" s="243">
        <f>SUMIF(Вводные!$H$4:$L$4,BD$8,Вводные!$H206:$L206)*SUMIF(Вводные!$H$4:$L$4,Затраты!BD$8,Вводные!$H$15:$L$15)</f>
        <v>124.01625600000001</v>
      </c>
      <c r="BE31" s="243">
        <f>SUMIF(Вводные!$H$4:$L$4,BE$8,Вводные!$H206:$L206)*SUMIF(Вводные!$H$4:$L$4,Затраты!BE$8,Вводные!$H$15:$L$15)</f>
        <v>124.01625600000001</v>
      </c>
      <c r="BF31" s="243">
        <f>SUMIF(Вводные!$H$4:$L$4,BF$8,Вводные!$H206:$L206)*SUMIF(Вводные!$H$4:$L$4,Затраты!BF$8,Вводные!$H$15:$L$15)</f>
        <v>124.01625600000001</v>
      </c>
      <c r="BG31" s="243">
        <f>SUMIF(Вводные!$H$4:$L$4,BG$8,Вводные!$H206:$L206)*SUMIF(Вводные!$H$4:$L$4,Затраты!BG$8,Вводные!$H$15:$L$15)</f>
        <v>124.01625600000001</v>
      </c>
      <c r="BH31" s="243">
        <f>SUMIF(Вводные!$H$4:$L$4,BH$8,Вводные!$H206:$L206)*SUMIF(Вводные!$H$4:$L$4,Затраты!BH$8,Вводные!$H$15:$L$15)</f>
        <v>124.01625600000001</v>
      </c>
      <c r="BI31" s="243">
        <f>SUMIF(Вводные!$H$4:$L$4,BI$8,Вводные!$H206:$L206)*SUMIF(Вводные!$H$4:$L$4,Затраты!BI$8,Вводные!$H$15:$L$15)</f>
        <v>124.01625600000001</v>
      </c>
      <c r="BJ31" s="243">
        <f>SUMIF(Вводные!$H$4:$L$4,BJ$8,Вводные!$H206:$L206)*SUMIF(Вводные!$H$4:$L$4,Затраты!BJ$8,Вводные!$H$15:$L$15)</f>
        <v>124.01625600000001</v>
      </c>
      <c r="BK31" s="243">
        <f>SUMIF(Вводные!$H$4:$L$4,BK$8,Вводные!$H206:$L206)*SUMIF(Вводные!$H$4:$L$4,Затраты!BK$8,Вводные!$H$15:$L$15)</f>
        <v>124.01625600000001</v>
      </c>
      <c r="BL31" s="243">
        <f>SUMIF(Вводные!$H$4:$L$4,BL$8,Вводные!$H206:$L206)*SUMIF(Вводные!$H$4:$L$4,Затраты!BL$8,Вводные!$H$15:$L$15)</f>
        <v>124.01625600000001</v>
      </c>
      <c r="BM31" s="243">
        <f>SUMIF(Вводные!$H$4:$L$4,BM$8,Вводные!$H206:$L206)*SUMIF(Вводные!$H$4:$L$4,Затраты!BM$8,Вводные!$H$15:$L$15)</f>
        <v>124.01625600000001</v>
      </c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</row>
    <row r="32" spans="1:85" ht="15.75" customHeight="1" x14ac:dyDescent="0.2">
      <c r="A32" s="26"/>
      <c r="B32" s="26"/>
      <c r="C32" s="244" t="str">
        <f>Вводные!C207</f>
        <v>Патентование (пошлина)</v>
      </c>
      <c r="D32" s="44" t="s">
        <v>316</v>
      </c>
      <c r="E32" s="26"/>
      <c r="F32" s="243">
        <f>SUMIF(Вводные!$H$4:$L$4,F$8,Вводные!$H207:$L207)/12</f>
        <v>0.33333333333333331</v>
      </c>
      <c r="G32" s="243">
        <f>SUMIF(Вводные!$H$4:$L$4,G$8,Вводные!$H207:$L207)/12</f>
        <v>0.33333333333333331</v>
      </c>
      <c r="H32" s="243">
        <f>SUMIF(Вводные!$H$4:$L$4,H$8,Вводные!$H207:$L207)/12</f>
        <v>0.33333333333333331</v>
      </c>
      <c r="I32" s="243">
        <f>SUMIF(Вводные!$H$4:$L$4,I$8,Вводные!$H207:$L207)/12</f>
        <v>0.33333333333333331</v>
      </c>
      <c r="J32" s="243">
        <f>SUMIF(Вводные!$H$4:$L$4,J$8,Вводные!$H207:$L207)/12</f>
        <v>0.33333333333333331</v>
      </c>
      <c r="K32" s="243">
        <f>SUMIF(Вводные!$H$4:$L$4,K$8,Вводные!$H207:$L207)/12</f>
        <v>0.33333333333333331</v>
      </c>
      <c r="L32" s="243">
        <f>SUMIF(Вводные!$H$4:$L$4,L$8,Вводные!$H207:$L207)/12</f>
        <v>0.33333333333333331</v>
      </c>
      <c r="M32" s="243">
        <f>SUMIF(Вводные!$H$4:$L$4,M$8,Вводные!$H207:$L207)/12</f>
        <v>0.33333333333333331</v>
      </c>
      <c r="N32" s="243">
        <f>SUMIF(Вводные!$H$4:$L$4,N$8,Вводные!$H207:$L207)/12</f>
        <v>0.33333333333333331</v>
      </c>
      <c r="O32" s="243">
        <f>SUMIF(Вводные!$H$4:$L$4,O$8,Вводные!$H207:$L207)/12</f>
        <v>0.33333333333333331</v>
      </c>
      <c r="P32" s="243">
        <f>SUMIF(Вводные!$H$4:$L$4,P$8,Вводные!$H207:$L207)/12</f>
        <v>0.33333333333333331</v>
      </c>
      <c r="Q32" s="243">
        <f>SUMIF(Вводные!$H$4:$L$4,Q$8,Вводные!$H207:$L207)/12</f>
        <v>0.33333333333333331</v>
      </c>
      <c r="R32" s="243">
        <f>SUMIF(Вводные!$H$4:$L$4,R$8,Вводные!$H207:$L207)/12</f>
        <v>0.33333333333333331</v>
      </c>
      <c r="S32" s="243">
        <f>SUMIF(Вводные!$H$4:$L$4,S$8,Вводные!$H207:$L207)/12</f>
        <v>0.33333333333333331</v>
      </c>
      <c r="T32" s="243">
        <f>SUMIF(Вводные!$H$4:$L$4,T$8,Вводные!$H207:$L207)/12</f>
        <v>0.33333333333333331</v>
      </c>
      <c r="U32" s="243">
        <f>SUMIF(Вводные!$H$4:$L$4,U$8,Вводные!$H207:$L207)/12</f>
        <v>0.33333333333333331</v>
      </c>
      <c r="V32" s="243">
        <f>SUMIF(Вводные!$H$4:$L$4,V$8,Вводные!$H207:$L207)/12</f>
        <v>0.33333333333333331</v>
      </c>
      <c r="W32" s="243">
        <f>SUMIF(Вводные!$H$4:$L$4,W$8,Вводные!$H207:$L207)/12</f>
        <v>0.33333333333333331</v>
      </c>
      <c r="X32" s="243">
        <f>SUMIF(Вводные!$H$4:$L$4,X$8,Вводные!$H207:$L207)/12</f>
        <v>0.33333333333333331</v>
      </c>
      <c r="Y32" s="243">
        <f>SUMIF(Вводные!$H$4:$L$4,Y$8,Вводные!$H207:$L207)/12</f>
        <v>0.33333333333333331</v>
      </c>
      <c r="Z32" s="243">
        <f>SUMIF(Вводные!$H$4:$L$4,Z$8,Вводные!$H207:$L207)/12</f>
        <v>0.33333333333333331</v>
      </c>
      <c r="AA32" s="243">
        <f>SUMIF(Вводные!$H$4:$L$4,AA$8,Вводные!$H207:$L207)/12</f>
        <v>0.33333333333333331</v>
      </c>
      <c r="AB32" s="243">
        <f>SUMIF(Вводные!$H$4:$L$4,AB$8,Вводные!$H207:$L207)/12</f>
        <v>0.33333333333333331</v>
      </c>
      <c r="AC32" s="243">
        <f>SUMIF(Вводные!$H$4:$L$4,AC$8,Вводные!$H207:$L207)/12</f>
        <v>0.33333333333333331</v>
      </c>
      <c r="AD32" s="243">
        <f>SUMIF(Вводные!$H$4:$L$4,AD$8,Вводные!$H207:$L207)/12</f>
        <v>0.33333333333333331</v>
      </c>
      <c r="AE32" s="243">
        <f>SUMIF(Вводные!$H$4:$L$4,AE$8,Вводные!$H207:$L207)/12</f>
        <v>0.33333333333333331</v>
      </c>
      <c r="AF32" s="243">
        <f>SUMIF(Вводные!$H$4:$L$4,AF$8,Вводные!$H207:$L207)/12</f>
        <v>0.33333333333333331</v>
      </c>
      <c r="AG32" s="243">
        <f>SUMIF(Вводные!$H$4:$L$4,AG$8,Вводные!$H207:$L207)/12</f>
        <v>0.33333333333333331</v>
      </c>
      <c r="AH32" s="243">
        <f>SUMIF(Вводные!$H$4:$L$4,AH$8,Вводные!$H207:$L207)/12</f>
        <v>0.33333333333333331</v>
      </c>
      <c r="AI32" s="243">
        <f>SUMIF(Вводные!$H$4:$L$4,AI$8,Вводные!$H207:$L207)/12</f>
        <v>0.33333333333333331</v>
      </c>
      <c r="AJ32" s="243">
        <f>SUMIF(Вводные!$H$4:$L$4,AJ$8,Вводные!$H207:$L207)/12</f>
        <v>0.33333333333333331</v>
      </c>
      <c r="AK32" s="243">
        <f>SUMIF(Вводные!$H$4:$L$4,AK$8,Вводные!$H207:$L207)/12</f>
        <v>0.33333333333333331</v>
      </c>
      <c r="AL32" s="243">
        <f>SUMIF(Вводные!$H$4:$L$4,AL$8,Вводные!$H207:$L207)/12</f>
        <v>0.33333333333333331</v>
      </c>
      <c r="AM32" s="243">
        <f>SUMIF(Вводные!$H$4:$L$4,AM$8,Вводные!$H207:$L207)/12</f>
        <v>0.33333333333333331</v>
      </c>
      <c r="AN32" s="243">
        <f>SUMIF(Вводные!$H$4:$L$4,AN$8,Вводные!$H207:$L207)/12</f>
        <v>0.33333333333333331</v>
      </c>
      <c r="AO32" s="243">
        <f>SUMIF(Вводные!$H$4:$L$4,AO$8,Вводные!$H207:$L207)/12</f>
        <v>0.33333333333333331</v>
      </c>
      <c r="AP32" s="243">
        <f>SUMIF(Вводные!$H$4:$L$4,AP$8,Вводные!$H207:$L207)/12</f>
        <v>0.33333333333333331</v>
      </c>
      <c r="AQ32" s="243">
        <f>SUMIF(Вводные!$H$4:$L$4,AQ$8,Вводные!$H207:$L207)/12</f>
        <v>0.33333333333333331</v>
      </c>
      <c r="AR32" s="243">
        <f>SUMIF(Вводные!$H$4:$L$4,AR$8,Вводные!$H207:$L207)/12</f>
        <v>0.33333333333333331</v>
      </c>
      <c r="AS32" s="243">
        <f>SUMIF(Вводные!$H$4:$L$4,AS$8,Вводные!$H207:$L207)/12</f>
        <v>0.33333333333333331</v>
      </c>
      <c r="AT32" s="243">
        <f>SUMIF(Вводные!$H$4:$L$4,AT$8,Вводные!$H207:$L207)/12</f>
        <v>0.33333333333333331</v>
      </c>
      <c r="AU32" s="243">
        <f>SUMIF(Вводные!$H$4:$L$4,AU$8,Вводные!$H207:$L207)/12</f>
        <v>0.33333333333333331</v>
      </c>
      <c r="AV32" s="243">
        <f>SUMIF(Вводные!$H$4:$L$4,AV$8,Вводные!$H207:$L207)/12</f>
        <v>0.33333333333333331</v>
      </c>
      <c r="AW32" s="243">
        <f>SUMIF(Вводные!$H$4:$L$4,AW$8,Вводные!$H207:$L207)/12</f>
        <v>0.33333333333333331</v>
      </c>
      <c r="AX32" s="243">
        <f>SUMIF(Вводные!$H$4:$L$4,AX$8,Вводные!$H207:$L207)/12</f>
        <v>0.33333333333333331</v>
      </c>
      <c r="AY32" s="243">
        <f>SUMIF(Вводные!$H$4:$L$4,AY$8,Вводные!$H207:$L207)/12</f>
        <v>0.33333333333333331</v>
      </c>
      <c r="AZ32" s="243">
        <f>SUMIF(Вводные!$H$4:$L$4,AZ$8,Вводные!$H207:$L207)/12</f>
        <v>0.33333333333333331</v>
      </c>
      <c r="BA32" s="243">
        <f>SUMIF(Вводные!$H$4:$L$4,BA$8,Вводные!$H207:$L207)/12</f>
        <v>0.33333333333333331</v>
      </c>
      <c r="BB32" s="243">
        <f>SUMIF(Вводные!$H$4:$L$4,BB$8,Вводные!$H207:$L207)/12</f>
        <v>0.33333333333333331</v>
      </c>
      <c r="BC32" s="243">
        <f>SUMIF(Вводные!$H$4:$L$4,BC$8,Вводные!$H207:$L207)/12</f>
        <v>0.33333333333333331</v>
      </c>
      <c r="BD32" s="243">
        <f>SUMIF(Вводные!$H$4:$L$4,BD$8,Вводные!$H207:$L207)/12</f>
        <v>0.33333333333333331</v>
      </c>
      <c r="BE32" s="243">
        <f>SUMIF(Вводные!$H$4:$L$4,BE$8,Вводные!$H207:$L207)/12</f>
        <v>0.33333333333333331</v>
      </c>
      <c r="BF32" s="243">
        <f>SUMIF(Вводные!$H$4:$L$4,BF$8,Вводные!$H207:$L207)/12</f>
        <v>0.33333333333333331</v>
      </c>
      <c r="BG32" s="243">
        <f>SUMIF(Вводные!$H$4:$L$4,BG$8,Вводные!$H207:$L207)/12</f>
        <v>0.33333333333333331</v>
      </c>
      <c r="BH32" s="243">
        <f>SUMIF(Вводные!$H$4:$L$4,BH$8,Вводные!$H207:$L207)/12</f>
        <v>0.33333333333333331</v>
      </c>
      <c r="BI32" s="243">
        <f>SUMIF(Вводные!$H$4:$L$4,BI$8,Вводные!$H207:$L207)/12</f>
        <v>0.33333333333333331</v>
      </c>
      <c r="BJ32" s="243">
        <f>SUMIF(Вводные!$H$4:$L$4,BJ$8,Вводные!$H207:$L207)/12</f>
        <v>0.33333333333333331</v>
      </c>
      <c r="BK32" s="243">
        <f>SUMIF(Вводные!$H$4:$L$4,BK$8,Вводные!$H207:$L207)/12</f>
        <v>0.33333333333333331</v>
      </c>
      <c r="BL32" s="243">
        <f>SUMIF(Вводные!$H$4:$L$4,BL$8,Вводные!$H207:$L207)/12</f>
        <v>0.33333333333333331</v>
      </c>
      <c r="BM32" s="243">
        <f>SUMIF(Вводные!$H$4:$L$4,BM$8,Вводные!$H207:$L207)/12</f>
        <v>0.33333333333333331</v>
      </c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</row>
    <row r="33" spans="1:85" ht="15.75" customHeight="1" x14ac:dyDescent="0.2">
      <c r="A33" s="26"/>
      <c r="B33" s="26"/>
      <c r="C33" s="244" t="str">
        <f>Вводные!C208</f>
        <v>Тех.обслуживание машин</v>
      </c>
      <c r="D33" s="44" t="s">
        <v>77</v>
      </c>
      <c r="E33" s="26"/>
      <c r="F33" s="243">
        <f>SUMIF(Вводные!$H$4:$L$4,F$8,Вводные!$H208:$L208)/12*SUMIF(Вводные!$H$4:$L$4,Затраты!F$8,Вводные!$H$15:$L$15)*(F59+SUM($E$61:F61))</f>
        <v>17.500000000000004</v>
      </c>
      <c r="G33" s="243">
        <f>SUMIF(Вводные!$H$4:$L$4,G$8,Вводные!$H208:$L208)/12*SUMIF(Вводные!$H$4:$L$4,Затраты!G$8,Вводные!$H$15:$L$15)*(G59+SUM($E$61:G61))</f>
        <v>17.500000000000004</v>
      </c>
      <c r="H33" s="243">
        <f>SUMIF(Вводные!$H$4:$L$4,H$8,Вводные!$H208:$L208)/12*SUMIF(Вводные!$H$4:$L$4,Затраты!H$8,Вводные!$H$15:$L$15)*(H59+SUM($E$61:H61))</f>
        <v>17.500000000000004</v>
      </c>
      <c r="I33" s="243">
        <f>SUMIF(Вводные!$H$4:$L$4,I$8,Вводные!$H208:$L208)/12*SUMIF(Вводные!$H$4:$L$4,Затраты!I$8,Вводные!$H$15:$L$15)*(I59+SUM($E$61:I61))</f>
        <v>17.500000000000004</v>
      </c>
      <c r="J33" s="243">
        <f>SUMIF(Вводные!$H$4:$L$4,J$8,Вводные!$H208:$L208)/12*SUMIF(Вводные!$H$4:$L$4,Затраты!J$8,Вводные!$H$15:$L$15)*(J59+SUM($E$61:J61))</f>
        <v>17.500000000000004</v>
      </c>
      <c r="K33" s="243">
        <f>SUMIF(Вводные!$H$4:$L$4,K$8,Вводные!$H208:$L208)/12*SUMIF(Вводные!$H$4:$L$4,Затраты!K$8,Вводные!$H$15:$L$15)*(K59+SUM($E$61:K61))</f>
        <v>17.500000000000004</v>
      </c>
      <c r="L33" s="243">
        <f>SUMIF(Вводные!$H$4:$L$4,L$8,Вводные!$H208:$L208)/12*SUMIF(Вводные!$H$4:$L$4,Затраты!L$8,Вводные!$H$15:$L$15)*(L59+SUM($E$61:L61))</f>
        <v>17.500000000000004</v>
      </c>
      <c r="M33" s="243">
        <f>SUMIF(Вводные!$H$4:$L$4,M$8,Вводные!$H208:$L208)/12*SUMIF(Вводные!$H$4:$L$4,Затраты!M$8,Вводные!$H$15:$L$15)*(M59+SUM($E$61:M61))</f>
        <v>17.500000000000004</v>
      </c>
      <c r="N33" s="243">
        <f>SUMIF(Вводные!$H$4:$L$4,N$8,Вводные!$H208:$L208)/12*SUMIF(Вводные!$H$4:$L$4,Затраты!N$8,Вводные!$H$15:$L$15)*(N59+SUM($E$61:N61))</f>
        <v>17.500000000000004</v>
      </c>
      <c r="O33" s="243">
        <f>SUMIF(Вводные!$H$4:$L$4,O$8,Вводные!$H208:$L208)/12*SUMIF(Вводные!$H$4:$L$4,Затраты!O$8,Вводные!$H$15:$L$15)*(O59+SUM($E$61:O61))</f>
        <v>17.500000000000004</v>
      </c>
      <c r="P33" s="243">
        <f>SUMIF(Вводные!$H$4:$L$4,P$8,Вводные!$H208:$L208)/12*SUMIF(Вводные!$H$4:$L$4,Затраты!P$8,Вводные!$H$15:$L$15)*(P59+SUM($E$61:P61))</f>
        <v>17.500000000000004</v>
      </c>
      <c r="Q33" s="243">
        <f>SUMIF(Вводные!$H$4:$L$4,Q$8,Вводные!$H208:$L208)/12*SUMIF(Вводные!$H$4:$L$4,Затраты!Q$8,Вводные!$H$15:$L$15)*(Q59+SUM($E$61:Q61))</f>
        <v>17.500000000000004</v>
      </c>
      <c r="R33" s="243">
        <f>SUMIF(Вводные!$H$4:$L$4,R$8,Вводные!$H208:$L208)/12*SUMIF(Вводные!$H$4:$L$4,Затраты!R$8,Вводные!$H$15:$L$15)*(R59+SUM($E$61:R61))</f>
        <v>45.937500000000007</v>
      </c>
      <c r="S33" s="243">
        <f>SUMIF(Вводные!$H$4:$L$4,S$8,Вводные!$H208:$L208)/12*SUMIF(Вводные!$H$4:$L$4,Затраты!S$8,Вводные!$H$15:$L$15)*(S59+SUM($E$61:S61))</f>
        <v>45.937500000000007</v>
      </c>
      <c r="T33" s="243">
        <f>SUMIF(Вводные!$H$4:$L$4,T$8,Вводные!$H208:$L208)/12*SUMIF(Вводные!$H$4:$L$4,Затраты!T$8,Вводные!$H$15:$L$15)*(T59+SUM($E$61:T61))</f>
        <v>45.937500000000007</v>
      </c>
      <c r="U33" s="243">
        <f>SUMIF(Вводные!$H$4:$L$4,U$8,Вводные!$H208:$L208)/12*SUMIF(Вводные!$H$4:$L$4,Затраты!U$8,Вводные!$H$15:$L$15)*(U59+SUM($E$61:U61))</f>
        <v>45.937500000000007</v>
      </c>
      <c r="V33" s="243">
        <f>SUMIF(Вводные!$H$4:$L$4,V$8,Вводные!$H208:$L208)/12*SUMIF(Вводные!$H$4:$L$4,Затраты!V$8,Вводные!$H$15:$L$15)*(V59+SUM($E$61:V61))</f>
        <v>45.937500000000007</v>
      </c>
      <c r="W33" s="243">
        <f>SUMIF(Вводные!$H$4:$L$4,W$8,Вводные!$H208:$L208)/12*SUMIF(Вводные!$H$4:$L$4,Затраты!W$8,Вводные!$H$15:$L$15)*(W59+SUM($E$61:W61))</f>
        <v>45.937500000000007</v>
      </c>
      <c r="X33" s="243">
        <f>SUMIF(Вводные!$H$4:$L$4,X$8,Вводные!$H208:$L208)/12*SUMIF(Вводные!$H$4:$L$4,Затраты!X$8,Вводные!$H$15:$L$15)*(X59+SUM($E$61:X61))</f>
        <v>45.937500000000007</v>
      </c>
      <c r="Y33" s="243">
        <f>SUMIF(Вводные!$H$4:$L$4,Y$8,Вводные!$H208:$L208)/12*SUMIF(Вводные!$H$4:$L$4,Затраты!Y$8,Вводные!$H$15:$L$15)*(Y59+SUM($E$61:Y61))</f>
        <v>45.937500000000007</v>
      </c>
      <c r="Z33" s="243">
        <f>SUMIF(Вводные!$H$4:$L$4,Z$8,Вводные!$H208:$L208)/12*SUMIF(Вводные!$H$4:$L$4,Затраты!Z$8,Вводные!$H$15:$L$15)*(Z59+SUM($E$61:Z61))</f>
        <v>45.937500000000007</v>
      </c>
      <c r="AA33" s="243">
        <f>SUMIF(Вводные!$H$4:$L$4,AA$8,Вводные!$H208:$L208)/12*SUMIF(Вводные!$H$4:$L$4,Затраты!AA$8,Вводные!$H$15:$L$15)*(AA59+SUM($E$61:AA61))</f>
        <v>45.937500000000007</v>
      </c>
      <c r="AB33" s="243">
        <f>SUMIF(Вводные!$H$4:$L$4,AB$8,Вводные!$H208:$L208)/12*SUMIF(Вводные!$H$4:$L$4,Затраты!AB$8,Вводные!$H$15:$L$15)*(AB59+SUM($E$61:AB61))</f>
        <v>45.937500000000007</v>
      </c>
      <c r="AC33" s="243">
        <f>SUMIF(Вводные!$H$4:$L$4,AC$8,Вводные!$H208:$L208)/12*SUMIF(Вводные!$H$4:$L$4,Затраты!AC$8,Вводные!$H$15:$L$15)*(AC59+SUM($E$61:AC61))</f>
        <v>45.937500000000007</v>
      </c>
      <c r="AD33" s="243">
        <f>SUMIF(Вводные!$H$4:$L$4,AD$8,Вводные!$H208:$L208)/12*SUMIF(Вводные!$H$4:$L$4,Затраты!AD$8,Вводные!$H$15:$L$15)*(AD59+SUM($E$61:AD61))</f>
        <v>85.995000000000019</v>
      </c>
      <c r="AE33" s="243">
        <f>SUMIF(Вводные!$H$4:$L$4,AE$8,Вводные!$H208:$L208)/12*SUMIF(Вводные!$H$4:$L$4,Затраты!AE$8,Вводные!$H$15:$L$15)*(AE59+SUM($E$61:AE61))</f>
        <v>85.995000000000019</v>
      </c>
      <c r="AF33" s="243">
        <f>SUMIF(Вводные!$H$4:$L$4,AF$8,Вводные!$H208:$L208)/12*SUMIF(Вводные!$H$4:$L$4,Затраты!AF$8,Вводные!$H$15:$L$15)*(AF59+SUM($E$61:AF61))</f>
        <v>85.995000000000019</v>
      </c>
      <c r="AG33" s="243">
        <f>SUMIF(Вводные!$H$4:$L$4,AG$8,Вводные!$H208:$L208)/12*SUMIF(Вводные!$H$4:$L$4,Затраты!AG$8,Вводные!$H$15:$L$15)*(AG59+SUM($E$61:AG61))</f>
        <v>85.995000000000019</v>
      </c>
      <c r="AH33" s="243">
        <f>SUMIF(Вводные!$H$4:$L$4,AH$8,Вводные!$H208:$L208)/12*SUMIF(Вводные!$H$4:$L$4,Затраты!AH$8,Вводные!$H$15:$L$15)*(AH59+SUM($E$61:AH61))</f>
        <v>85.995000000000019</v>
      </c>
      <c r="AI33" s="243">
        <f>SUMIF(Вводные!$H$4:$L$4,AI$8,Вводные!$H208:$L208)/12*SUMIF(Вводные!$H$4:$L$4,Затраты!AI$8,Вводные!$H$15:$L$15)*(AI59+SUM($E$61:AI61))</f>
        <v>85.995000000000019</v>
      </c>
      <c r="AJ33" s="243">
        <f>SUMIF(Вводные!$H$4:$L$4,AJ$8,Вводные!$H208:$L208)/12*SUMIF(Вводные!$H$4:$L$4,Затраты!AJ$8,Вводные!$H$15:$L$15)*(AJ59+SUM($E$61:AJ61))</f>
        <v>85.995000000000019</v>
      </c>
      <c r="AK33" s="243">
        <f>SUMIF(Вводные!$H$4:$L$4,AK$8,Вводные!$H208:$L208)/12*SUMIF(Вводные!$H$4:$L$4,Затраты!AK$8,Вводные!$H$15:$L$15)*(AK59+SUM($E$61:AK61))</f>
        <v>85.995000000000019</v>
      </c>
      <c r="AL33" s="243">
        <f>SUMIF(Вводные!$H$4:$L$4,AL$8,Вводные!$H208:$L208)/12*SUMIF(Вводные!$H$4:$L$4,Затраты!AL$8,Вводные!$H$15:$L$15)*(AL59+SUM($E$61:AL61))</f>
        <v>85.995000000000019</v>
      </c>
      <c r="AM33" s="243">
        <f>SUMIF(Вводные!$H$4:$L$4,AM$8,Вводные!$H208:$L208)/12*SUMIF(Вводные!$H$4:$L$4,Затраты!AM$8,Вводные!$H$15:$L$15)*(AM59+SUM($E$61:AM61))</f>
        <v>85.995000000000019</v>
      </c>
      <c r="AN33" s="243">
        <f>SUMIF(Вводные!$H$4:$L$4,AN$8,Вводные!$H208:$L208)/12*SUMIF(Вводные!$H$4:$L$4,Затраты!AN$8,Вводные!$H$15:$L$15)*(AN59+SUM($E$61:AN61))</f>
        <v>85.995000000000019</v>
      </c>
      <c r="AO33" s="243">
        <f>SUMIF(Вводные!$H$4:$L$4,AO$8,Вводные!$H208:$L208)/12*SUMIF(Вводные!$H$4:$L$4,Затраты!AO$8,Вводные!$H$15:$L$15)*(AO59+SUM($E$61:AO61))</f>
        <v>85.995000000000019</v>
      </c>
      <c r="AP33" s="243">
        <f>SUMIF(Вводные!$H$4:$L$4,AP$8,Вводные!$H208:$L208)/12*SUMIF(Вводные!$H$4:$L$4,Затраты!AP$8,Вводные!$H$15:$L$15)*(AP59+SUM($E$61:AP61))</f>
        <v>149.05800000000005</v>
      </c>
      <c r="AQ33" s="243">
        <f>SUMIF(Вводные!$H$4:$L$4,AQ$8,Вводные!$H208:$L208)/12*SUMIF(Вводные!$H$4:$L$4,Затраты!AQ$8,Вводные!$H$15:$L$15)*(AQ59+SUM($E$61:AQ61))</f>
        <v>149.05800000000005</v>
      </c>
      <c r="AR33" s="243">
        <f>SUMIF(Вводные!$H$4:$L$4,AR$8,Вводные!$H208:$L208)/12*SUMIF(Вводные!$H$4:$L$4,Затраты!AR$8,Вводные!$H$15:$L$15)*(AR59+SUM($E$61:AR61))</f>
        <v>149.05800000000005</v>
      </c>
      <c r="AS33" s="243">
        <f>SUMIF(Вводные!$H$4:$L$4,AS$8,Вводные!$H208:$L208)/12*SUMIF(Вводные!$H$4:$L$4,Затраты!AS$8,Вводные!$H$15:$L$15)*(AS59+SUM($E$61:AS61))</f>
        <v>149.05800000000005</v>
      </c>
      <c r="AT33" s="243">
        <f>SUMIF(Вводные!$H$4:$L$4,AT$8,Вводные!$H208:$L208)/12*SUMIF(Вводные!$H$4:$L$4,Затраты!AT$8,Вводные!$H$15:$L$15)*(AT59+SUM($E$61:AT61))</f>
        <v>149.05800000000005</v>
      </c>
      <c r="AU33" s="243">
        <f>SUMIF(Вводные!$H$4:$L$4,AU$8,Вводные!$H208:$L208)/12*SUMIF(Вводные!$H$4:$L$4,Затраты!AU$8,Вводные!$H$15:$L$15)*(AU59+SUM($E$61:AU61))</f>
        <v>149.05800000000005</v>
      </c>
      <c r="AV33" s="243">
        <f>SUMIF(Вводные!$H$4:$L$4,AV$8,Вводные!$H208:$L208)/12*SUMIF(Вводные!$H$4:$L$4,Затраты!AV$8,Вводные!$H$15:$L$15)*(AV59+SUM($E$61:AV61))</f>
        <v>149.05800000000005</v>
      </c>
      <c r="AW33" s="243">
        <f>SUMIF(Вводные!$H$4:$L$4,AW$8,Вводные!$H208:$L208)/12*SUMIF(Вводные!$H$4:$L$4,Затраты!AW$8,Вводные!$H$15:$L$15)*(AW59+SUM($E$61:AW61))</f>
        <v>149.05800000000005</v>
      </c>
      <c r="AX33" s="243">
        <f>SUMIF(Вводные!$H$4:$L$4,AX$8,Вводные!$H208:$L208)/12*SUMIF(Вводные!$H$4:$L$4,Затраты!AX$8,Вводные!$H$15:$L$15)*(AX59+SUM($E$61:AX61))</f>
        <v>149.05800000000005</v>
      </c>
      <c r="AY33" s="243">
        <f>SUMIF(Вводные!$H$4:$L$4,AY$8,Вводные!$H208:$L208)/12*SUMIF(Вводные!$H$4:$L$4,Затраты!AY$8,Вводные!$H$15:$L$15)*(AY59+SUM($E$61:AY61))</f>
        <v>149.05800000000005</v>
      </c>
      <c r="AZ33" s="243">
        <f>SUMIF(Вводные!$H$4:$L$4,AZ$8,Вводные!$H208:$L208)/12*SUMIF(Вводные!$H$4:$L$4,Затраты!AZ$8,Вводные!$H$15:$L$15)*(AZ59+SUM($E$61:AZ61))</f>
        <v>149.05800000000005</v>
      </c>
      <c r="BA33" s="243">
        <f>SUMIF(Вводные!$H$4:$L$4,BA$8,Вводные!$H208:$L208)/12*SUMIF(Вводные!$H$4:$L$4,Затраты!BA$8,Вводные!$H$15:$L$15)*(BA59+SUM($E$61:BA61))</f>
        <v>149.05800000000005</v>
      </c>
      <c r="BB33" s="243">
        <f>SUMIF(Вводные!$H$4:$L$4,BB$8,Вводные!$H208:$L208)/12*SUMIF(Вводные!$H$4:$L$4,Затраты!BB$8,Вводные!$H$15:$L$15)*(BB59+SUM($E$61:BB61))</f>
        <v>217.02844800000003</v>
      </c>
      <c r="BC33" s="243">
        <f>SUMIF(Вводные!$H$4:$L$4,BC$8,Вводные!$H208:$L208)/12*SUMIF(Вводные!$H$4:$L$4,Затраты!BC$8,Вводные!$H$15:$L$15)*(BC59+SUM($E$61:BC61))</f>
        <v>217.02844800000003</v>
      </c>
      <c r="BD33" s="243">
        <f>SUMIF(Вводные!$H$4:$L$4,BD$8,Вводные!$H208:$L208)/12*SUMIF(Вводные!$H$4:$L$4,Затраты!BD$8,Вводные!$H$15:$L$15)*(BD59+SUM($E$61:BD61))</f>
        <v>217.02844800000003</v>
      </c>
      <c r="BE33" s="243">
        <f>SUMIF(Вводные!$H$4:$L$4,BE$8,Вводные!$H208:$L208)/12*SUMIF(Вводные!$H$4:$L$4,Затраты!BE$8,Вводные!$H$15:$L$15)*(BE59+SUM($E$61:BE61))</f>
        <v>217.02844800000003</v>
      </c>
      <c r="BF33" s="243">
        <f>SUMIF(Вводные!$H$4:$L$4,BF$8,Вводные!$H208:$L208)/12*SUMIF(Вводные!$H$4:$L$4,Затраты!BF$8,Вводные!$H$15:$L$15)*(BF59+SUM($E$61:BF61))</f>
        <v>217.02844800000003</v>
      </c>
      <c r="BG33" s="243">
        <f>SUMIF(Вводные!$H$4:$L$4,BG$8,Вводные!$H208:$L208)/12*SUMIF(Вводные!$H$4:$L$4,Затраты!BG$8,Вводные!$H$15:$L$15)*(BG59+SUM($E$61:BG61))</f>
        <v>217.02844800000003</v>
      </c>
      <c r="BH33" s="243">
        <f>SUMIF(Вводные!$H$4:$L$4,BH$8,Вводные!$H208:$L208)/12*SUMIF(Вводные!$H$4:$L$4,Затраты!BH$8,Вводные!$H$15:$L$15)*(BH59+SUM($E$61:BH61))</f>
        <v>217.02844800000003</v>
      </c>
      <c r="BI33" s="243">
        <f>SUMIF(Вводные!$H$4:$L$4,BI$8,Вводные!$H208:$L208)/12*SUMIF(Вводные!$H$4:$L$4,Затраты!BI$8,Вводные!$H$15:$L$15)*(BI59+SUM($E$61:BI61))</f>
        <v>217.02844800000003</v>
      </c>
      <c r="BJ33" s="243">
        <f>SUMIF(Вводные!$H$4:$L$4,BJ$8,Вводные!$H208:$L208)/12*SUMIF(Вводные!$H$4:$L$4,Затраты!BJ$8,Вводные!$H$15:$L$15)*(BJ59+SUM($E$61:BJ61))</f>
        <v>217.02844800000003</v>
      </c>
      <c r="BK33" s="243">
        <f>SUMIF(Вводные!$H$4:$L$4,BK$8,Вводные!$H208:$L208)/12*SUMIF(Вводные!$H$4:$L$4,Затраты!BK$8,Вводные!$H$15:$L$15)*(BK59+SUM($E$61:BK61))</f>
        <v>217.02844800000003</v>
      </c>
      <c r="BL33" s="243">
        <f>SUMIF(Вводные!$H$4:$L$4,BL$8,Вводные!$H208:$L208)/12*SUMIF(Вводные!$H$4:$L$4,Затраты!BL$8,Вводные!$H$15:$L$15)*(BL59+SUM($E$61:BL61))</f>
        <v>217.02844800000003</v>
      </c>
      <c r="BM33" s="243">
        <f>SUMIF(Вводные!$H$4:$L$4,BM$8,Вводные!$H208:$L208)/12*SUMIF(Вводные!$H$4:$L$4,Затраты!BM$8,Вводные!$H$15:$L$15)*(BM59+SUM($E$61:BM61))</f>
        <v>217.02844800000003</v>
      </c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</row>
    <row r="34" spans="1:85" ht="15.75" customHeight="1" x14ac:dyDescent="0.2">
      <c r="A34" s="26"/>
      <c r="B34" s="26"/>
      <c r="C34" s="244" t="str">
        <f>Вводные!C209</f>
        <v>ОСАГО</v>
      </c>
      <c r="D34" s="44" t="s">
        <v>77</v>
      </c>
      <c r="E34" s="26"/>
      <c r="F34" s="243">
        <f>SUMIF(Вводные!$H$4:$L$4,F$8,Вводные!$H209:$L209)/12*SUMIF(Вводные!$H$4:$L$4,Затраты!F$8,Вводные!$H$15:$L$15)*(F59+SUM($E$61:F61))</f>
        <v>1.7500000000000002</v>
      </c>
      <c r="G34" s="243">
        <f>SUMIF(Вводные!$H$4:$L$4,G$8,Вводные!$H209:$L209)/12*SUMIF(Вводные!$H$4:$L$4,Затраты!G$8,Вводные!$H$15:$L$15)*(G59+SUM($E$61:G61))</f>
        <v>1.7500000000000002</v>
      </c>
      <c r="H34" s="243">
        <f>SUMIF(Вводные!$H$4:$L$4,H$8,Вводные!$H209:$L209)/12*SUMIF(Вводные!$H$4:$L$4,Затраты!H$8,Вводные!$H$15:$L$15)*(H59+SUM($E$61:H61))</f>
        <v>1.7500000000000002</v>
      </c>
      <c r="I34" s="243">
        <f>SUMIF(Вводные!$H$4:$L$4,I$8,Вводные!$H209:$L209)/12*SUMIF(Вводные!$H$4:$L$4,Затраты!I$8,Вводные!$H$15:$L$15)*(I59+SUM($E$61:I61))</f>
        <v>1.7500000000000002</v>
      </c>
      <c r="J34" s="243">
        <f>SUMIF(Вводные!$H$4:$L$4,J$8,Вводные!$H209:$L209)/12*SUMIF(Вводные!$H$4:$L$4,Затраты!J$8,Вводные!$H$15:$L$15)*(J59+SUM($E$61:J61))</f>
        <v>1.7500000000000002</v>
      </c>
      <c r="K34" s="243">
        <f>SUMIF(Вводные!$H$4:$L$4,K$8,Вводные!$H209:$L209)/12*SUMIF(Вводные!$H$4:$L$4,Затраты!K$8,Вводные!$H$15:$L$15)*(K59+SUM($E$61:K61))</f>
        <v>1.7500000000000002</v>
      </c>
      <c r="L34" s="243">
        <f>SUMIF(Вводные!$H$4:$L$4,L$8,Вводные!$H209:$L209)/12*SUMIF(Вводные!$H$4:$L$4,Затраты!L$8,Вводные!$H$15:$L$15)*(L59+SUM($E$61:L61))</f>
        <v>1.7500000000000002</v>
      </c>
      <c r="M34" s="243">
        <f>SUMIF(Вводные!$H$4:$L$4,M$8,Вводные!$H209:$L209)/12*SUMIF(Вводные!$H$4:$L$4,Затраты!M$8,Вводные!$H$15:$L$15)*(M59+SUM($E$61:M61))</f>
        <v>1.7500000000000002</v>
      </c>
      <c r="N34" s="243">
        <f>SUMIF(Вводные!$H$4:$L$4,N$8,Вводные!$H209:$L209)/12*SUMIF(Вводные!$H$4:$L$4,Затраты!N$8,Вводные!$H$15:$L$15)*(N59+SUM($E$61:N61))</f>
        <v>1.7500000000000002</v>
      </c>
      <c r="O34" s="243">
        <f>SUMIF(Вводные!$H$4:$L$4,O$8,Вводные!$H209:$L209)/12*SUMIF(Вводные!$H$4:$L$4,Затраты!O$8,Вводные!$H$15:$L$15)*(O59+SUM($E$61:O61))</f>
        <v>1.7500000000000002</v>
      </c>
      <c r="P34" s="243">
        <f>SUMIF(Вводные!$H$4:$L$4,P$8,Вводные!$H209:$L209)/12*SUMIF(Вводные!$H$4:$L$4,Затраты!P$8,Вводные!$H$15:$L$15)*(P59+SUM($E$61:P61))</f>
        <v>1.7500000000000002</v>
      </c>
      <c r="Q34" s="243">
        <f>SUMIF(Вводные!$H$4:$L$4,Q$8,Вводные!$H209:$L209)/12*SUMIF(Вводные!$H$4:$L$4,Затраты!Q$8,Вводные!$H$15:$L$15)*(Q59+SUM($E$61:Q61))</f>
        <v>1.7500000000000002</v>
      </c>
      <c r="R34" s="243">
        <f>SUMIF(Вводные!$H$4:$L$4,R$8,Вводные!$H209:$L209)/12*SUMIF(Вводные!$H$4:$L$4,Затраты!R$8,Вводные!$H$15:$L$15)*(R59+SUM($E$61:R61))</f>
        <v>4.59375</v>
      </c>
      <c r="S34" s="243">
        <f>SUMIF(Вводные!$H$4:$L$4,S$8,Вводные!$H209:$L209)/12*SUMIF(Вводные!$H$4:$L$4,Затраты!S$8,Вводные!$H$15:$L$15)*(S59+SUM($E$61:S61))</f>
        <v>4.59375</v>
      </c>
      <c r="T34" s="243">
        <f>SUMIF(Вводные!$H$4:$L$4,T$8,Вводные!$H209:$L209)/12*SUMIF(Вводные!$H$4:$L$4,Затраты!T$8,Вводные!$H$15:$L$15)*(T59+SUM($E$61:T61))</f>
        <v>4.59375</v>
      </c>
      <c r="U34" s="243">
        <f>SUMIF(Вводные!$H$4:$L$4,U$8,Вводные!$H209:$L209)/12*SUMIF(Вводные!$H$4:$L$4,Затраты!U$8,Вводные!$H$15:$L$15)*(U59+SUM($E$61:U61))</f>
        <v>4.59375</v>
      </c>
      <c r="V34" s="243">
        <f>SUMIF(Вводные!$H$4:$L$4,V$8,Вводные!$H209:$L209)/12*SUMIF(Вводные!$H$4:$L$4,Затраты!V$8,Вводные!$H$15:$L$15)*(V59+SUM($E$61:V61))</f>
        <v>4.59375</v>
      </c>
      <c r="W34" s="243">
        <f>SUMIF(Вводные!$H$4:$L$4,W$8,Вводные!$H209:$L209)/12*SUMIF(Вводные!$H$4:$L$4,Затраты!W$8,Вводные!$H$15:$L$15)*(W59+SUM($E$61:W61))</f>
        <v>4.59375</v>
      </c>
      <c r="X34" s="243">
        <f>SUMIF(Вводные!$H$4:$L$4,X$8,Вводные!$H209:$L209)/12*SUMIF(Вводные!$H$4:$L$4,Затраты!X$8,Вводные!$H$15:$L$15)*(X59+SUM($E$61:X61))</f>
        <v>4.59375</v>
      </c>
      <c r="Y34" s="243">
        <f>SUMIF(Вводные!$H$4:$L$4,Y$8,Вводные!$H209:$L209)/12*SUMIF(Вводные!$H$4:$L$4,Затраты!Y$8,Вводные!$H$15:$L$15)*(Y59+SUM($E$61:Y61))</f>
        <v>4.59375</v>
      </c>
      <c r="Z34" s="243">
        <f>SUMIF(Вводные!$H$4:$L$4,Z$8,Вводные!$H209:$L209)/12*SUMIF(Вводные!$H$4:$L$4,Затраты!Z$8,Вводные!$H$15:$L$15)*(Z59+SUM($E$61:Z61))</f>
        <v>4.59375</v>
      </c>
      <c r="AA34" s="243">
        <f>SUMIF(Вводные!$H$4:$L$4,AA$8,Вводные!$H209:$L209)/12*SUMIF(Вводные!$H$4:$L$4,Затраты!AA$8,Вводные!$H$15:$L$15)*(AA59+SUM($E$61:AA61))</f>
        <v>4.59375</v>
      </c>
      <c r="AB34" s="243">
        <f>SUMIF(Вводные!$H$4:$L$4,AB$8,Вводные!$H209:$L209)/12*SUMIF(Вводные!$H$4:$L$4,Затраты!AB$8,Вводные!$H$15:$L$15)*(AB59+SUM($E$61:AB61))</f>
        <v>4.59375</v>
      </c>
      <c r="AC34" s="243">
        <f>SUMIF(Вводные!$H$4:$L$4,AC$8,Вводные!$H209:$L209)/12*SUMIF(Вводные!$H$4:$L$4,Затраты!AC$8,Вводные!$H$15:$L$15)*(AC59+SUM($E$61:AC61))</f>
        <v>4.59375</v>
      </c>
      <c r="AD34" s="243">
        <f>SUMIF(Вводные!$H$4:$L$4,AD$8,Вводные!$H209:$L209)/12*SUMIF(Вводные!$H$4:$L$4,Затраты!AD$8,Вводные!$H$15:$L$15)*(AD59+SUM($E$61:AD61))</f>
        <v>8.5995000000000008</v>
      </c>
      <c r="AE34" s="243">
        <f>SUMIF(Вводные!$H$4:$L$4,AE$8,Вводные!$H209:$L209)/12*SUMIF(Вводные!$H$4:$L$4,Затраты!AE$8,Вводные!$H$15:$L$15)*(AE59+SUM($E$61:AE61))</f>
        <v>8.5995000000000008</v>
      </c>
      <c r="AF34" s="243">
        <f>SUMIF(Вводные!$H$4:$L$4,AF$8,Вводные!$H209:$L209)/12*SUMIF(Вводные!$H$4:$L$4,Затраты!AF$8,Вводные!$H$15:$L$15)*(AF59+SUM($E$61:AF61))</f>
        <v>8.5995000000000008</v>
      </c>
      <c r="AG34" s="243">
        <f>SUMIF(Вводные!$H$4:$L$4,AG$8,Вводные!$H209:$L209)/12*SUMIF(Вводные!$H$4:$L$4,Затраты!AG$8,Вводные!$H$15:$L$15)*(AG59+SUM($E$61:AG61))</f>
        <v>8.5995000000000008</v>
      </c>
      <c r="AH34" s="243">
        <f>SUMIF(Вводные!$H$4:$L$4,AH$8,Вводные!$H209:$L209)/12*SUMIF(Вводные!$H$4:$L$4,Затраты!AH$8,Вводные!$H$15:$L$15)*(AH59+SUM($E$61:AH61))</f>
        <v>8.5995000000000008</v>
      </c>
      <c r="AI34" s="243">
        <f>SUMIF(Вводные!$H$4:$L$4,AI$8,Вводные!$H209:$L209)/12*SUMIF(Вводные!$H$4:$L$4,Затраты!AI$8,Вводные!$H$15:$L$15)*(AI59+SUM($E$61:AI61))</f>
        <v>8.5995000000000008</v>
      </c>
      <c r="AJ34" s="243">
        <f>SUMIF(Вводные!$H$4:$L$4,AJ$8,Вводные!$H209:$L209)/12*SUMIF(Вводные!$H$4:$L$4,Затраты!AJ$8,Вводные!$H$15:$L$15)*(AJ59+SUM($E$61:AJ61))</f>
        <v>8.5995000000000008</v>
      </c>
      <c r="AK34" s="243">
        <f>SUMIF(Вводные!$H$4:$L$4,AK$8,Вводные!$H209:$L209)/12*SUMIF(Вводные!$H$4:$L$4,Затраты!AK$8,Вводные!$H$15:$L$15)*(AK59+SUM($E$61:AK61))</f>
        <v>8.5995000000000008</v>
      </c>
      <c r="AL34" s="243">
        <f>SUMIF(Вводные!$H$4:$L$4,AL$8,Вводные!$H209:$L209)/12*SUMIF(Вводные!$H$4:$L$4,Затраты!AL$8,Вводные!$H$15:$L$15)*(AL59+SUM($E$61:AL61))</f>
        <v>8.5995000000000008</v>
      </c>
      <c r="AM34" s="243">
        <f>SUMIF(Вводные!$H$4:$L$4,AM$8,Вводные!$H209:$L209)/12*SUMIF(Вводные!$H$4:$L$4,Затраты!AM$8,Вводные!$H$15:$L$15)*(AM59+SUM($E$61:AM61))</f>
        <v>8.5995000000000008</v>
      </c>
      <c r="AN34" s="243">
        <f>SUMIF(Вводные!$H$4:$L$4,AN$8,Вводные!$H209:$L209)/12*SUMIF(Вводные!$H$4:$L$4,Затраты!AN$8,Вводные!$H$15:$L$15)*(AN59+SUM($E$61:AN61))</f>
        <v>8.5995000000000008</v>
      </c>
      <c r="AO34" s="243">
        <f>SUMIF(Вводные!$H$4:$L$4,AO$8,Вводные!$H209:$L209)/12*SUMIF(Вводные!$H$4:$L$4,Затраты!AO$8,Вводные!$H$15:$L$15)*(AO59+SUM($E$61:AO61))</f>
        <v>8.5995000000000008</v>
      </c>
      <c r="AP34" s="243">
        <f>SUMIF(Вводные!$H$4:$L$4,AP$8,Вводные!$H209:$L209)/12*SUMIF(Вводные!$H$4:$L$4,Затраты!AP$8,Вводные!$H$15:$L$15)*(AP59+SUM($E$61:AP61))</f>
        <v>14.905800000000003</v>
      </c>
      <c r="AQ34" s="243">
        <f>SUMIF(Вводные!$H$4:$L$4,AQ$8,Вводные!$H209:$L209)/12*SUMIF(Вводные!$H$4:$L$4,Затраты!AQ$8,Вводные!$H$15:$L$15)*(AQ59+SUM($E$61:AQ61))</f>
        <v>14.905800000000003</v>
      </c>
      <c r="AR34" s="243">
        <f>SUMIF(Вводные!$H$4:$L$4,AR$8,Вводные!$H209:$L209)/12*SUMIF(Вводные!$H$4:$L$4,Затраты!AR$8,Вводные!$H$15:$L$15)*(AR59+SUM($E$61:AR61))</f>
        <v>14.905800000000003</v>
      </c>
      <c r="AS34" s="243">
        <f>SUMIF(Вводные!$H$4:$L$4,AS$8,Вводные!$H209:$L209)/12*SUMIF(Вводные!$H$4:$L$4,Затраты!AS$8,Вводные!$H$15:$L$15)*(AS59+SUM($E$61:AS61))</f>
        <v>14.905800000000003</v>
      </c>
      <c r="AT34" s="243">
        <f>SUMIF(Вводные!$H$4:$L$4,AT$8,Вводные!$H209:$L209)/12*SUMIF(Вводные!$H$4:$L$4,Затраты!AT$8,Вводные!$H$15:$L$15)*(AT59+SUM($E$61:AT61))</f>
        <v>14.905800000000003</v>
      </c>
      <c r="AU34" s="243">
        <f>SUMIF(Вводные!$H$4:$L$4,AU$8,Вводные!$H209:$L209)/12*SUMIF(Вводные!$H$4:$L$4,Затраты!AU$8,Вводные!$H$15:$L$15)*(AU59+SUM($E$61:AU61))</f>
        <v>14.905800000000003</v>
      </c>
      <c r="AV34" s="243">
        <f>SUMIF(Вводные!$H$4:$L$4,AV$8,Вводные!$H209:$L209)/12*SUMIF(Вводные!$H$4:$L$4,Затраты!AV$8,Вводные!$H$15:$L$15)*(AV59+SUM($E$61:AV61))</f>
        <v>14.905800000000003</v>
      </c>
      <c r="AW34" s="243">
        <f>SUMIF(Вводные!$H$4:$L$4,AW$8,Вводные!$H209:$L209)/12*SUMIF(Вводные!$H$4:$L$4,Затраты!AW$8,Вводные!$H$15:$L$15)*(AW59+SUM($E$61:AW61))</f>
        <v>14.905800000000003</v>
      </c>
      <c r="AX34" s="243">
        <f>SUMIF(Вводные!$H$4:$L$4,AX$8,Вводные!$H209:$L209)/12*SUMIF(Вводные!$H$4:$L$4,Затраты!AX$8,Вводные!$H$15:$L$15)*(AX59+SUM($E$61:AX61))</f>
        <v>14.905800000000003</v>
      </c>
      <c r="AY34" s="243">
        <f>SUMIF(Вводные!$H$4:$L$4,AY$8,Вводные!$H209:$L209)/12*SUMIF(Вводные!$H$4:$L$4,Затраты!AY$8,Вводные!$H$15:$L$15)*(AY59+SUM($E$61:AY61))</f>
        <v>14.905800000000003</v>
      </c>
      <c r="AZ34" s="243">
        <f>SUMIF(Вводные!$H$4:$L$4,AZ$8,Вводные!$H209:$L209)/12*SUMIF(Вводные!$H$4:$L$4,Затраты!AZ$8,Вводные!$H$15:$L$15)*(AZ59+SUM($E$61:AZ61))</f>
        <v>14.905800000000003</v>
      </c>
      <c r="BA34" s="243">
        <f>SUMIF(Вводные!$H$4:$L$4,BA$8,Вводные!$H209:$L209)/12*SUMIF(Вводные!$H$4:$L$4,Затраты!BA$8,Вводные!$H$15:$L$15)*(BA59+SUM($E$61:BA61))</f>
        <v>14.905800000000003</v>
      </c>
      <c r="BB34" s="243">
        <f>SUMIF(Вводные!$H$4:$L$4,BB$8,Вводные!$H209:$L209)/12*SUMIF(Вводные!$H$4:$L$4,Затраты!BB$8,Вводные!$H$15:$L$15)*(BB59+SUM($E$61:BB61))</f>
        <v>21.702844800000001</v>
      </c>
      <c r="BC34" s="243">
        <f>SUMIF(Вводные!$H$4:$L$4,BC$8,Вводные!$H209:$L209)/12*SUMIF(Вводные!$H$4:$L$4,Затраты!BC$8,Вводные!$H$15:$L$15)*(BC59+SUM($E$61:BC61))</f>
        <v>21.702844800000001</v>
      </c>
      <c r="BD34" s="243">
        <f>SUMIF(Вводные!$H$4:$L$4,BD$8,Вводные!$H209:$L209)/12*SUMIF(Вводные!$H$4:$L$4,Затраты!BD$8,Вводные!$H$15:$L$15)*(BD59+SUM($E$61:BD61))</f>
        <v>21.702844800000001</v>
      </c>
      <c r="BE34" s="243">
        <f>SUMIF(Вводные!$H$4:$L$4,BE$8,Вводные!$H209:$L209)/12*SUMIF(Вводные!$H$4:$L$4,Затраты!BE$8,Вводные!$H$15:$L$15)*(BE59+SUM($E$61:BE61))</f>
        <v>21.702844800000001</v>
      </c>
      <c r="BF34" s="243">
        <f>SUMIF(Вводные!$H$4:$L$4,BF$8,Вводные!$H209:$L209)/12*SUMIF(Вводные!$H$4:$L$4,Затраты!BF$8,Вводные!$H$15:$L$15)*(BF59+SUM($E$61:BF61))</f>
        <v>21.702844800000001</v>
      </c>
      <c r="BG34" s="243">
        <f>SUMIF(Вводные!$H$4:$L$4,BG$8,Вводные!$H209:$L209)/12*SUMIF(Вводные!$H$4:$L$4,Затраты!BG$8,Вводные!$H$15:$L$15)*(BG59+SUM($E$61:BG61))</f>
        <v>21.702844800000001</v>
      </c>
      <c r="BH34" s="243">
        <f>SUMIF(Вводные!$H$4:$L$4,BH$8,Вводные!$H209:$L209)/12*SUMIF(Вводные!$H$4:$L$4,Затраты!BH$8,Вводные!$H$15:$L$15)*(BH59+SUM($E$61:BH61))</f>
        <v>21.702844800000001</v>
      </c>
      <c r="BI34" s="243">
        <f>SUMIF(Вводные!$H$4:$L$4,BI$8,Вводные!$H209:$L209)/12*SUMIF(Вводные!$H$4:$L$4,Затраты!BI$8,Вводные!$H$15:$L$15)*(BI59+SUM($E$61:BI61))</f>
        <v>21.702844800000001</v>
      </c>
      <c r="BJ34" s="243">
        <f>SUMIF(Вводные!$H$4:$L$4,BJ$8,Вводные!$H209:$L209)/12*SUMIF(Вводные!$H$4:$L$4,Затраты!BJ$8,Вводные!$H$15:$L$15)*(BJ59+SUM($E$61:BJ61))</f>
        <v>21.702844800000001</v>
      </c>
      <c r="BK34" s="243">
        <f>SUMIF(Вводные!$H$4:$L$4,BK$8,Вводные!$H209:$L209)/12*SUMIF(Вводные!$H$4:$L$4,Затраты!BK$8,Вводные!$H$15:$L$15)*(BK59+SUM($E$61:BK61))</f>
        <v>21.702844800000001</v>
      </c>
      <c r="BL34" s="243">
        <f>SUMIF(Вводные!$H$4:$L$4,BL$8,Вводные!$H209:$L209)/12*SUMIF(Вводные!$H$4:$L$4,Затраты!BL$8,Вводные!$H$15:$L$15)*(BL59+SUM($E$61:BL61))</f>
        <v>21.702844800000001</v>
      </c>
      <c r="BM34" s="243">
        <f>SUMIF(Вводные!$H$4:$L$4,BM$8,Вводные!$H209:$L209)/12*SUMIF(Вводные!$H$4:$L$4,Затраты!BM$8,Вводные!$H$15:$L$15)*(BM59+SUM($E$61:BM61))</f>
        <v>21.702844800000001</v>
      </c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</row>
    <row r="35" spans="1:85" ht="15.75" customHeight="1" x14ac:dyDescent="0.2">
      <c r="A35" s="26"/>
      <c r="B35" s="26"/>
      <c r="C35" s="244" t="str">
        <f>Вводные!C210</f>
        <v>Банковские комиссии</v>
      </c>
      <c r="D35" s="44" t="s">
        <v>316</v>
      </c>
      <c r="E35" s="26"/>
      <c r="F35" s="243">
        <f>SUMIF(Вводные!$H$4:$L$4,F$8,Вводные!$H$210:$L$210)*Выручка!F65</f>
        <v>0</v>
      </c>
      <c r="G35" s="243">
        <f>SUMIF(Вводные!$H$4:$L$4,G$8,Вводные!$H$210:$L$210)*Выручка!G65</f>
        <v>0</v>
      </c>
      <c r="H35" s="243">
        <f>SUMIF(Вводные!$H$4:$L$4,H$8,Вводные!$H$210:$L$210)*Выручка!H65</f>
        <v>0</v>
      </c>
      <c r="I35" s="243">
        <f>SUMIF(Вводные!$H$4:$L$4,I$8,Вводные!$H$210:$L$210)*Выручка!I65</f>
        <v>0</v>
      </c>
      <c r="J35" s="243">
        <f>SUMIF(Вводные!$H$4:$L$4,J$8,Вводные!$H$210:$L$210)*Выручка!J65</f>
        <v>0</v>
      </c>
      <c r="K35" s="243">
        <f>SUMIF(Вводные!$H$4:$L$4,K$8,Вводные!$H$210:$L$210)*Выручка!K65</f>
        <v>0</v>
      </c>
      <c r="L35" s="243">
        <f>SUMIF(Вводные!$H$4:$L$4,L$8,Вводные!$H$210:$L$210)*Выручка!L65</f>
        <v>0</v>
      </c>
      <c r="M35" s="243">
        <f>SUMIF(Вводные!$H$4:$L$4,M$8,Вводные!$H$210:$L$210)*Выручка!M65</f>
        <v>0</v>
      </c>
      <c r="N35" s="243">
        <f>SUMIF(Вводные!$H$4:$L$4,N$8,Вводные!$H$210:$L$210)*Выручка!N65</f>
        <v>0</v>
      </c>
      <c r="O35" s="243">
        <f>SUMIF(Вводные!$H$4:$L$4,O$8,Вводные!$H$210:$L$210)*Выручка!O65</f>
        <v>0</v>
      </c>
      <c r="P35" s="243">
        <f>SUMIF(Вводные!$H$4:$L$4,P$8,Вводные!$H$210:$L$210)*Выручка!P65</f>
        <v>0</v>
      </c>
      <c r="Q35" s="243">
        <f>SUMIF(Вводные!$H$4:$L$4,Q$8,Вводные!$H$210:$L$210)*Выручка!Q65</f>
        <v>0</v>
      </c>
      <c r="R35" s="243">
        <f>SUMIF(Вводные!$H$4:$L$4,R$8,Вводные!$H$210:$L$210)*Выручка!R65</f>
        <v>186.51727500000001</v>
      </c>
      <c r="S35" s="243">
        <f>SUMIF(Вводные!$H$4:$L$4,S$8,Вводные!$H$210:$L$210)*Выручка!S65</f>
        <v>191.11139249999999</v>
      </c>
      <c r="T35" s="243">
        <f>SUMIF(Вводные!$H$4:$L$4,T$8,Вводные!$H$210:$L$210)*Выручка!T65</f>
        <v>186.51727500000001</v>
      </c>
      <c r="U35" s="243">
        <f>SUMIF(Вводные!$H$4:$L$4,U$8,Вводные!$H$210:$L$210)*Выручка!U65</f>
        <v>191.11139249999999</v>
      </c>
      <c r="V35" s="243">
        <f>SUMIF(Вводные!$H$4:$L$4,V$8,Вводные!$H$210:$L$210)*Выручка!V65</f>
        <v>191.11139249999999</v>
      </c>
      <c r="W35" s="243">
        <f>SUMIF(Вводные!$H$4:$L$4,W$8,Вводные!$H$210:$L$210)*Выручка!W65</f>
        <v>177.32904000000002</v>
      </c>
      <c r="X35" s="243">
        <f>SUMIF(Вводные!$H$4:$L$4,X$8,Вводные!$H$210:$L$210)*Выручка!X65</f>
        <v>191.11139249999999</v>
      </c>
      <c r="Y35" s="243">
        <f>SUMIF(Вводные!$H$4:$L$4,Y$8,Вводные!$H$210:$L$210)*Выручка!Y65</f>
        <v>186.51727500000001</v>
      </c>
      <c r="Z35" s="243">
        <f>SUMIF(Вводные!$H$4:$L$4,Z$8,Вводные!$H$210:$L$210)*Выручка!Z65</f>
        <v>191.11139249999999</v>
      </c>
      <c r="AA35" s="243">
        <f>SUMIF(Вводные!$H$4:$L$4,AA$8,Вводные!$H$210:$L$210)*Выручка!AA65</f>
        <v>186.51727500000001</v>
      </c>
      <c r="AB35" s="243">
        <f>SUMIF(Вводные!$H$4:$L$4,AB$8,Вводные!$H$210:$L$210)*Выручка!AB65</f>
        <v>191.11139249999999</v>
      </c>
      <c r="AC35" s="243">
        <f>SUMIF(Вводные!$H$4:$L$4,AC$8,Вводные!$H$210:$L$210)*Выручка!AC65</f>
        <v>191.11139249999999</v>
      </c>
      <c r="AD35" s="243">
        <f>SUMIF(Вводные!$H$4:$L$4,AD$8,Вводные!$H$210:$L$210)*Выручка!AD65</f>
        <v>649.35206700000003</v>
      </c>
      <c r="AE35" s="243">
        <f>SUMIF(Вводные!$H$4:$L$4,AE$8,Вводные!$H$210:$L$210)*Выручка!AE65</f>
        <v>663.99013590000004</v>
      </c>
      <c r="AF35" s="243">
        <f>SUMIF(Вводные!$H$4:$L$4,AF$8,Вводные!$H$210:$L$210)*Выручка!AF65</f>
        <v>649.35206700000003</v>
      </c>
      <c r="AG35" s="243">
        <f>SUMIF(Вводные!$H$4:$L$4,AG$8,Вводные!$H$210:$L$210)*Выручка!AG65</f>
        <v>663.99013590000004</v>
      </c>
      <c r="AH35" s="243">
        <f>SUMIF(Вводные!$H$4:$L$4,AH$8,Вводные!$H$210:$L$210)*Выручка!AH65</f>
        <v>663.99013590000004</v>
      </c>
      <c r="AI35" s="243">
        <f>SUMIF(Вводные!$H$4:$L$4,AI$8,Вводные!$H$210:$L$210)*Выручка!AI65</f>
        <v>620.07592920000002</v>
      </c>
      <c r="AJ35" s="243">
        <f>SUMIF(Вводные!$H$4:$L$4,AJ$8,Вводные!$H$210:$L$210)*Выручка!AJ65</f>
        <v>663.99013590000004</v>
      </c>
      <c r="AK35" s="243">
        <f>SUMIF(Вводные!$H$4:$L$4,AK$8,Вводные!$H$210:$L$210)*Выручка!AK65</f>
        <v>649.35206700000003</v>
      </c>
      <c r="AL35" s="243">
        <f>SUMIF(Вводные!$H$4:$L$4,AL$8,Вводные!$H$210:$L$210)*Выручка!AL65</f>
        <v>663.99013590000004</v>
      </c>
      <c r="AM35" s="243">
        <f>SUMIF(Вводные!$H$4:$L$4,AM$8,Вводные!$H$210:$L$210)*Выручка!AM65</f>
        <v>649.35206700000003</v>
      </c>
      <c r="AN35" s="243">
        <f>SUMIF(Вводные!$H$4:$L$4,AN$8,Вводные!$H$210:$L$210)*Выручка!AN65</f>
        <v>663.99013590000004</v>
      </c>
      <c r="AO35" s="243">
        <f>SUMIF(Вводные!$H$4:$L$4,AO$8,Вводные!$H$210:$L$210)*Выручка!AO65</f>
        <v>663.99013590000004</v>
      </c>
      <c r="AP35" s="243">
        <f>SUMIF(Вводные!$H$4:$L$4,AP$8,Вводные!$H$210:$L$210)*Выручка!AP65</f>
        <v>1239.9736538280004</v>
      </c>
      <c r="AQ35" s="243">
        <f>SUMIF(Вводные!$H$4:$L$4,AQ$8,Вводные!$H$210:$L$210)*Выручка!AQ65</f>
        <v>1271.0376689556003</v>
      </c>
      <c r="AR35" s="243">
        <f>SUMIF(Вводные!$H$4:$L$4,AR$8,Вводные!$H$210:$L$210)*Выручка!AR65</f>
        <v>1239.9736538280004</v>
      </c>
      <c r="AS35" s="243">
        <f>SUMIF(Вводные!$H$4:$L$4,AS$8,Вводные!$H$210:$L$210)*Выручка!AS65</f>
        <v>1271.0376689556003</v>
      </c>
      <c r="AT35" s="243">
        <f>SUMIF(Вводные!$H$4:$L$4,AT$8,Вводные!$H$210:$L$210)*Выручка!AT65</f>
        <v>1271.0376689556003</v>
      </c>
      <c r="AU35" s="243">
        <f>SUMIF(Вводные!$H$4:$L$4,AU$8,Вводные!$H$210:$L$210)*Выручка!AU65</f>
        <v>1177.8456235728004</v>
      </c>
      <c r="AV35" s="243">
        <f>SUMIF(Вводные!$H$4:$L$4,AV$8,Вводные!$H$210:$L$210)*Выручка!AV65</f>
        <v>1271.0376689556003</v>
      </c>
      <c r="AW35" s="243">
        <f>SUMIF(Вводные!$H$4:$L$4,AW$8,Вводные!$H$210:$L$210)*Выручка!AW65</f>
        <v>1239.9736538280004</v>
      </c>
      <c r="AX35" s="243">
        <f>SUMIF(Вводные!$H$4:$L$4,AX$8,Вводные!$H$210:$L$210)*Выручка!AX65</f>
        <v>1271.0376689556003</v>
      </c>
      <c r="AY35" s="243">
        <f>SUMIF(Вводные!$H$4:$L$4,AY$8,Вводные!$H$210:$L$210)*Выручка!AY65</f>
        <v>1239.9736538280004</v>
      </c>
      <c r="AZ35" s="243">
        <f>SUMIF(Вводные!$H$4:$L$4,AZ$8,Вводные!$H$210:$L$210)*Выручка!AZ65</f>
        <v>1271.0376689556003</v>
      </c>
      <c r="BA35" s="243">
        <f>SUMIF(Вводные!$H$4:$L$4,BA$8,Вводные!$H$210:$L$210)*Выручка!BA65</f>
        <v>1271.0376689556003</v>
      </c>
      <c r="BB35" s="243">
        <f>SUMIF(Вводные!$H$4:$L$4,BB$8,Вводные!$H$210:$L$210)*Выручка!BB65</f>
        <v>2230.9951473460565</v>
      </c>
      <c r="BC35" s="243">
        <f>SUMIF(Вводные!$H$4:$L$4,BC$8,Вводные!$H$210:$L$210)*Выручка!BC65</f>
        <v>2287.1037034575916</v>
      </c>
      <c r="BD35" s="243">
        <f>SUMIF(Вводные!$H$4:$L$4,BD$8,Вводные!$H$210:$L$210)*Выручка!BD65</f>
        <v>2230.9951473460565</v>
      </c>
      <c r="BE35" s="243">
        <f>SUMIF(Вводные!$H$4:$L$4,BE$8,Вводные!$H$210:$L$210)*Выручка!BE65</f>
        <v>2287.1037034575916</v>
      </c>
      <c r="BF35" s="243">
        <f>SUMIF(Вводные!$H$4:$L$4,BF$8,Вводные!$H$210:$L$210)*Выручка!BF65</f>
        <v>2287.1037034575916</v>
      </c>
      <c r="BG35" s="243">
        <f>SUMIF(Вводные!$H$4:$L$4,BG$8,Вводные!$H$210:$L$210)*Выручка!BG65</f>
        <v>2174.8865912345213</v>
      </c>
      <c r="BH35" s="243">
        <f>SUMIF(Вводные!$H$4:$L$4,BH$8,Вводные!$H$210:$L$210)*Выручка!BH65</f>
        <v>2287.1037034575916</v>
      </c>
      <c r="BI35" s="243">
        <f>SUMIF(Вводные!$H$4:$L$4,BI$8,Вводные!$H$210:$L$210)*Выручка!BI65</f>
        <v>2230.9951473460565</v>
      </c>
      <c r="BJ35" s="243">
        <f>SUMIF(Вводные!$H$4:$L$4,BJ$8,Вводные!$H$210:$L$210)*Выручка!BJ65</f>
        <v>2287.1037034575916</v>
      </c>
      <c r="BK35" s="243">
        <f>SUMIF(Вводные!$H$4:$L$4,BK$8,Вводные!$H$210:$L$210)*Выручка!BK65</f>
        <v>2230.9951473460565</v>
      </c>
      <c r="BL35" s="243">
        <f>SUMIF(Вводные!$H$4:$L$4,BL$8,Вводные!$H$210:$L$210)*Выручка!BL65</f>
        <v>2287.1037034575916</v>
      </c>
      <c r="BM35" s="243">
        <f>SUMIF(Вводные!$H$4:$L$4,BM$8,Вводные!$H$210:$L$210)*Выручка!BM65</f>
        <v>2287.1037034575916</v>
      </c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</row>
    <row r="36" spans="1:85" ht="15.75" customHeight="1" x14ac:dyDescent="0.2">
      <c r="A36" s="26"/>
      <c r="B36" s="26"/>
      <c r="C36" s="244" t="str">
        <f>Вводные!C211</f>
        <v>Прочие расходы</v>
      </c>
      <c r="D36" s="44" t="s">
        <v>77</v>
      </c>
      <c r="E36" s="26"/>
      <c r="F36" s="243">
        <f>SUMIF(Вводные!$H$4:$L$4,F$8,Вводные!$H$211:$L$211)*Выручка!F65</f>
        <v>0</v>
      </c>
      <c r="G36" s="243">
        <f>SUMIF(Вводные!$H$4:$L$4,G$8,Вводные!$H$211:$L$211)*Выручка!G65</f>
        <v>0</v>
      </c>
      <c r="H36" s="243">
        <f>SUMIF(Вводные!$H$4:$L$4,H$8,Вводные!$H$211:$L$211)*Выручка!H65</f>
        <v>0</v>
      </c>
      <c r="I36" s="243">
        <f>SUMIF(Вводные!$H$4:$L$4,I$8,Вводные!$H$211:$L$211)*Выручка!I65</f>
        <v>0</v>
      </c>
      <c r="J36" s="243">
        <f>SUMIF(Вводные!$H$4:$L$4,J$8,Вводные!$H$211:$L$211)*Выручка!J65</f>
        <v>0</v>
      </c>
      <c r="K36" s="243">
        <f>SUMIF(Вводные!$H$4:$L$4,K$8,Вводные!$H$211:$L$211)*Выручка!K65</f>
        <v>0</v>
      </c>
      <c r="L36" s="243">
        <f>SUMIF(Вводные!$H$4:$L$4,L$8,Вводные!$H$211:$L$211)*Выручка!L65</f>
        <v>0</v>
      </c>
      <c r="M36" s="243">
        <f>SUMIF(Вводные!$H$4:$L$4,M$8,Вводные!$H$211:$L$211)*Выручка!M65</f>
        <v>0</v>
      </c>
      <c r="N36" s="243">
        <f>SUMIF(Вводные!$H$4:$L$4,N$8,Вводные!$H$211:$L$211)*Выручка!N65</f>
        <v>0</v>
      </c>
      <c r="O36" s="243">
        <f>SUMIF(Вводные!$H$4:$L$4,O$8,Вводные!$H$211:$L$211)*Выручка!O65</f>
        <v>0</v>
      </c>
      <c r="P36" s="243">
        <f>SUMIF(Вводные!$H$4:$L$4,P$8,Вводные!$H$211:$L$211)*Выручка!P65</f>
        <v>0</v>
      </c>
      <c r="Q36" s="243">
        <f>SUMIF(Вводные!$H$4:$L$4,Q$8,Вводные!$H$211:$L$211)*Выручка!Q65</f>
        <v>0</v>
      </c>
      <c r="R36" s="243">
        <f>SUMIF(Вводные!$H$4:$L$4,R$8,Вводные!$H$211:$L$211)*Выручка!R65</f>
        <v>186.51727500000001</v>
      </c>
      <c r="S36" s="243">
        <f>SUMIF(Вводные!$H$4:$L$4,S$8,Вводные!$H$211:$L$211)*Выручка!S65</f>
        <v>191.11139249999999</v>
      </c>
      <c r="T36" s="243">
        <f>SUMIF(Вводные!$H$4:$L$4,T$8,Вводные!$H$211:$L$211)*Выручка!T65</f>
        <v>186.51727500000001</v>
      </c>
      <c r="U36" s="243">
        <f>SUMIF(Вводные!$H$4:$L$4,U$8,Вводные!$H$211:$L$211)*Выручка!U65</f>
        <v>191.11139249999999</v>
      </c>
      <c r="V36" s="243">
        <f>SUMIF(Вводные!$H$4:$L$4,V$8,Вводные!$H$211:$L$211)*Выручка!V65</f>
        <v>191.11139249999999</v>
      </c>
      <c r="W36" s="243">
        <f>SUMIF(Вводные!$H$4:$L$4,W$8,Вводные!$H$211:$L$211)*Выручка!W65</f>
        <v>177.32904000000002</v>
      </c>
      <c r="X36" s="243">
        <f>SUMIF(Вводные!$H$4:$L$4,X$8,Вводные!$H$211:$L$211)*Выручка!X65</f>
        <v>191.11139249999999</v>
      </c>
      <c r="Y36" s="243">
        <f>SUMIF(Вводные!$H$4:$L$4,Y$8,Вводные!$H$211:$L$211)*Выручка!Y65</f>
        <v>186.51727500000001</v>
      </c>
      <c r="Z36" s="243">
        <f>SUMIF(Вводные!$H$4:$L$4,Z$8,Вводные!$H$211:$L$211)*Выручка!Z65</f>
        <v>191.11139249999999</v>
      </c>
      <c r="AA36" s="243">
        <f>SUMIF(Вводные!$H$4:$L$4,AA$8,Вводные!$H$211:$L$211)*Выручка!AA65</f>
        <v>186.51727500000001</v>
      </c>
      <c r="AB36" s="243">
        <f>SUMIF(Вводные!$H$4:$L$4,AB$8,Вводные!$H$211:$L$211)*Выручка!AB65</f>
        <v>191.11139249999999</v>
      </c>
      <c r="AC36" s="243">
        <f>SUMIF(Вводные!$H$4:$L$4,AC$8,Вводные!$H$211:$L$211)*Выручка!AC65</f>
        <v>191.11139249999999</v>
      </c>
      <c r="AD36" s="243">
        <f>SUMIF(Вводные!$H$4:$L$4,AD$8,Вводные!$H$211:$L$211)*Выручка!AD65</f>
        <v>649.35206700000003</v>
      </c>
      <c r="AE36" s="243">
        <f>SUMIF(Вводные!$H$4:$L$4,AE$8,Вводные!$H$211:$L$211)*Выручка!AE65</f>
        <v>663.99013590000004</v>
      </c>
      <c r="AF36" s="243">
        <f>SUMIF(Вводные!$H$4:$L$4,AF$8,Вводные!$H$211:$L$211)*Выручка!AF65</f>
        <v>649.35206700000003</v>
      </c>
      <c r="AG36" s="243">
        <f>SUMIF(Вводные!$H$4:$L$4,AG$8,Вводные!$H$211:$L$211)*Выручка!AG65</f>
        <v>663.99013590000004</v>
      </c>
      <c r="AH36" s="243">
        <f>SUMIF(Вводные!$H$4:$L$4,AH$8,Вводные!$H$211:$L$211)*Выручка!AH65</f>
        <v>663.99013590000004</v>
      </c>
      <c r="AI36" s="243">
        <f>SUMIF(Вводные!$H$4:$L$4,AI$8,Вводные!$H$211:$L$211)*Выручка!AI65</f>
        <v>620.07592920000002</v>
      </c>
      <c r="AJ36" s="243">
        <f>SUMIF(Вводные!$H$4:$L$4,AJ$8,Вводные!$H$211:$L$211)*Выручка!AJ65</f>
        <v>663.99013590000004</v>
      </c>
      <c r="AK36" s="243">
        <f>SUMIF(Вводные!$H$4:$L$4,AK$8,Вводные!$H$211:$L$211)*Выручка!AK65</f>
        <v>649.35206700000003</v>
      </c>
      <c r="AL36" s="243">
        <f>SUMIF(Вводные!$H$4:$L$4,AL$8,Вводные!$H$211:$L$211)*Выручка!AL65</f>
        <v>663.99013590000004</v>
      </c>
      <c r="AM36" s="243">
        <f>SUMIF(Вводные!$H$4:$L$4,AM$8,Вводные!$H$211:$L$211)*Выручка!AM65</f>
        <v>649.35206700000003</v>
      </c>
      <c r="AN36" s="243">
        <f>SUMIF(Вводные!$H$4:$L$4,AN$8,Вводные!$H$211:$L$211)*Выручка!AN65</f>
        <v>663.99013590000004</v>
      </c>
      <c r="AO36" s="243">
        <f>SUMIF(Вводные!$H$4:$L$4,AO$8,Вводные!$H$211:$L$211)*Выручка!AO65</f>
        <v>663.99013590000004</v>
      </c>
      <c r="AP36" s="243">
        <f>SUMIF(Вводные!$H$4:$L$4,AP$8,Вводные!$H$211:$L$211)*Выручка!AP65</f>
        <v>1239.9736538280004</v>
      </c>
      <c r="AQ36" s="243">
        <f>SUMIF(Вводные!$H$4:$L$4,AQ$8,Вводные!$H$211:$L$211)*Выручка!AQ65</f>
        <v>1271.0376689556003</v>
      </c>
      <c r="AR36" s="243">
        <f>SUMIF(Вводные!$H$4:$L$4,AR$8,Вводные!$H$211:$L$211)*Выручка!AR65</f>
        <v>1239.9736538280004</v>
      </c>
      <c r="AS36" s="243">
        <f>SUMIF(Вводные!$H$4:$L$4,AS$8,Вводные!$H$211:$L$211)*Выручка!AS65</f>
        <v>1271.0376689556003</v>
      </c>
      <c r="AT36" s="243">
        <f>SUMIF(Вводные!$H$4:$L$4,AT$8,Вводные!$H$211:$L$211)*Выручка!AT65</f>
        <v>1271.0376689556003</v>
      </c>
      <c r="AU36" s="243">
        <f>SUMIF(Вводные!$H$4:$L$4,AU$8,Вводные!$H$211:$L$211)*Выручка!AU65</f>
        <v>1177.8456235728004</v>
      </c>
      <c r="AV36" s="243">
        <f>SUMIF(Вводные!$H$4:$L$4,AV$8,Вводные!$H$211:$L$211)*Выручка!AV65</f>
        <v>1271.0376689556003</v>
      </c>
      <c r="AW36" s="243">
        <f>SUMIF(Вводные!$H$4:$L$4,AW$8,Вводные!$H$211:$L$211)*Выручка!AW65</f>
        <v>1239.9736538280004</v>
      </c>
      <c r="AX36" s="243">
        <f>SUMIF(Вводные!$H$4:$L$4,AX$8,Вводные!$H$211:$L$211)*Выручка!AX65</f>
        <v>1271.0376689556003</v>
      </c>
      <c r="AY36" s="243">
        <f>SUMIF(Вводные!$H$4:$L$4,AY$8,Вводные!$H$211:$L$211)*Выручка!AY65</f>
        <v>1239.9736538280004</v>
      </c>
      <c r="AZ36" s="243">
        <f>SUMIF(Вводные!$H$4:$L$4,AZ$8,Вводные!$H$211:$L$211)*Выручка!AZ65</f>
        <v>1271.0376689556003</v>
      </c>
      <c r="BA36" s="243">
        <f>SUMIF(Вводные!$H$4:$L$4,BA$8,Вводные!$H$211:$L$211)*Выручка!BA65</f>
        <v>1271.0376689556003</v>
      </c>
      <c r="BB36" s="243">
        <f>SUMIF(Вводные!$H$4:$L$4,BB$8,Вводные!$H$211:$L$211)*Выручка!BB65</f>
        <v>2230.9951473460565</v>
      </c>
      <c r="BC36" s="243">
        <f>SUMIF(Вводные!$H$4:$L$4,BC$8,Вводные!$H$211:$L$211)*Выручка!BC65</f>
        <v>2287.1037034575916</v>
      </c>
      <c r="BD36" s="243">
        <f>SUMIF(Вводные!$H$4:$L$4,BD$8,Вводные!$H$211:$L$211)*Выручка!BD65</f>
        <v>2230.9951473460565</v>
      </c>
      <c r="BE36" s="243">
        <f>SUMIF(Вводные!$H$4:$L$4,BE$8,Вводные!$H$211:$L$211)*Выручка!BE65</f>
        <v>2287.1037034575916</v>
      </c>
      <c r="BF36" s="243">
        <f>SUMIF(Вводные!$H$4:$L$4,BF$8,Вводные!$H$211:$L$211)*Выручка!BF65</f>
        <v>2287.1037034575916</v>
      </c>
      <c r="BG36" s="243">
        <f>SUMIF(Вводные!$H$4:$L$4,BG$8,Вводные!$H$211:$L$211)*Выручка!BG65</f>
        <v>2174.8865912345213</v>
      </c>
      <c r="BH36" s="243">
        <f>SUMIF(Вводные!$H$4:$L$4,BH$8,Вводные!$H$211:$L$211)*Выручка!BH65</f>
        <v>2287.1037034575916</v>
      </c>
      <c r="BI36" s="243">
        <f>SUMIF(Вводные!$H$4:$L$4,BI$8,Вводные!$H$211:$L$211)*Выручка!BI65</f>
        <v>2230.9951473460565</v>
      </c>
      <c r="BJ36" s="243">
        <f>SUMIF(Вводные!$H$4:$L$4,BJ$8,Вводные!$H$211:$L$211)*Выручка!BJ65</f>
        <v>2287.1037034575916</v>
      </c>
      <c r="BK36" s="243">
        <f>SUMIF(Вводные!$H$4:$L$4,BK$8,Вводные!$H$211:$L$211)*Выручка!BK65</f>
        <v>2230.9951473460565</v>
      </c>
      <c r="BL36" s="243">
        <f>SUMIF(Вводные!$H$4:$L$4,BL$8,Вводные!$H$211:$L$211)*Выручка!BL65</f>
        <v>2287.1037034575916</v>
      </c>
      <c r="BM36" s="243">
        <f>SUMIF(Вводные!$H$4:$L$4,BM$8,Вводные!$H$211:$L$211)*Выручка!BM65</f>
        <v>2287.1037034575916</v>
      </c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</row>
    <row r="37" spans="1:85" ht="15.75" customHeight="1" x14ac:dyDescent="0.2">
      <c r="A37" s="26"/>
      <c r="B37" s="26"/>
      <c r="C37" s="245"/>
      <c r="D37" s="44"/>
      <c r="E37" s="26"/>
      <c r="F37" s="243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</row>
    <row r="38" spans="1:85" ht="15.75" customHeight="1" x14ac:dyDescent="0.2">
      <c r="A38" s="86"/>
      <c r="B38" s="86" t="s">
        <v>317</v>
      </c>
      <c r="C38" s="86"/>
      <c r="D38" s="124" t="s">
        <v>60</v>
      </c>
      <c r="E38" s="26"/>
      <c r="F38" s="246">
        <f>SUM(F25:F37)</f>
        <v>1594.5833333333333</v>
      </c>
      <c r="G38" s="246">
        <f t="shared" ref="G38:AK38" si="7">SUM(G25:G37)</f>
        <v>1594.5833333333333</v>
      </c>
      <c r="H38" s="246">
        <f t="shared" si="7"/>
        <v>1594.5833333333333</v>
      </c>
      <c r="I38" s="246">
        <f t="shared" si="7"/>
        <v>1594.5833333333333</v>
      </c>
      <c r="J38" s="246">
        <f t="shared" si="7"/>
        <v>1594.5833333333333</v>
      </c>
      <c r="K38" s="246">
        <f t="shared" si="7"/>
        <v>1594.5833333333333</v>
      </c>
      <c r="L38" s="246">
        <f t="shared" si="7"/>
        <v>1594.5833333333333</v>
      </c>
      <c r="M38" s="246">
        <f t="shared" si="7"/>
        <v>1594.5833333333333</v>
      </c>
      <c r="N38" s="246">
        <f t="shared" si="7"/>
        <v>1594.5833333333333</v>
      </c>
      <c r="O38" s="246">
        <f t="shared" si="7"/>
        <v>1594.5833333333333</v>
      </c>
      <c r="P38" s="246">
        <f t="shared" si="7"/>
        <v>1594.5833333333333</v>
      </c>
      <c r="Q38" s="246">
        <f t="shared" si="7"/>
        <v>1594.5833333333333</v>
      </c>
      <c r="R38" s="246">
        <f t="shared" si="7"/>
        <v>3451.2355083333337</v>
      </c>
      <c r="S38" s="246">
        <f t="shared" si="7"/>
        <v>3483.3943308333332</v>
      </c>
      <c r="T38" s="246">
        <f t="shared" si="7"/>
        <v>3451.2355083333337</v>
      </c>
      <c r="U38" s="246">
        <f t="shared" si="7"/>
        <v>3483.3943308333332</v>
      </c>
      <c r="V38" s="246">
        <f t="shared" si="7"/>
        <v>3483.3943308333332</v>
      </c>
      <c r="W38" s="246">
        <f t="shared" si="7"/>
        <v>3386.9178633333336</v>
      </c>
      <c r="X38" s="246">
        <f t="shared" si="7"/>
        <v>3483.3943308333332</v>
      </c>
      <c r="Y38" s="246">
        <f t="shared" si="7"/>
        <v>3451.2355083333337</v>
      </c>
      <c r="Z38" s="246">
        <f t="shared" si="7"/>
        <v>3483.3943308333332</v>
      </c>
      <c r="AA38" s="246">
        <f t="shared" si="7"/>
        <v>3451.2355083333337</v>
      </c>
      <c r="AB38" s="246">
        <f t="shared" si="7"/>
        <v>3483.3943308333332</v>
      </c>
      <c r="AC38" s="246">
        <f t="shared" si="7"/>
        <v>3483.3943308333332</v>
      </c>
      <c r="AD38" s="246">
        <f t="shared" si="7"/>
        <v>7048.2523023333333</v>
      </c>
      <c r="AE38" s="246">
        <f t="shared" si="7"/>
        <v>7150.7187846333327</v>
      </c>
      <c r="AF38" s="246">
        <f t="shared" si="7"/>
        <v>7048.2523023333333</v>
      </c>
      <c r="AG38" s="246">
        <f t="shared" si="7"/>
        <v>7150.7187846333327</v>
      </c>
      <c r="AH38" s="246">
        <f t="shared" si="7"/>
        <v>7150.7187846333327</v>
      </c>
      <c r="AI38" s="246">
        <f t="shared" si="7"/>
        <v>6843.3193377333346</v>
      </c>
      <c r="AJ38" s="246">
        <f t="shared" si="7"/>
        <v>7150.7187846333327</v>
      </c>
      <c r="AK38" s="246">
        <f t="shared" si="7"/>
        <v>7048.2523023333333</v>
      </c>
      <c r="AL38" s="246">
        <f t="shared" ref="AL38:BM38" si="8">SUM(AL25:AL37)</f>
        <v>7150.7187846333327</v>
      </c>
      <c r="AM38" s="246">
        <f t="shared" si="8"/>
        <v>7048.2523023333333</v>
      </c>
      <c r="AN38" s="246">
        <f t="shared" si="8"/>
        <v>7150.7187846333327</v>
      </c>
      <c r="AO38" s="246">
        <f t="shared" si="8"/>
        <v>7150.7187846333327</v>
      </c>
      <c r="AP38" s="246">
        <f t="shared" si="8"/>
        <v>11348.287110129339</v>
      </c>
      <c r="AQ38" s="246">
        <f t="shared" si="8"/>
        <v>11565.735216022536</v>
      </c>
      <c r="AR38" s="246">
        <f t="shared" si="8"/>
        <v>11348.287110129339</v>
      </c>
      <c r="AS38" s="246">
        <f t="shared" si="8"/>
        <v>11565.735216022536</v>
      </c>
      <c r="AT38" s="246">
        <f t="shared" si="8"/>
        <v>11565.735216022536</v>
      </c>
      <c r="AU38" s="246">
        <f t="shared" si="8"/>
        <v>10913.390898342939</v>
      </c>
      <c r="AV38" s="246">
        <f t="shared" si="8"/>
        <v>11565.735216022536</v>
      </c>
      <c r="AW38" s="246">
        <f t="shared" si="8"/>
        <v>11348.287110129339</v>
      </c>
      <c r="AX38" s="246">
        <f t="shared" si="8"/>
        <v>11565.735216022536</v>
      </c>
      <c r="AY38" s="246">
        <f t="shared" si="8"/>
        <v>11348.287110129339</v>
      </c>
      <c r="AZ38" s="246">
        <f t="shared" si="8"/>
        <v>11565.735216022536</v>
      </c>
      <c r="BA38" s="246">
        <f t="shared" si="8"/>
        <v>11565.735216022536</v>
      </c>
      <c r="BB38" s="246">
        <f t="shared" si="8"/>
        <v>18460.37203355573</v>
      </c>
      <c r="BC38" s="246">
        <f t="shared" si="8"/>
        <v>18853.131926336479</v>
      </c>
      <c r="BD38" s="246">
        <f t="shared" si="8"/>
        <v>18460.37203355573</v>
      </c>
      <c r="BE38" s="246">
        <f t="shared" si="8"/>
        <v>18853.131926336479</v>
      </c>
      <c r="BF38" s="246">
        <f t="shared" si="8"/>
        <v>18853.131926336479</v>
      </c>
      <c r="BG38" s="246">
        <f t="shared" si="8"/>
        <v>18067.612140774985</v>
      </c>
      <c r="BH38" s="246">
        <f t="shared" si="8"/>
        <v>18853.131926336479</v>
      </c>
      <c r="BI38" s="246">
        <f t="shared" si="8"/>
        <v>18460.37203355573</v>
      </c>
      <c r="BJ38" s="246">
        <f t="shared" si="8"/>
        <v>18853.131926336479</v>
      </c>
      <c r="BK38" s="246">
        <f t="shared" si="8"/>
        <v>18460.37203355573</v>
      </c>
      <c r="BL38" s="246">
        <f t="shared" si="8"/>
        <v>18853.131926336479</v>
      </c>
      <c r="BM38" s="246">
        <f t="shared" si="8"/>
        <v>18853.131926336479</v>
      </c>
      <c r="BN38" s="86"/>
      <c r="BO38" s="86"/>
      <c r="BP38" s="86"/>
      <c r="BQ38" s="86"/>
      <c r="BR38" s="86"/>
      <c r="BS38" s="86"/>
      <c r="BT38" s="86"/>
      <c r="BU38" s="86"/>
      <c r="BV38" s="86"/>
      <c r="BW38" s="86"/>
      <c r="BX38" s="86"/>
      <c r="BY38" s="86"/>
      <c r="BZ38" s="86"/>
      <c r="CA38" s="86"/>
      <c r="CB38" s="86"/>
      <c r="CC38" s="86"/>
      <c r="CD38" s="86"/>
      <c r="CE38" s="86"/>
      <c r="CF38" s="86"/>
      <c r="CG38" s="86"/>
    </row>
    <row r="39" spans="1:85" ht="15.75" customHeight="1" x14ac:dyDescent="0.2">
      <c r="A39" s="86"/>
      <c r="B39" s="86"/>
      <c r="C39" s="86"/>
      <c r="D39" s="124"/>
      <c r="E39" s="26"/>
      <c r="F39" s="246"/>
      <c r="G39" s="246"/>
      <c r="H39" s="246"/>
      <c r="I39" s="246"/>
      <c r="J39" s="246"/>
      <c r="K39" s="246"/>
      <c r="L39" s="246"/>
      <c r="M39" s="246"/>
      <c r="N39" s="246"/>
      <c r="O39" s="246"/>
      <c r="P39" s="246"/>
      <c r="Q39" s="246"/>
      <c r="R39" s="246"/>
      <c r="S39" s="246"/>
      <c r="T39" s="246"/>
      <c r="U39" s="246"/>
      <c r="V39" s="246"/>
      <c r="W39" s="246"/>
      <c r="X39" s="246"/>
      <c r="Y39" s="246"/>
      <c r="Z39" s="246"/>
      <c r="AA39" s="246"/>
      <c r="AB39" s="246"/>
      <c r="AC39" s="246"/>
      <c r="AD39" s="246"/>
      <c r="AE39" s="246"/>
      <c r="AF39" s="246"/>
      <c r="AG39" s="246"/>
      <c r="AH39" s="246"/>
      <c r="AI39" s="246"/>
      <c r="AJ39" s="246"/>
      <c r="AK39" s="246"/>
      <c r="AL39" s="246"/>
      <c r="AM39" s="246"/>
      <c r="AN39" s="246"/>
      <c r="AO39" s="246"/>
      <c r="AP39" s="246"/>
      <c r="AQ39" s="246"/>
      <c r="AR39" s="246"/>
      <c r="AS39" s="246"/>
      <c r="AT39" s="246"/>
      <c r="AU39" s="246"/>
      <c r="AV39" s="246"/>
      <c r="AW39" s="246"/>
      <c r="AX39" s="246"/>
      <c r="AY39" s="246"/>
      <c r="AZ39" s="246"/>
      <c r="BA39" s="246"/>
      <c r="BB39" s="246"/>
      <c r="BC39" s="246"/>
      <c r="BD39" s="246"/>
      <c r="BE39" s="246"/>
      <c r="BF39" s="246"/>
      <c r="BG39" s="246"/>
      <c r="BH39" s="246"/>
      <c r="BI39" s="246"/>
      <c r="BJ39" s="246"/>
      <c r="BK39" s="246"/>
      <c r="BL39" s="246"/>
      <c r="BM39" s="246"/>
      <c r="BN39" s="86"/>
      <c r="BO39" s="86"/>
      <c r="BP39" s="86"/>
      <c r="BQ39" s="86"/>
      <c r="BR39" s="86"/>
      <c r="BS39" s="86"/>
      <c r="BT39" s="86"/>
      <c r="BU39" s="86"/>
      <c r="BV39" s="86"/>
      <c r="BW39" s="86"/>
      <c r="BX39" s="86"/>
      <c r="BY39" s="86"/>
      <c r="BZ39" s="86"/>
      <c r="CA39" s="86"/>
      <c r="CB39" s="86"/>
      <c r="CC39" s="86"/>
      <c r="CD39" s="86"/>
      <c r="CE39" s="86"/>
      <c r="CF39" s="86"/>
      <c r="CG39" s="86"/>
    </row>
    <row r="40" spans="1:85" ht="15.75" customHeight="1" x14ac:dyDescent="0.2">
      <c r="A40" s="26"/>
      <c r="B40" s="65" t="s">
        <v>318</v>
      </c>
      <c r="C40" s="66"/>
      <c r="D40" s="67"/>
      <c r="E40" s="45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O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  <c r="BD40" s="66"/>
      <c r="BE40" s="66"/>
      <c r="BF40" s="66"/>
      <c r="BG40" s="66"/>
      <c r="BH40" s="66"/>
      <c r="BI40" s="66"/>
      <c r="BJ40" s="66"/>
      <c r="BK40" s="66"/>
      <c r="BL40" s="66"/>
      <c r="BM40" s="6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</row>
    <row r="41" spans="1:85" ht="15.75" customHeight="1" x14ac:dyDescent="0.2">
      <c r="A41" s="86"/>
      <c r="B41" s="86"/>
      <c r="C41" s="26"/>
      <c r="D41" s="124"/>
      <c r="E41" s="26"/>
      <c r="F41" s="243"/>
      <c r="G41" s="243"/>
      <c r="H41" s="243"/>
      <c r="I41" s="243"/>
      <c r="J41" s="243"/>
      <c r="K41" s="243"/>
      <c r="L41" s="243"/>
      <c r="M41" s="243"/>
      <c r="N41" s="243"/>
      <c r="O41" s="243"/>
      <c r="P41" s="243"/>
      <c r="Q41" s="243"/>
      <c r="R41" s="243"/>
      <c r="S41" s="243"/>
      <c r="T41" s="243"/>
      <c r="U41" s="243"/>
      <c r="V41" s="243"/>
      <c r="W41" s="243"/>
      <c r="X41" s="243"/>
      <c r="Y41" s="243"/>
      <c r="Z41" s="243"/>
      <c r="AA41" s="243"/>
      <c r="AB41" s="243"/>
      <c r="AC41" s="243"/>
      <c r="AD41" s="243"/>
      <c r="AE41" s="243"/>
      <c r="AF41" s="243"/>
      <c r="AG41" s="243"/>
      <c r="AH41" s="243"/>
      <c r="AI41" s="243"/>
      <c r="AJ41" s="243"/>
      <c r="AK41" s="243"/>
      <c r="AL41" s="243"/>
      <c r="AM41" s="243"/>
      <c r="AN41" s="243"/>
      <c r="AO41" s="243"/>
      <c r="AP41" s="243"/>
      <c r="AQ41" s="243"/>
      <c r="AR41" s="243"/>
      <c r="AS41" s="243"/>
      <c r="AT41" s="243"/>
      <c r="AU41" s="243"/>
      <c r="AV41" s="243"/>
      <c r="AW41" s="243"/>
      <c r="AX41" s="243"/>
      <c r="AY41" s="243"/>
      <c r="AZ41" s="243"/>
      <c r="BA41" s="243"/>
      <c r="BB41" s="243"/>
      <c r="BC41" s="243"/>
      <c r="BD41" s="243"/>
      <c r="BE41" s="243"/>
      <c r="BF41" s="243"/>
      <c r="BG41" s="243"/>
      <c r="BH41" s="243"/>
      <c r="BI41" s="243"/>
      <c r="BJ41" s="243"/>
      <c r="BK41" s="243"/>
      <c r="BL41" s="243"/>
      <c r="BM41" s="243"/>
      <c r="BN41" s="86"/>
      <c r="BO41" s="86"/>
      <c r="BP41" s="86"/>
      <c r="BQ41" s="86"/>
      <c r="BR41" s="86"/>
      <c r="BS41" s="86"/>
      <c r="BT41" s="86"/>
      <c r="BU41" s="86"/>
      <c r="BV41" s="86"/>
      <c r="BW41" s="86"/>
      <c r="BX41" s="86"/>
      <c r="BY41" s="86"/>
      <c r="BZ41" s="86"/>
      <c r="CA41" s="86"/>
      <c r="CB41" s="86"/>
      <c r="CC41" s="86"/>
      <c r="CD41" s="86"/>
      <c r="CE41" s="86"/>
      <c r="CF41" s="86"/>
      <c r="CG41" s="86"/>
    </row>
    <row r="42" spans="1:85" ht="15.75" customHeight="1" x14ac:dyDescent="0.2">
      <c r="A42" s="86"/>
      <c r="B42" s="86"/>
      <c r="C42" s="55" t="s">
        <v>319</v>
      </c>
      <c r="D42" s="53" t="s">
        <v>60</v>
      </c>
      <c r="E42" s="26"/>
      <c r="F42" s="243">
        <f>SUMIF(Вводные!$H$4:$L$4,F$8,Вводные!$H39:$L39)*VLOOKUP(F$9,Вводные!$B$48:$L$59,6+Затраты!F$8)*SUMIF(Вводные!$H$4:$L$4,F$8,Вводные!$H$15:$L$15)</f>
        <v>875</v>
      </c>
      <c r="G42" s="243">
        <f>SUMIF(Вводные!$H$4:$L$4,G$8,Вводные!$H39:$L39)*VLOOKUP(G$9,Вводные!$B$48:$L$59,6+Затраты!G$8)*SUMIF(Вводные!$H$4:$L$4,G$8,Вводные!$H$15:$L$15)</f>
        <v>875</v>
      </c>
      <c r="H42" s="243">
        <f>SUMIF(Вводные!$H$4:$L$4,H$8,Вводные!$H39:$L39)*VLOOKUP(H$9,Вводные!$B$48:$L$59,6+Затраты!H$8)*SUMIF(Вводные!$H$4:$L$4,H$8,Вводные!$H$15:$L$15)</f>
        <v>875</v>
      </c>
      <c r="I42" s="243">
        <f>SUMIF(Вводные!$H$4:$L$4,I$8,Вводные!$H39:$L39)*VLOOKUP(I$9,Вводные!$B$48:$L$59,6+Затраты!I$8)*SUMIF(Вводные!$H$4:$L$4,I$8,Вводные!$H$15:$L$15)</f>
        <v>875</v>
      </c>
      <c r="J42" s="243">
        <f>SUMIF(Вводные!$H$4:$L$4,J$8,Вводные!$H39:$L39)*VLOOKUP(J$9,Вводные!$B$48:$L$59,6+Затраты!J$8)*SUMIF(Вводные!$H$4:$L$4,J$8,Вводные!$H$15:$L$15)</f>
        <v>875</v>
      </c>
      <c r="K42" s="243">
        <f>SUMIF(Вводные!$H$4:$L$4,K$8,Вводные!$H39:$L39)*VLOOKUP(K$9,Вводные!$B$48:$L$59,6+Затраты!K$8)*SUMIF(Вводные!$H$4:$L$4,K$8,Вводные!$H$15:$L$15)</f>
        <v>875</v>
      </c>
      <c r="L42" s="243">
        <f>SUMIF(Вводные!$H$4:$L$4,L$8,Вводные!$H39:$L39)*VLOOKUP(L$9,Вводные!$B$48:$L$59,6+Затраты!L$8)*SUMIF(Вводные!$H$4:$L$4,L$8,Вводные!$H$15:$L$15)</f>
        <v>875</v>
      </c>
      <c r="M42" s="243">
        <f>SUMIF(Вводные!$H$4:$L$4,M$8,Вводные!$H39:$L39)*VLOOKUP(M$9,Вводные!$B$48:$L$59,6+Затраты!M$8)*SUMIF(Вводные!$H$4:$L$4,M$8,Вводные!$H$15:$L$15)</f>
        <v>875</v>
      </c>
      <c r="N42" s="243">
        <f>SUMIF(Вводные!$H$4:$L$4,N$8,Вводные!$H39:$L39)*VLOOKUP(N$9,Вводные!$B$48:$L$59,6+Затраты!N$8)*SUMIF(Вводные!$H$4:$L$4,N$8,Вводные!$H$15:$L$15)</f>
        <v>875</v>
      </c>
      <c r="O42" s="243">
        <f>SUMIF(Вводные!$H$4:$L$4,O$8,Вводные!$H39:$L39)*VLOOKUP(O$9,Вводные!$B$48:$L$59,6+Затраты!O$8)*SUMIF(Вводные!$H$4:$L$4,O$8,Вводные!$H$15:$L$15)</f>
        <v>875</v>
      </c>
      <c r="P42" s="243">
        <f>SUMIF(Вводные!$H$4:$L$4,P$8,Вводные!$H39:$L39)*VLOOKUP(P$9,Вводные!$B$48:$L$59,6+Затраты!P$8)*SUMIF(Вводные!$H$4:$L$4,P$8,Вводные!$H$15:$L$15)</f>
        <v>875</v>
      </c>
      <c r="Q42" s="243">
        <f>SUMIF(Вводные!$H$4:$L$4,Q$8,Вводные!$H39:$L39)*VLOOKUP(Q$9,Вводные!$B$48:$L$59,6+Затраты!Q$8)*SUMIF(Вводные!$H$4:$L$4,Q$8,Вводные!$H$15:$L$15)</f>
        <v>875</v>
      </c>
      <c r="R42" s="243">
        <f>SUMIF(Вводные!$H$4:$L$4,R$8,Вводные!$H39:$L39)*VLOOKUP(R$9,Вводные!$B$48:$L$59,6+Затраты!R$8)*SUMIF(Вводные!$H$4:$L$4,R$8,Вводные!$H$15:$L$15)</f>
        <v>918.75</v>
      </c>
      <c r="S42" s="243">
        <f>SUMIF(Вводные!$H$4:$L$4,S$8,Вводные!$H39:$L39)*VLOOKUP(S$9,Вводные!$B$48:$L$59,6+Затраты!S$8)*SUMIF(Вводные!$H$4:$L$4,S$8,Вводные!$H$15:$L$15)</f>
        <v>918.75</v>
      </c>
      <c r="T42" s="243">
        <f>SUMIF(Вводные!$H$4:$L$4,T$8,Вводные!$H39:$L39)*VLOOKUP(T$9,Вводные!$B$48:$L$59,6+Затраты!T$8)*SUMIF(Вводные!$H$4:$L$4,T$8,Вводные!$H$15:$L$15)</f>
        <v>918.75</v>
      </c>
      <c r="U42" s="243">
        <f>SUMIF(Вводные!$H$4:$L$4,U$8,Вводные!$H39:$L39)*VLOOKUP(U$9,Вводные!$B$48:$L$59,6+Затраты!U$8)*SUMIF(Вводные!$H$4:$L$4,U$8,Вводные!$H$15:$L$15)</f>
        <v>918.75</v>
      </c>
      <c r="V42" s="243">
        <f>SUMIF(Вводные!$H$4:$L$4,V$8,Вводные!$H39:$L39)*VLOOKUP(V$9,Вводные!$B$48:$L$59,6+Затраты!V$8)*SUMIF(Вводные!$H$4:$L$4,V$8,Вводные!$H$15:$L$15)</f>
        <v>918.75</v>
      </c>
      <c r="W42" s="243">
        <f>SUMIF(Вводные!$H$4:$L$4,W$8,Вводные!$H39:$L39)*VLOOKUP(W$9,Вводные!$B$48:$L$59,6+Затраты!W$8)*SUMIF(Вводные!$H$4:$L$4,W$8,Вводные!$H$15:$L$15)</f>
        <v>918.75</v>
      </c>
      <c r="X42" s="243">
        <f>SUMIF(Вводные!$H$4:$L$4,X$8,Вводные!$H39:$L39)*VLOOKUP(X$9,Вводные!$B$48:$L$59,6+Затраты!X$8)*SUMIF(Вводные!$H$4:$L$4,X$8,Вводные!$H$15:$L$15)</f>
        <v>918.75</v>
      </c>
      <c r="Y42" s="243">
        <f>SUMIF(Вводные!$H$4:$L$4,Y$8,Вводные!$H39:$L39)*VLOOKUP(Y$9,Вводные!$B$48:$L$59,6+Затраты!Y$8)*SUMIF(Вводные!$H$4:$L$4,Y$8,Вводные!$H$15:$L$15)</f>
        <v>918.75</v>
      </c>
      <c r="Z42" s="243">
        <f>SUMIF(Вводные!$H$4:$L$4,Z$8,Вводные!$H39:$L39)*VLOOKUP(Z$9,Вводные!$B$48:$L$59,6+Затраты!Z$8)*SUMIF(Вводные!$H$4:$L$4,Z$8,Вводные!$H$15:$L$15)</f>
        <v>918.75</v>
      </c>
      <c r="AA42" s="243">
        <f>SUMIF(Вводные!$H$4:$L$4,AA$8,Вводные!$H39:$L39)*VLOOKUP(AA$9,Вводные!$B$48:$L$59,6+Затраты!AA$8)*SUMIF(Вводные!$H$4:$L$4,AA$8,Вводные!$H$15:$L$15)</f>
        <v>918.75</v>
      </c>
      <c r="AB42" s="243">
        <f>SUMIF(Вводные!$H$4:$L$4,AB$8,Вводные!$H39:$L39)*VLOOKUP(AB$9,Вводные!$B$48:$L$59,6+Затраты!AB$8)*SUMIF(Вводные!$H$4:$L$4,AB$8,Вводные!$H$15:$L$15)</f>
        <v>918.75</v>
      </c>
      <c r="AC42" s="243">
        <f>SUMIF(Вводные!$H$4:$L$4,AC$8,Вводные!$H39:$L39)*VLOOKUP(AC$9,Вводные!$B$48:$L$59,6+Затраты!AC$8)*SUMIF(Вводные!$H$4:$L$4,AC$8,Вводные!$H$15:$L$15)</f>
        <v>918.75</v>
      </c>
      <c r="AD42" s="243">
        <f>SUMIF(Вводные!$H$4:$L$4,AD$8,Вводные!$H39:$L39)*VLOOKUP(AD$9,Вводные!$B$48:$L$59,6+Затраты!AD$8)*SUMIF(Вводные!$H$4:$L$4,AD$8,Вводные!$H$15:$L$15)</f>
        <v>955.5</v>
      </c>
      <c r="AE42" s="243">
        <f>SUMIF(Вводные!$H$4:$L$4,AE$8,Вводные!$H39:$L39)*VLOOKUP(AE$9,Вводные!$B$48:$L$59,6+Затраты!AE$8)*SUMIF(Вводные!$H$4:$L$4,AE$8,Вводные!$H$15:$L$15)</f>
        <v>955.5</v>
      </c>
      <c r="AF42" s="243">
        <f>SUMIF(Вводные!$H$4:$L$4,AF$8,Вводные!$H39:$L39)*VLOOKUP(AF$9,Вводные!$B$48:$L$59,6+Затраты!AF$8)*SUMIF(Вводные!$H$4:$L$4,AF$8,Вводные!$H$15:$L$15)</f>
        <v>955.5</v>
      </c>
      <c r="AG42" s="243">
        <f>SUMIF(Вводные!$H$4:$L$4,AG$8,Вводные!$H39:$L39)*VLOOKUP(AG$9,Вводные!$B$48:$L$59,6+Затраты!AG$8)*SUMIF(Вводные!$H$4:$L$4,AG$8,Вводные!$H$15:$L$15)</f>
        <v>955.5</v>
      </c>
      <c r="AH42" s="243">
        <f>SUMIF(Вводные!$H$4:$L$4,AH$8,Вводные!$H39:$L39)*VLOOKUP(AH$9,Вводные!$B$48:$L$59,6+Затраты!AH$8)*SUMIF(Вводные!$H$4:$L$4,AH$8,Вводные!$H$15:$L$15)</f>
        <v>955.5</v>
      </c>
      <c r="AI42" s="243">
        <f>SUMIF(Вводные!$H$4:$L$4,AI$8,Вводные!$H39:$L39)*VLOOKUP(AI$9,Вводные!$B$48:$L$59,6+Затраты!AI$8)*SUMIF(Вводные!$H$4:$L$4,AI$8,Вводные!$H$15:$L$15)</f>
        <v>955.5</v>
      </c>
      <c r="AJ42" s="243">
        <f>SUMIF(Вводные!$H$4:$L$4,AJ$8,Вводные!$H39:$L39)*VLOOKUP(AJ$9,Вводные!$B$48:$L$59,6+Затраты!AJ$8)*SUMIF(Вводные!$H$4:$L$4,AJ$8,Вводные!$H$15:$L$15)</f>
        <v>955.5</v>
      </c>
      <c r="AK42" s="243">
        <f>SUMIF(Вводные!$H$4:$L$4,AK$8,Вводные!$H39:$L39)*VLOOKUP(AK$9,Вводные!$B$48:$L$59,6+Затраты!AK$8)*SUMIF(Вводные!$H$4:$L$4,AK$8,Вводные!$H$15:$L$15)</f>
        <v>955.5</v>
      </c>
      <c r="AL42" s="243">
        <f>SUMIF(Вводные!$H$4:$L$4,AL$8,Вводные!$H39:$L39)*VLOOKUP(AL$9,Вводные!$B$48:$L$59,6+Затраты!AL$8)*SUMIF(Вводные!$H$4:$L$4,AL$8,Вводные!$H$15:$L$15)</f>
        <v>955.5</v>
      </c>
      <c r="AM42" s="243">
        <f>SUMIF(Вводные!$H$4:$L$4,AM$8,Вводные!$H39:$L39)*VLOOKUP(AM$9,Вводные!$B$48:$L$59,6+Затраты!AM$8)*SUMIF(Вводные!$H$4:$L$4,AM$8,Вводные!$H$15:$L$15)</f>
        <v>955.5</v>
      </c>
      <c r="AN42" s="243">
        <f>SUMIF(Вводные!$H$4:$L$4,AN$8,Вводные!$H39:$L39)*VLOOKUP(AN$9,Вводные!$B$48:$L$59,6+Затраты!AN$8)*SUMIF(Вводные!$H$4:$L$4,AN$8,Вводные!$H$15:$L$15)</f>
        <v>955.5</v>
      </c>
      <c r="AO42" s="243">
        <f>SUMIF(Вводные!$H$4:$L$4,AO$8,Вводные!$H39:$L39)*VLOOKUP(AO$9,Вводные!$B$48:$L$59,6+Затраты!AO$8)*SUMIF(Вводные!$H$4:$L$4,AO$8,Вводные!$H$15:$L$15)</f>
        <v>955.5</v>
      </c>
      <c r="AP42" s="243">
        <f>SUMIF(Вводные!$H$4:$L$4,AP$8,Вводные!$H39:$L39)*VLOOKUP(AP$9,Вводные!$B$48:$L$59,6+Затраты!AP$8)*SUMIF(Вводные!$H$4:$L$4,AP$8,Вводные!$H$15:$L$15)</f>
        <v>993.72</v>
      </c>
      <c r="AQ42" s="243">
        <f>SUMIF(Вводные!$H$4:$L$4,AQ$8,Вводные!$H39:$L39)*VLOOKUP(AQ$9,Вводные!$B$48:$L$59,6+Затраты!AQ$8)*SUMIF(Вводные!$H$4:$L$4,AQ$8,Вводные!$H$15:$L$15)</f>
        <v>993.72</v>
      </c>
      <c r="AR42" s="243">
        <f>SUMIF(Вводные!$H$4:$L$4,AR$8,Вводные!$H39:$L39)*VLOOKUP(AR$9,Вводные!$B$48:$L$59,6+Затраты!AR$8)*SUMIF(Вводные!$H$4:$L$4,AR$8,Вводные!$H$15:$L$15)</f>
        <v>993.72</v>
      </c>
      <c r="AS42" s="243">
        <f>SUMIF(Вводные!$H$4:$L$4,AS$8,Вводные!$H39:$L39)*VLOOKUP(AS$9,Вводные!$B$48:$L$59,6+Затраты!AS$8)*SUMIF(Вводные!$H$4:$L$4,AS$8,Вводные!$H$15:$L$15)</f>
        <v>993.72</v>
      </c>
      <c r="AT42" s="243">
        <f>SUMIF(Вводные!$H$4:$L$4,AT$8,Вводные!$H39:$L39)*VLOOKUP(AT$9,Вводные!$B$48:$L$59,6+Затраты!AT$8)*SUMIF(Вводные!$H$4:$L$4,AT$8,Вводные!$H$15:$L$15)</f>
        <v>993.72</v>
      </c>
      <c r="AU42" s="243">
        <f>SUMIF(Вводные!$H$4:$L$4,AU$8,Вводные!$H39:$L39)*VLOOKUP(AU$9,Вводные!$B$48:$L$59,6+Затраты!AU$8)*SUMIF(Вводные!$H$4:$L$4,AU$8,Вводные!$H$15:$L$15)</f>
        <v>993.72</v>
      </c>
      <c r="AV42" s="243">
        <f>SUMIF(Вводные!$H$4:$L$4,AV$8,Вводные!$H39:$L39)*VLOOKUP(AV$9,Вводные!$B$48:$L$59,6+Затраты!AV$8)*SUMIF(Вводные!$H$4:$L$4,AV$8,Вводные!$H$15:$L$15)</f>
        <v>993.72</v>
      </c>
      <c r="AW42" s="243">
        <f>SUMIF(Вводные!$H$4:$L$4,AW$8,Вводные!$H39:$L39)*VLOOKUP(AW$9,Вводные!$B$48:$L$59,6+Затраты!AW$8)*SUMIF(Вводные!$H$4:$L$4,AW$8,Вводные!$H$15:$L$15)</f>
        <v>993.72</v>
      </c>
      <c r="AX42" s="243">
        <f>SUMIF(Вводные!$H$4:$L$4,AX$8,Вводные!$H39:$L39)*VLOOKUP(AX$9,Вводные!$B$48:$L$59,6+Затраты!AX$8)*SUMIF(Вводные!$H$4:$L$4,AX$8,Вводные!$H$15:$L$15)</f>
        <v>993.72</v>
      </c>
      <c r="AY42" s="243">
        <f>SUMIF(Вводные!$H$4:$L$4,AY$8,Вводные!$H39:$L39)*VLOOKUP(AY$9,Вводные!$B$48:$L$59,6+Затраты!AY$8)*SUMIF(Вводные!$H$4:$L$4,AY$8,Вводные!$H$15:$L$15)</f>
        <v>993.72</v>
      </c>
      <c r="AZ42" s="243">
        <f>SUMIF(Вводные!$H$4:$L$4,AZ$8,Вводные!$H39:$L39)*VLOOKUP(AZ$9,Вводные!$B$48:$L$59,6+Затраты!AZ$8)*SUMIF(Вводные!$H$4:$L$4,AZ$8,Вводные!$H$15:$L$15)</f>
        <v>993.72</v>
      </c>
      <c r="BA42" s="243">
        <f>SUMIF(Вводные!$H$4:$L$4,BA$8,Вводные!$H39:$L39)*VLOOKUP(BA$9,Вводные!$B$48:$L$59,6+Затраты!BA$8)*SUMIF(Вводные!$H$4:$L$4,BA$8,Вводные!$H$15:$L$15)</f>
        <v>993.72</v>
      </c>
      <c r="BB42" s="243">
        <f>SUMIF(Вводные!$H$4:$L$4,BB$8,Вводные!$H39:$L39)*VLOOKUP(BB$9,Вводные!$B$48:$L$59,6+Затраты!BB$8)*SUMIF(Вводные!$H$4:$L$4,BB$8,Вводные!$H$15:$L$15)</f>
        <v>1033.4688000000001</v>
      </c>
      <c r="BC42" s="243">
        <f>SUMIF(Вводные!$H$4:$L$4,BC$8,Вводные!$H39:$L39)*VLOOKUP(BC$9,Вводные!$B$48:$L$59,6+Затраты!BC$8)*SUMIF(Вводные!$H$4:$L$4,BC$8,Вводные!$H$15:$L$15)</f>
        <v>1033.4688000000001</v>
      </c>
      <c r="BD42" s="243">
        <f>SUMIF(Вводные!$H$4:$L$4,BD$8,Вводные!$H39:$L39)*VLOOKUP(BD$9,Вводные!$B$48:$L$59,6+Затраты!BD$8)*SUMIF(Вводные!$H$4:$L$4,BD$8,Вводные!$H$15:$L$15)</f>
        <v>1033.4688000000001</v>
      </c>
      <c r="BE42" s="243">
        <f>SUMIF(Вводные!$H$4:$L$4,BE$8,Вводные!$H39:$L39)*VLOOKUP(BE$9,Вводные!$B$48:$L$59,6+Затраты!BE$8)*SUMIF(Вводные!$H$4:$L$4,BE$8,Вводные!$H$15:$L$15)</f>
        <v>1033.4688000000001</v>
      </c>
      <c r="BF42" s="243">
        <f>SUMIF(Вводные!$H$4:$L$4,BF$8,Вводные!$H39:$L39)*VLOOKUP(BF$9,Вводные!$B$48:$L$59,6+Затраты!BF$8)*SUMIF(Вводные!$H$4:$L$4,BF$8,Вводные!$H$15:$L$15)</f>
        <v>1033.4688000000001</v>
      </c>
      <c r="BG42" s="243">
        <f>SUMIF(Вводные!$H$4:$L$4,BG$8,Вводные!$H39:$L39)*VLOOKUP(BG$9,Вводные!$B$48:$L$59,6+Затраты!BG$8)*SUMIF(Вводные!$H$4:$L$4,BG$8,Вводные!$H$15:$L$15)</f>
        <v>1033.4688000000001</v>
      </c>
      <c r="BH42" s="243">
        <f>SUMIF(Вводные!$H$4:$L$4,BH$8,Вводные!$H39:$L39)*VLOOKUP(BH$9,Вводные!$B$48:$L$59,6+Затраты!BH$8)*SUMIF(Вводные!$H$4:$L$4,BH$8,Вводные!$H$15:$L$15)</f>
        <v>1033.4688000000001</v>
      </c>
      <c r="BI42" s="243">
        <f>SUMIF(Вводные!$H$4:$L$4,BI$8,Вводные!$H39:$L39)*VLOOKUP(BI$9,Вводные!$B$48:$L$59,6+Затраты!BI$8)*SUMIF(Вводные!$H$4:$L$4,BI$8,Вводные!$H$15:$L$15)</f>
        <v>1033.4688000000001</v>
      </c>
      <c r="BJ42" s="243">
        <f>SUMIF(Вводные!$H$4:$L$4,BJ$8,Вводные!$H39:$L39)*VLOOKUP(BJ$9,Вводные!$B$48:$L$59,6+Затраты!BJ$8)*SUMIF(Вводные!$H$4:$L$4,BJ$8,Вводные!$H$15:$L$15)</f>
        <v>1033.4688000000001</v>
      </c>
      <c r="BK42" s="243">
        <f>SUMIF(Вводные!$H$4:$L$4,BK$8,Вводные!$H39:$L39)*VLOOKUP(BK$9,Вводные!$B$48:$L$59,6+Затраты!BK$8)*SUMIF(Вводные!$H$4:$L$4,BK$8,Вводные!$H$15:$L$15)</f>
        <v>1033.4688000000001</v>
      </c>
      <c r="BL42" s="243">
        <f>SUMIF(Вводные!$H$4:$L$4,BL$8,Вводные!$H39:$L39)*VLOOKUP(BL$9,Вводные!$B$48:$L$59,6+Затраты!BL$8)*SUMIF(Вводные!$H$4:$L$4,BL$8,Вводные!$H$15:$L$15)</f>
        <v>1033.4688000000001</v>
      </c>
      <c r="BM42" s="243">
        <f>SUMIF(Вводные!$H$4:$L$4,BM$8,Вводные!$H39:$L39)*VLOOKUP(BM$9,Вводные!$B$48:$L$59,6+Затраты!BM$8)*SUMIF(Вводные!$H$4:$L$4,BM$8,Вводные!$H$15:$L$15)</f>
        <v>1033.4688000000001</v>
      </c>
      <c r="BN42" s="86"/>
      <c r="BO42" s="86"/>
      <c r="BP42" s="86"/>
      <c r="BQ42" s="86"/>
      <c r="BR42" s="86"/>
      <c r="BS42" s="86"/>
      <c r="BT42" s="86"/>
      <c r="BU42" s="86"/>
      <c r="BV42" s="86"/>
      <c r="BW42" s="86"/>
      <c r="BX42" s="86"/>
      <c r="BY42" s="86"/>
      <c r="BZ42" s="86"/>
      <c r="CA42" s="86"/>
      <c r="CB42" s="86"/>
      <c r="CC42" s="86"/>
      <c r="CD42" s="86"/>
      <c r="CE42" s="86"/>
      <c r="CF42" s="86"/>
      <c r="CG42" s="86"/>
    </row>
    <row r="43" spans="1:85" ht="15.75" customHeight="1" x14ac:dyDescent="0.2">
      <c r="A43" s="247"/>
      <c r="B43" s="247"/>
      <c r="C43" s="55" t="str">
        <f>Вводные!C40</f>
        <v xml:space="preserve">Оборудование (ОС) </v>
      </c>
      <c r="D43" s="53" t="s">
        <v>60</v>
      </c>
      <c r="E43" s="245"/>
      <c r="F43" s="243">
        <f>SUMIF(Вводные!$H$4:$L$4,F$8,Вводные!$H40:$L40)*VLOOKUP(F$9,Вводные!$B$48:$L$59,6+Затраты!F$8)*SUMIF(Вводные!$H$4:$L$4,F$8,Вводные!$H$15:$L$15)</f>
        <v>52.5</v>
      </c>
      <c r="G43" s="243">
        <f>SUMIF(Вводные!$H$4:$L$4,G$8,Вводные!$H40:$L40)*VLOOKUP(G$9,Вводные!$B$48:$L$59,6+Затраты!G$8)*SUMIF(Вводные!$H$4:$L$4,G$8,Вводные!$H$15:$L$15)</f>
        <v>52.5</v>
      </c>
      <c r="H43" s="243">
        <f>SUMIF(Вводные!$H$4:$L$4,H$8,Вводные!$H40:$L40)*VLOOKUP(H$9,Вводные!$B$48:$L$59,6+Затраты!H$8)*SUMIF(Вводные!$H$4:$L$4,H$8,Вводные!$H$15:$L$15)</f>
        <v>52.5</v>
      </c>
      <c r="I43" s="243">
        <f>SUMIF(Вводные!$H$4:$L$4,I$8,Вводные!$H40:$L40)*VLOOKUP(I$9,Вводные!$B$48:$L$59,6+Затраты!I$8)*SUMIF(Вводные!$H$4:$L$4,I$8,Вводные!$H$15:$L$15)</f>
        <v>52.5</v>
      </c>
      <c r="J43" s="243">
        <f>SUMIF(Вводные!$H$4:$L$4,J$8,Вводные!$H40:$L40)*VLOOKUP(J$9,Вводные!$B$48:$L$59,6+Затраты!J$8)*SUMIF(Вводные!$H$4:$L$4,J$8,Вводные!$H$15:$L$15)</f>
        <v>52.5</v>
      </c>
      <c r="K43" s="243">
        <f>SUMIF(Вводные!$H$4:$L$4,K$8,Вводные!$H40:$L40)*VLOOKUP(K$9,Вводные!$B$48:$L$59,6+Затраты!K$8)*SUMIF(Вводные!$H$4:$L$4,K$8,Вводные!$H$15:$L$15)</f>
        <v>52.5</v>
      </c>
      <c r="L43" s="243">
        <f>SUMIF(Вводные!$H$4:$L$4,L$8,Вводные!$H40:$L40)*VLOOKUP(L$9,Вводные!$B$48:$L$59,6+Затраты!L$8)*SUMIF(Вводные!$H$4:$L$4,L$8,Вводные!$H$15:$L$15)</f>
        <v>52.5</v>
      </c>
      <c r="M43" s="243">
        <f>SUMIF(Вводные!$H$4:$L$4,M$8,Вводные!$H40:$L40)*VLOOKUP(M$9,Вводные!$B$48:$L$59,6+Затраты!M$8)*SUMIF(Вводные!$H$4:$L$4,M$8,Вводные!$H$15:$L$15)</f>
        <v>52.5</v>
      </c>
      <c r="N43" s="243">
        <f>SUMIF(Вводные!$H$4:$L$4,N$8,Вводные!$H40:$L40)*VLOOKUP(N$9,Вводные!$B$48:$L$59,6+Затраты!N$8)*SUMIF(Вводные!$H$4:$L$4,N$8,Вводные!$H$15:$L$15)</f>
        <v>52.5</v>
      </c>
      <c r="O43" s="243">
        <f>SUMIF(Вводные!$H$4:$L$4,O$8,Вводные!$H40:$L40)*VLOOKUP(O$9,Вводные!$B$48:$L$59,6+Затраты!O$8)*SUMIF(Вводные!$H$4:$L$4,O$8,Вводные!$H$15:$L$15)</f>
        <v>52.5</v>
      </c>
      <c r="P43" s="243">
        <f>SUMIF(Вводные!$H$4:$L$4,P$8,Вводные!$H40:$L40)*VLOOKUP(P$9,Вводные!$B$48:$L$59,6+Затраты!P$8)*SUMIF(Вводные!$H$4:$L$4,P$8,Вводные!$H$15:$L$15)</f>
        <v>52.5</v>
      </c>
      <c r="Q43" s="243">
        <f>SUMIF(Вводные!$H$4:$L$4,Q$8,Вводные!$H40:$L40)*VLOOKUP(Q$9,Вводные!$B$48:$L$59,6+Затраты!Q$8)*SUMIF(Вводные!$H$4:$L$4,Q$8,Вводные!$H$15:$L$15)</f>
        <v>52.5</v>
      </c>
      <c r="R43" s="243">
        <f>SUMIF(Вводные!$H$4:$L$4,R$8,Вводные!$H40:$L40)*VLOOKUP(R$9,Вводные!$B$48:$L$59,6+Затраты!R$8)*SUMIF(Вводные!$H$4:$L$4,R$8,Вводные!$H$15:$L$15)</f>
        <v>91.875</v>
      </c>
      <c r="S43" s="243">
        <f>SUMIF(Вводные!$H$4:$L$4,S$8,Вводные!$H40:$L40)*VLOOKUP(S$9,Вводные!$B$48:$L$59,6+Затраты!S$8)*SUMIF(Вводные!$H$4:$L$4,S$8,Вводные!$H$15:$L$15)</f>
        <v>91.875</v>
      </c>
      <c r="T43" s="243">
        <f>SUMIF(Вводные!$H$4:$L$4,T$8,Вводные!$H40:$L40)*VLOOKUP(T$9,Вводные!$B$48:$L$59,6+Затраты!T$8)*SUMIF(Вводные!$H$4:$L$4,T$8,Вводные!$H$15:$L$15)</f>
        <v>91.875</v>
      </c>
      <c r="U43" s="243">
        <f>SUMIF(Вводные!$H$4:$L$4,U$8,Вводные!$H40:$L40)*VLOOKUP(U$9,Вводные!$B$48:$L$59,6+Затраты!U$8)*SUMIF(Вводные!$H$4:$L$4,U$8,Вводные!$H$15:$L$15)</f>
        <v>91.875</v>
      </c>
      <c r="V43" s="243">
        <f>SUMIF(Вводные!$H$4:$L$4,V$8,Вводные!$H40:$L40)*VLOOKUP(V$9,Вводные!$B$48:$L$59,6+Затраты!V$8)*SUMIF(Вводные!$H$4:$L$4,V$8,Вводные!$H$15:$L$15)</f>
        <v>91.875</v>
      </c>
      <c r="W43" s="243">
        <f>SUMIF(Вводные!$H$4:$L$4,W$8,Вводные!$H40:$L40)*VLOOKUP(W$9,Вводные!$B$48:$L$59,6+Затраты!W$8)*SUMIF(Вводные!$H$4:$L$4,W$8,Вводные!$H$15:$L$15)</f>
        <v>91.875</v>
      </c>
      <c r="X43" s="243">
        <f>SUMIF(Вводные!$H$4:$L$4,X$8,Вводные!$H40:$L40)*VLOOKUP(X$9,Вводные!$B$48:$L$59,6+Затраты!X$8)*SUMIF(Вводные!$H$4:$L$4,X$8,Вводные!$H$15:$L$15)</f>
        <v>91.875</v>
      </c>
      <c r="Y43" s="243">
        <f>SUMIF(Вводные!$H$4:$L$4,Y$8,Вводные!$H40:$L40)*VLOOKUP(Y$9,Вводные!$B$48:$L$59,6+Затраты!Y$8)*SUMIF(Вводные!$H$4:$L$4,Y$8,Вводные!$H$15:$L$15)</f>
        <v>91.875</v>
      </c>
      <c r="Z43" s="243">
        <f>SUMIF(Вводные!$H$4:$L$4,Z$8,Вводные!$H40:$L40)*VLOOKUP(Z$9,Вводные!$B$48:$L$59,6+Затраты!Z$8)*SUMIF(Вводные!$H$4:$L$4,Z$8,Вводные!$H$15:$L$15)</f>
        <v>91.875</v>
      </c>
      <c r="AA43" s="243">
        <f>SUMIF(Вводные!$H$4:$L$4,AA$8,Вводные!$H40:$L40)*VLOOKUP(AA$9,Вводные!$B$48:$L$59,6+Затраты!AA$8)*SUMIF(Вводные!$H$4:$L$4,AA$8,Вводные!$H$15:$L$15)</f>
        <v>91.875</v>
      </c>
      <c r="AB43" s="243">
        <f>SUMIF(Вводные!$H$4:$L$4,AB$8,Вводные!$H40:$L40)*VLOOKUP(AB$9,Вводные!$B$48:$L$59,6+Затраты!AB$8)*SUMIF(Вводные!$H$4:$L$4,AB$8,Вводные!$H$15:$L$15)</f>
        <v>91.875</v>
      </c>
      <c r="AC43" s="243">
        <f>SUMIF(Вводные!$H$4:$L$4,AC$8,Вводные!$H40:$L40)*VLOOKUP(AC$9,Вводные!$B$48:$L$59,6+Затраты!AC$8)*SUMIF(Вводные!$H$4:$L$4,AC$8,Вводные!$H$15:$L$15)</f>
        <v>91.875</v>
      </c>
      <c r="AD43" s="243">
        <f>SUMIF(Вводные!$H$4:$L$4,AD$8,Вводные!$H40:$L40)*VLOOKUP(AD$9,Вводные!$B$48:$L$59,6+Затраты!AD$8)*SUMIF(Вводные!$H$4:$L$4,AD$8,Вводные!$H$15:$L$15)</f>
        <v>95.55</v>
      </c>
      <c r="AE43" s="243">
        <f>SUMIF(Вводные!$H$4:$L$4,AE$8,Вводные!$H40:$L40)*VLOOKUP(AE$9,Вводные!$B$48:$L$59,6+Затраты!AE$8)*SUMIF(Вводные!$H$4:$L$4,AE$8,Вводные!$H$15:$L$15)</f>
        <v>95.55</v>
      </c>
      <c r="AF43" s="243">
        <f>SUMIF(Вводные!$H$4:$L$4,AF$8,Вводные!$H40:$L40)*VLOOKUP(AF$9,Вводные!$B$48:$L$59,6+Затраты!AF$8)*SUMIF(Вводные!$H$4:$L$4,AF$8,Вводные!$H$15:$L$15)</f>
        <v>95.55</v>
      </c>
      <c r="AG43" s="243">
        <f>SUMIF(Вводные!$H$4:$L$4,AG$8,Вводные!$H40:$L40)*VLOOKUP(AG$9,Вводные!$B$48:$L$59,6+Затраты!AG$8)*SUMIF(Вводные!$H$4:$L$4,AG$8,Вводные!$H$15:$L$15)</f>
        <v>95.55</v>
      </c>
      <c r="AH43" s="243">
        <f>SUMIF(Вводные!$H$4:$L$4,AH$8,Вводные!$H40:$L40)*VLOOKUP(AH$9,Вводные!$B$48:$L$59,6+Затраты!AH$8)*SUMIF(Вводные!$H$4:$L$4,AH$8,Вводные!$H$15:$L$15)</f>
        <v>95.55</v>
      </c>
      <c r="AI43" s="243">
        <f>SUMIF(Вводные!$H$4:$L$4,AI$8,Вводные!$H40:$L40)*VLOOKUP(AI$9,Вводные!$B$48:$L$59,6+Затраты!AI$8)*SUMIF(Вводные!$H$4:$L$4,AI$8,Вводные!$H$15:$L$15)</f>
        <v>95.55</v>
      </c>
      <c r="AJ43" s="243">
        <f>SUMIF(Вводные!$H$4:$L$4,AJ$8,Вводные!$H40:$L40)*VLOOKUP(AJ$9,Вводные!$B$48:$L$59,6+Затраты!AJ$8)*SUMIF(Вводные!$H$4:$L$4,AJ$8,Вводные!$H$15:$L$15)</f>
        <v>95.55</v>
      </c>
      <c r="AK43" s="243">
        <f>SUMIF(Вводные!$H$4:$L$4,AK$8,Вводные!$H40:$L40)*VLOOKUP(AK$9,Вводные!$B$48:$L$59,6+Затраты!AK$8)*SUMIF(Вводные!$H$4:$L$4,AK$8,Вводные!$H$15:$L$15)</f>
        <v>95.55</v>
      </c>
      <c r="AL43" s="243">
        <f>SUMIF(Вводные!$H$4:$L$4,AL$8,Вводные!$H40:$L40)*VLOOKUP(AL$9,Вводные!$B$48:$L$59,6+Затраты!AL$8)*SUMIF(Вводные!$H$4:$L$4,AL$8,Вводные!$H$15:$L$15)</f>
        <v>95.55</v>
      </c>
      <c r="AM43" s="243">
        <f>SUMIF(Вводные!$H$4:$L$4,AM$8,Вводные!$H40:$L40)*VLOOKUP(AM$9,Вводные!$B$48:$L$59,6+Затраты!AM$8)*SUMIF(Вводные!$H$4:$L$4,AM$8,Вводные!$H$15:$L$15)</f>
        <v>95.55</v>
      </c>
      <c r="AN43" s="243">
        <f>SUMIF(Вводные!$H$4:$L$4,AN$8,Вводные!$H40:$L40)*VLOOKUP(AN$9,Вводные!$B$48:$L$59,6+Затраты!AN$8)*SUMIF(Вводные!$H$4:$L$4,AN$8,Вводные!$H$15:$L$15)</f>
        <v>95.55</v>
      </c>
      <c r="AO43" s="243">
        <f>SUMIF(Вводные!$H$4:$L$4,AO$8,Вводные!$H40:$L40)*VLOOKUP(AO$9,Вводные!$B$48:$L$59,6+Затраты!AO$8)*SUMIF(Вводные!$H$4:$L$4,AO$8,Вводные!$H$15:$L$15)</f>
        <v>95.55</v>
      </c>
      <c r="AP43" s="243">
        <f>SUMIF(Вводные!$H$4:$L$4,AP$8,Вводные!$H40:$L40)*VLOOKUP(AP$9,Вводные!$B$48:$L$59,6+Затраты!AP$8)*SUMIF(Вводные!$H$4:$L$4,AP$8,Вводные!$H$15:$L$15)</f>
        <v>99.372000000000014</v>
      </c>
      <c r="AQ43" s="243">
        <f>SUMIF(Вводные!$H$4:$L$4,AQ$8,Вводные!$H40:$L40)*VLOOKUP(AQ$9,Вводные!$B$48:$L$59,6+Затраты!AQ$8)*SUMIF(Вводные!$H$4:$L$4,AQ$8,Вводные!$H$15:$L$15)</f>
        <v>99.372000000000014</v>
      </c>
      <c r="AR43" s="243">
        <f>SUMIF(Вводные!$H$4:$L$4,AR$8,Вводные!$H40:$L40)*VLOOKUP(AR$9,Вводные!$B$48:$L$59,6+Затраты!AR$8)*SUMIF(Вводные!$H$4:$L$4,AR$8,Вводные!$H$15:$L$15)</f>
        <v>99.372000000000014</v>
      </c>
      <c r="AS43" s="243">
        <f>SUMIF(Вводные!$H$4:$L$4,AS$8,Вводные!$H40:$L40)*VLOOKUP(AS$9,Вводные!$B$48:$L$59,6+Затраты!AS$8)*SUMIF(Вводные!$H$4:$L$4,AS$8,Вводные!$H$15:$L$15)</f>
        <v>99.372000000000014</v>
      </c>
      <c r="AT43" s="243">
        <f>SUMIF(Вводные!$H$4:$L$4,AT$8,Вводные!$H40:$L40)*VLOOKUP(AT$9,Вводные!$B$48:$L$59,6+Затраты!AT$8)*SUMIF(Вводные!$H$4:$L$4,AT$8,Вводные!$H$15:$L$15)</f>
        <v>99.372000000000014</v>
      </c>
      <c r="AU43" s="243">
        <f>SUMIF(Вводные!$H$4:$L$4,AU$8,Вводные!$H40:$L40)*VLOOKUP(AU$9,Вводные!$B$48:$L$59,6+Затраты!AU$8)*SUMIF(Вводные!$H$4:$L$4,AU$8,Вводные!$H$15:$L$15)</f>
        <v>99.372000000000014</v>
      </c>
      <c r="AV43" s="243">
        <f>SUMIF(Вводные!$H$4:$L$4,AV$8,Вводные!$H40:$L40)*VLOOKUP(AV$9,Вводные!$B$48:$L$59,6+Затраты!AV$8)*SUMIF(Вводные!$H$4:$L$4,AV$8,Вводные!$H$15:$L$15)</f>
        <v>99.372000000000014</v>
      </c>
      <c r="AW43" s="243">
        <f>SUMIF(Вводные!$H$4:$L$4,AW$8,Вводные!$H40:$L40)*VLOOKUP(AW$9,Вводные!$B$48:$L$59,6+Затраты!AW$8)*SUMIF(Вводные!$H$4:$L$4,AW$8,Вводные!$H$15:$L$15)</f>
        <v>99.372000000000014</v>
      </c>
      <c r="AX43" s="243">
        <f>SUMIF(Вводные!$H$4:$L$4,AX$8,Вводные!$H40:$L40)*VLOOKUP(AX$9,Вводные!$B$48:$L$59,6+Затраты!AX$8)*SUMIF(Вводные!$H$4:$L$4,AX$8,Вводные!$H$15:$L$15)</f>
        <v>99.372000000000014</v>
      </c>
      <c r="AY43" s="243">
        <f>SUMIF(Вводные!$H$4:$L$4,AY$8,Вводные!$H40:$L40)*VLOOKUP(AY$9,Вводные!$B$48:$L$59,6+Затраты!AY$8)*SUMIF(Вводные!$H$4:$L$4,AY$8,Вводные!$H$15:$L$15)</f>
        <v>99.372000000000014</v>
      </c>
      <c r="AZ43" s="243">
        <f>SUMIF(Вводные!$H$4:$L$4,AZ$8,Вводные!$H40:$L40)*VLOOKUP(AZ$9,Вводные!$B$48:$L$59,6+Затраты!AZ$8)*SUMIF(Вводные!$H$4:$L$4,AZ$8,Вводные!$H$15:$L$15)</f>
        <v>99.372000000000014</v>
      </c>
      <c r="BA43" s="243">
        <f>SUMIF(Вводные!$H$4:$L$4,BA$8,Вводные!$H40:$L40)*VLOOKUP(BA$9,Вводные!$B$48:$L$59,6+Затраты!BA$8)*SUMIF(Вводные!$H$4:$L$4,BA$8,Вводные!$H$15:$L$15)</f>
        <v>99.372000000000014</v>
      </c>
      <c r="BB43" s="243">
        <f>SUMIF(Вводные!$H$4:$L$4,BB$8,Вводные!$H40:$L40)*VLOOKUP(BB$9,Вводные!$B$48:$L$59,6+Затраты!BB$8)*SUMIF(Вводные!$H$4:$L$4,BB$8,Вводные!$H$15:$L$15)</f>
        <v>103.34688</v>
      </c>
      <c r="BC43" s="243">
        <f>SUMIF(Вводные!$H$4:$L$4,BC$8,Вводные!$H40:$L40)*VLOOKUP(BC$9,Вводные!$B$48:$L$59,6+Затраты!BC$8)*SUMIF(Вводные!$H$4:$L$4,BC$8,Вводные!$H$15:$L$15)</f>
        <v>103.34688</v>
      </c>
      <c r="BD43" s="243">
        <f>SUMIF(Вводные!$H$4:$L$4,BD$8,Вводные!$H40:$L40)*VLOOKUP(BD$9,Вводные!$B$48:$L$59,6+Затраты!BD$8)*SUMIF(Вводные!$H$4:$L$4,BD$8,Вводные!$H$15:$L$15)</f>
        <v>103.34688</v>
      </c>
      <c r="BE43" s="243">
        <f>SUMIF(Вводные!$H$4:$L$4,BE$8,Вводные!$H40:$L40)*VLOOKUP(BE$9,Вводные!$B$48:$L$59,6+Затраты!BE$8)*SUMIF(Вводные!$H$4:$L$4,BE$8,Вводные!$H$15:$L$15)</f>
        <v>103.34688</v>
      </c>
      <c r="BF43" s="243">
        <f>SUMIF(Вводные!$H$4:$L$4,BF$8,Вводные!$H40:$L40)*VLOOKUP(BF$9,Вводные!$B$48:$L$59,6+Затраты!BF$8)*SUMIF(Вводные!$H$4:$L$4,BF$8,Вводные!$H$15:$L$15)</f>
        <v>103.34688</v>
      </c>
      <c r="BG43" s="243">
        <f>SUMIF(Вводные!$H$4:$L$4,BG$8,Вводные!$H40:$L40)*VLOOKUP(BG$9,Вводные!$B$48:$L$59,6+Затраты!BG$8)*SUMIF(Вводные!$H$4:$L$4,BG$8,Вводные!$H$15:$L$15)</f>
        <v>103.34688</v>
      </c>
      <c r="BH43" s="243">
        <f>SUMIF(Вводные!$H$4:$L$4,BH$8,Вводные!$H40:$L40)*VLOOKUP(BH$9,Вводные!$B$48:$L$59,6+Затраты!BH$8)*SUMIF(Вводные!$H$4:$L$4,BH$8,Вводные!$H$15:$L$15)</f>
        <v>103.34688</v>
      </c>
      <c r="BI43" s="243">
        <f>SUMIF(Вводные!$H$4:$L$4,BI$8,Вводные!$H40:$L40)*VLOOKUP(BI$9,Вводные!$B$48:$L$59,6+Затраты!BI$8)*SUMIF(Вводные!$H$4:$L$4,BI$8,Вводные!$H$15:$L$15)</f>
        <v>103.34688</v>
      </c>
      <c r="BJ43" s="243">
        <f>SUMIF(Вводные!$H$4:$L$4,BJ$8,Вводные!$H40:$L40)*VLOOKUP(BJ$9,Вводные!$B$48:$L$59,6+Затраты!BJ$8)*SUMIF(Вводные!$H$4:$L$4,BJ$8,Вводные!$H$15:$L$15)</f>
        <v>103.34688</v>
      </c>
      <c r="BK43" s="243">
        <f>SUMIF(Вводные!$H$4:$L$4,BK$8,Вводные!$H40:$L40)*VLOOKUP(BK$9,Вводные!$B$48:$L$59,6+Затраты!BK$8)*SUMIF(Вводные!$H$4:$L$4,BK$8,Вводные!$H$15:$L$15)</f>
        <v>103.34688</v>
      </c>
      <c r="BL43" s="243">
        <f>SUMIF(Вводные!$H$4:$L$4,BL$8,Вводные!$H40:$L40)*VLOOKUP(BL$9,Вводные!$B$48:$L$59,6+Затраты!BL$8)*SUMIF(Вводные!$H$4:$L$4,BL$8,Вводные!$H$15:$L$15)</f>
        <v>103.34688</v>
      </c>
      <c r="BM43" s="243">
        <f>SUMIF(Вводные!$H$4:$L$4,BM$8,Вводные!$H40:$L40)*VLOOKUP(BM$9,Вводные!$B$48:$L$59,6+Затраты!BM$8)*SUMIF(Вводные!$H$4:$L$4,BM$8,Вводные!$H$15:$L$15)</f>
        <v>103.34688</v>
      </c>
      <c r="BN43" s="247"/>
      <c r="BO43" s="247"/>
      <c r="BP43" s="247"/>
      <c r="BQ43" s="247"/>
      <c r="BR43" s="247"/>
      <c r="BS43" s="247"/>
      <c r="BT43" s="247"/>
      <c r="BU43" s="247"/>
      <c r="BV43" s="247"/>
      <c r="BW43" s="247"/>
      <c r="BX43" s="247"/>
      <c r="BY43" s="247"/>
      <c r="BZ43" s="247"/>
      <c r="CA43" s="247"/>
      <c r="CB43" s="247"/>
      <c r="CC43" s="247"/>
      <c r="CD43" s="247"/>
      <c r="CE43" s="247"/>
      <c r="CF43" s="247"/>
      <c r="CG43" s="247"/>
    </row>
    <row r="44" spans="1:85" ht="15.75" customHeight="1" x14ac:dyDescent="0.2">
      <c r="A44" s="247"/>
      <c r="B44" s="247"/>
      <c r="C44" s="55" t="str">
        <f>Вводные!C41</f>
        <v>Патент</v>
      </c>
      <c r="D44" s="53" t="s">
        <v>60</v>
      </c>
      <c r="E44" s="245"/>
      <c r="F44" s="243">
        <f>SUMIF(Вводные!$H$4:$L$4,F$8,Вводные!$H41:$L41)*VLOOKUP(F$9,Вводные!$B$48:$L$59,6+Затраты!F$8)*SUMIF(Вводные!$H$4:$L$4,F$8,Вводные!$H$15:$L$15)</f>
        <v>26.25</v>
      </c>
      <c r="G44" s="243">
        <f>SUMIF(Вводные!$H$4:$L$4,G$8,Вводные!$H41:$L41)*VLOOKUP(G$9,Вводные!$B$48:$L$59,6+Затраты!G$8)*SUMIF(Вводные!$H$4:$L$4,G$8,Вводные!$H$15:$L$15)</f>
        <v>26.25</v>
      </c>
      <c r="H44" s="243">
        <f>SUMIF(Вводные!$H$4:$L$4,H$8,Вводные!$H41:$L41)*VLOOKUP(H$9,Вводные!$B$48:$L$59,6+Затраты!H$8)*SUMIF(Вводные!$H$4:$L$4,H$8,Вводные!$H$15:$L$15)</f>
        <v>26.25</v>
      </c>
      <c r="I44" s="243">
        <f>SUMIF(Вводные!$H$4:$L$4,I$8,Вводные!$H41:$L41)*VLOOKUP(I$9,Вводные!$B$48:$L$59,6+Затраты!I$8)*SUMIF(Вводные!$H$4:$L$4,I$8,Вводные!$H$15:$L$15)</f>
        <v>26.25</v>
      </c>
      <c r="J44" s="243">
        <f>SUMIF(Вводные!$H$4:$L$4,J$8,Вводные!$H41:$L41)*VLOOKUP(J$9,Вводные!$B$48:$L$59,6+Затраты!J$8)*SUMIF(Вводные!$H$4:$L$4,J$8,Вводные!$H$15:$L$15)</f>
        <v>26.25</v>
      </c>
      <c r="K44" s="243">
        <f>SUMIF(Вводные!$H$4:$L$4,K$8,Вводные!$H41:$L41)*VLOOKUP(K$9,Вводные!$B$48:$L$59,6+Затраты!K$8)*SUMIF(Вводные!$H$4:$L$4,K$8,Вводные!$H$15:$L$15)</f>
        <v>26.25</v>
      </c>
      <c r="L44" s="243">
        <f>SUMIF(Вводные!$H$4:$L$4,L$8,Вводные!$H41:$L41)*VLOOKUP(L$9,Вводные!$B$48:$L$59,6+Затраты!L$8)*SUMIF(Вводные!$H$4:$L$4,L$8,Вводные!$H$15:$L$15)</f>
        <v>26.25</v>
      </c>
      <c r="M44" s="243">
        <f>SUMIF(Вводные!$H$4:$L$4,M$8,Вводные!$H41:$L41)*VLOOKUP(M$9,Вводные!$B$48:$L$59,6+Затраты!M$8)*SUMIF(Вводные!$H$4:$L$4,M$8,Вводные!$H$15:$L$15)</f>
        <v>26.25</v>
      </c>
      <c r="N44" s="243">
        <f>SUMIF(Вводные!$H$4:$L$4,N$8,Вводные!$H41:$L41)*VLOOKUP(N$9,Вводные!$B$48:$L$59,6+Затраты!N$8)*SUMIF(Вводные!$H$4:$L$4,N$8,Вводные!$H$15:$L$15)</f>
        <v>26.25</v>
      </c>
      <c r="O44" s="243">
        <f>SUMIF(Вводные!$H$4:$L$4,O$8,Вводные!$H41:$L41)*VLOOKUP(O$9,Вводные!$B$48:$L$59,6+Затраты!O$8)*SUMIF(Вводные!$H$4:$L$4,O$8,Вводные!$H$15:$L$15)</f>
        <v>26.25</v>
      </c>
      <c r="P44" s="243">
        <f>SUMIF(Вводные!$H$4:$L$4,P$8,Вводные!$H41:$L41)*VLOOKUP(P$9,Вводные!$B$48:$L$59,6+Затраты!P$8)*SUMIF(Вводные!$H$4:$L$4,P$8,Вводные!$H$15:$L$15)</f>
        <v>26.25</v>
      </c>
      <c r="Q44" s="243">
        <f>SUMIF(Вводные!$H$4:$L$4,Q$8,Вводные!$H41:$L41)*VLOOKUP(Q$9,Вводные!$B$48:$L$59,6+Затраты!Q$8)*SUMIF(Вводные!$H$4:$L$4,Q$8,Вводные!$H$15:$L$15)</f>
        <v>26.25</v>
      </c>
      <c r="R44" s="243">
        <f>SUMIF(Вводные!$H$4:$L$4,R$8,Вводные!$H41:$L41)*VLOOKUP(R$9,Вводные!$B$48:$L$59,6+Затраты!R$8)*SUMIF(Вводные!$H$4:$L$4,R$8,Вводные!$H$15:$L$15)</f>
        <v>0</v>
      </c>
      <c r="S44" s="243">
        <f>SUMIF(Вводные!$H$4:$L$4,S$8,Вводные!$H41:$L41)*VLOOKUP(S$9,Вводные!$B$48:$L$59,6+Затраты!S$8)*SUMIF(Вводные!$H$4:$L$4,S$8,Вводные!$H$15:$L$15)</f>
        <v>0</v>
      </c>
      <c r="T44" s="243">
        <f>SUMIF(Вводные!$H$4:$L$4,T$8,Вводные!$H41:$L41)*VLOOKUP(T$9,Вводные!$B$48:$L$59,6+Затраты!T$8)*SUMIF(Вводные!$H$4:$L$4,T$8,Вводные!$H$15:$L$15)</f>
        <v>0</v>
      </c>
      <c r="U44" s="243">
        <f>SUMIF(Вводные!$H$4:$L$4,U$8,Вводные!$H41:$L41)*VLOOKUP(U$9,Вводные!$B$48:$L$59,6+Затраты!U$8)*SUMIF(Вводные!$H$4:$L$4,U$8,Вводные!$H$15:$L$15)</f>
        <v>0</v>
      </c>
      <c r="V44" s="243">
        <f>SUMIF(Вводные!$H$4:$L$4,V$8,Вводные!$H41:$L41)*VLOOKUP(V$9,Вводные!$B$48:$L$59,6+Затраты!V$8)*SUMIF(Вводные!$H$4:$L$4,V$8,Вводные!$H$15:$L$15)</f>
        <v>0</v>
      </c>
      <c r="W44" s="243">
        <f>SUMIF(Вводные!$H$4:$L$4,W$8,Вводные!$H41:$L41)*VLOOKUP(W$9,Вводные!$B$48:$L$59,6+Затраты!W$8)*SUMIF(Вводные!$H$4:$L$4,W$8,Вводные!$H$15:$L$15)</f>
        <v>0</v>
      </c>
      <c r="X44" s="243">
        <f>SUMIF(Вводные!$H$4:$L$4,X$8,Вводные!$H41:$L41)*VLOOKUP(X$9,Вводные!$B$48:$L$59,6+Затраты!X$8)*SUMIF(Вводные!$H$4:$L$4,X$8,Вводные!$H$15:$L$15)</f>
        <v>0</v>
      </c>
      <c r="Y44" s="243">
        <f>SUMIF(Вводные!$H$4:$L$4,Y$8,Вводные!$H41:$L41)*VLOOKUP(Y$9,Вводные!$B$48:$L$59,6+Затраты!Y$8)*SUMIF(Вводные!$H$4:$L$4,Y$8,Вводные!$H$15:$L$15)</f>
        <v>0</v>
      </c>
      <c r="Z44" s="243">
        <f>SUMIF(Вводные!$H$4:$L$4,Z$8,Вводные!$H41:$L41)*VLOOKUP(Z$9,Вводные!$B$48:$L$59,6+Затраты!Z$8)*SUMIF(Вводные!$H$4:$L$4,Z$8,Вводные!$H$15:$L$15)</f>
        <v>0</v>
      </c>
      <c r="AA44" s="243">
        <f>SUMIF(Вводные!$H$4:$L$4,AA$8,Вводные!$H41:$L41)*VLOOKUP(AA$9,Вводные!$B$48:$L$59,6+Затраты!AA$8)*SUMIF(Вводные!$H$4:$L$4,AA$8,Вводные!$H$15:$L$15)</f>
        <v>0</v>
      </c>
      <c r="AB44" s="243">
        <f>SUMIF(Вводные!$H$4:$L$4,AB$8,Вводные!$H41:$L41)*VLOOKUP(AB$9,Вводные!$B$48:$L$59,6+Затраты!AB$8)*SUMIF(Вводные!$H$4:$L$4,AB$8,Вводные!$H$15:$L$15)</f>
        <v>0</v>
      </c>
      <c r="AC44" s="243">
        <f>SUMIF(Вводные!$H$4:$L$4,AC$8,Вводные!$H41:$L41)*VLOOKUP(AC$9,Вводные!$B$48:$L$59,6+Затраты!AC$8)*SUMIF(Вводные!$H$4:$L$4,AC$8,Вводные!$H$15:$L$15)</f>
        <v>0</v>
      </c>
      <c r="AD44" s="243">
        <f>SUMIF(Вводные!$H$4:$L$4,AD$8,Вводные!$H41:$L41)*VLOOKUP(AD$9,Вводные!$B$48:$L$59,6+Затраты!AD$8)*SUMIF(Вводные!$H$4:$L$4,AD$8,Вводные!$H$15:$L$15)</f>
        <v>0</v>
      </c>
      <c r="AE44" s="243">
        <f>SUMIF(Вводные!$H$4:$L$4,AE$8,Вводные!$H41:$L41)*VLOOKUP(AE$9,Вводные!$B$48:$L$59,6+Затраты!AE$8)*SUMIF(Вводные!$H$4:$L$4,AE$8,Вводные!$H$15:$L$15)</f>
        <v>0</v>
      </c>
      <c r="AF44" s="243">
        <f>SUMIF(Вводные!$H$4:$L$4,AF$8,Вводные!$H41:$L41)*VLOOKUP(AF$9,Вводные!$B$48:$L$59,6+Затраты!AF$8)*SUMIF(Вводные!$H$4:$L$4,AF$8,Вводные!$H$15:$L$15)</f>
        <v>0</v>
      </c>
      <c r="AG44" s="243">
        <f>SUMIF(Вводные!$H$4:$L$4,AG$8,Вводные!$H41:$L41)*VLOOKUP(AG$9,Вводные!$B$48:$L$59,6+Затраты!AG$8)*SUMIF(Вводные!$H$4:$L$4,AG$8,Вводные!$H$15:$L$15)</f>
        <v>0</v>
      </c>
      <c r="AH44" s="243">
        <f>SUMIF(Вводные!$H$4:$L$4,AH$8,Вводные!$H41:$L41)*VLOOKUP(AH$9,Вводные!$B$48:$L$59,6+Затраты!AH$8)*SUMIF(Вводные!$H$4:$L$4,AH$8,Вводные!$H$15:$L$15)</f>
        <v>0</v>
      </c>
      <c r="AI44" s="243">
        <f>SUMIF(Вводные!$H$4:$L$4,AI$8,Вводные!$H41:$L41)*VLOOKUP(AI$9,Вводные!$B$48:$L$59,6+Затраты!AI$8)*SUMIF(Вводные!$H$4:$L$4,AI$8,Вводные!$H$15:$L$15)</f>
        <v>0</v>
      </c>
      <c r="AJ44" s="243">
        <f>SUMIF(Вводные!$H$4:$L$4,AJ$8,Вводные!$H41:$L41)*VLOOKUP(AJ$9,Вводные!$B$48:$L$59,6+Затраты!AJ$8)*SUMIF(Вводные!$H$4:$L$4,AJ$8,Вводные!$H$15:$L$15)</f>
        <v>0</v>
      </c>
      <c r="AK44" s="243">
        <f>SUMIF(Вводные!$H$4:$L$4,AK$8,Вводные!$H41:$L41)*VLOOKUP(AK$9,Вводные!$B$48:$L$59,6+Затраты!AK$8)*SUMIF(Вводные!$H$4:$L$4,AK$8,Вводные!$H$15:$L$15)</f>
        <v>0</v>
      </c>
      <c r="AL44" s="243">
        <f>SUMIF(Вводные!$H$4:$L$4,AL$8,Вводные!$H41:$L41)*VLOOKUP(AL$9,Вводные!$B$48:$L$59,6+Затраты!AL$8)*SUMIF(Вводные!$H$4:$L$4,AL$8,Вводные!$H$15:$L$15)</f>
        <v>0</v>
      </c>
      <c r="AM44" s="243">
        <f>SUMIF(Вводные!$H$4:$L$4,AM$8,Вводные!$H41:$L41)*VLOOKUP(AM$9,Вводные!$B$48:$L$59,6+Затраты!AM$8)*SUMIF(Вводные!$H$4:$L$4,AM$8,Вводные!$H$15:$L$15)</f>
        <v>0</v>
      </c>
      <c r="AN44" s="243">
        <f>SUMIF(Вводные!$H$4:$L$4,AN$8,Вводные!$H41:$L41)*VLOOKUP(AN$9,Вводные!$B$48:$L$59,6+Затраты!AN$8)*SUMIF(Вводные!$H$4:$L$4,AN$8,Вводные!$H$15:$L$15)</f>
        <v>0</v>
      </c>
      <c r="AO44" s="243">
        <f>SUMIF(Вводные!$H$4:$L$4,AO$8,Вводные!$H41:$L41)*VLOOKUP(AO$9,Вводные!$B$48:$L$59,6+Затраты!AO$8)*SUMIF(Вводные!$H$4:$L$4,AO$8,Вводные!$H$15:$L$15)</f>
        <v>0</v>
      </c>
      <c r="AP44" s="243">
        <f>SUMIF(Вводные!$H$4:$L$4,AP$8,Вводные!$H41:$L41)*VLOOKUP(AP$9,Вводные!$B$48:$L$59,6+Затраты!AP$8)*SUMIF(Вводные!$H$4:$L$4,AP$8,Вводные!$H$15:$L$15)</f>
        <v>0</v>
      </c>
      <c r="AQ44" s="243">
        <f>SUMIF(Вводные!$H$4:$L$4,AQ$8,Вводные!$H41:$L41)*VLOOKUP(AQ$9,Вводные!$B$48:$L$59,6+Затраты!AQ$8)*SUMIF(Вводные!$H$4:$L$4,AQ$8,Вводные!$H$15:$L$15)</f>
        <v>0</v>
      </c>
      <c r="AR44" s="243">
        <f>SUMIF(Вводные!$H$4:$L$4,AR$8,Вводные!$H41:$L41)*VLOOKUP(AR$9,Вводные!$B$48:$L$59,6+Затраты!AR$8)*SUMIF(Вводные!$H$4:$L$4,AR$8,Вводные!$H$15:$L$15)</f>
        <v>0</v>
      </c>
      <c r="AS44" s="243">
        <f>SUMIF(Вводные!$H$4:$L$4,AS$8,Вводные!$H41:$L41)*VLOOKUP(AS$9,Вводные!$B$48:$L$59,6+Затраты!AS$8)*SUMIF(Вводные!$H$4:$L$4,AS$8,Вводные!$H$15:$L$15)</f>
        <v>0</v>
      </c>
      <c r="AT44" s="243">
        <f>SUMIF(Вводные!$H$4:$L$4,AT$8,Вводные!$H41:$L41)*VLOOKUP(AT$9,Вводные!$B$48:$L$59,6+Затраты!AT$8)*SUMIF(Вводные!$H$4:$L$4,AT$8,Вводные!$H$15:$L$15)</f>
        <v>0</v>
      </c>
      <c r="AU44" s="243">
        <f>SUMIF(Вводные!$H$4:$L$4,AU$8,Вводные!$H41:$L41)*VLOOKUP(AU$9,Вводные!$B$48:$L$59,6+Затраты!AU$8)*SUMIF(Вводные!$H$4:$L$4,AU$8,Вводные!$H$15:$L$15)</f>
        <v>0</v>
      </c>
      <c r="AV44" s="243">
        <f>SUMIF(Вводные!$H$4:$L$4,AV$8,Вводные!$H41:$L41)*VLOOKUP(AV$9,Вводные!$B$48:$L$59,6+Затраты!AV$8)*SUMIF(Вводные!$H$4:$L$4,AV$8,Вводные!$H$15:$L$15)</f>
        <v>0</v>
      </c>
      <c r="AW44" s="243">
        <f>SUMIF(Вводные!$H$4:$L$4,AW$8,Вводные!$H41:$L41)*VLOOKUP(AW$9,Вводные!$B$48:$L$59,6+Затраты!AW$8)*SUMIF(Вводные!$H$4:$L$4,AW$8,Вводные!$H$15:$L$15)</f>
        <v>0</v>
      </c>
      <c r="AX44" s="243">
        <f>SUMIF(Вводные!$H$4:$L$4,AX$8,Вводные!$H41:$L41)*VLOOKUP(AX$9,Вводные!$B$48:$L$59,6+Затраты!AX$8)*SUMIF(Вводные!$H$4:$L$4,AX$8,Вводные!$H$15:$L$15)</f>
        <v>0</v>
      </c>
      <c r="AY44" s="243">
        <f>SUMIF(Вводные!$H$4:$L$4,AY$8,Вводные!$H41:$L41)*VLOOKUP(AY$9,Вводные!$B$48:$L$59,6+Затраты!AY$8)*SUMIF(Вводные!$H$4:$L$4,AY$8,Вводные!$H$15:$L$15)</f>
        <v>0</v>
      </c>
      <c r="AZ44" s="243">
        <f>SUMIF(Вводные!$H$4:$L$4,AZ$8,Вводные!$H41:$L41)*VLOOKUP(AZ$9,Вводные!$B$48:$L$59,6+Затраты!AZ$8)*SUMIF(Вводные!$H$4:$L$4,AZ$8,Вводные!$H$15:$L$15)</f>
        <v>0</v>
      </c>
      <c r="BA44" s="243">
        <f>SUMIF(Вводные!$H$4:$L$4,BA$8,Вводные!$H41:$L41)*VLOOKUP(BA$9,Вводные!$B$48:$L$59,6+Затраты!BA$8)*SUMIF(Вводные!$H$4:$L$4,BA$8,Вводные!$H$15:$L$15)</f>
        <v>0</v>
      </c>
      <c r="BB44" s="243">
        <f>SUMIF(Вводные!$H$4:$L$4,BB$8,Вводные!$H41:$L41)*VLOOKUP(BB$9,Вводные!$B$48:$L$59,6+Затраты!BB$8)*SUMIF(Вводные!$H$4:$L$4,BB$8,Вводные!$H$15:$L$15)</f>
        <v>0</v>
      </c>
      <c r="BC44" s="243">
        <f>SUMIF(Вводные!$H$4:$L$4,BC$8,Вводные!$H41:$L41)*VLOOKUP(BC$9,Вводные!$B$48:$L$59,6+Затраты!BC$8)*SUMIF(Вводные!$H$4:$L$4,BC$8,Вводные!$H$15:$L$15)</f>
        <v>0</v>
      </c>
      <c r="BD44" s="243">
        <f>SUMIF(Вводные!$H$4:$L$4,BD$8,Вводные!$H41:$L41)*VLOOKUP(BD$9,Вводные!$B$48:$L$59,6+Затраты!BD$8)*SUMIF(Вводные!$H$4:$L$4,BD$8,Вводные!$H$15:$L$15)</f>
        <v>0</v>
      </c>
      <c r="BE44" s="243">
        <f>SUMIF(Вводные!$H$4:$L$4,BE$8,Вводные!$H41:$L41)*VLOOKUP(BE$9,Вводные!$B$48:$L$59,6+Затраты!BE$8)*SUMIF(Вводные!$H$4:$L$4,BE$8,Вводные!$H$15:$L$15)</f>
        <v>0</v>
      </c>
      <c r="BF44" s="243">
        <f>SUMIF(Вводные!$H$4:$L$4,BF$8,Вводные!$H41:$L41)*VLOOKUP(BF$9,Вводные!$B$48:$L$59,6+Затраты!BF$8)*SUMIF(Вводные!$H$4:$L$4,BF$8,Вводные!$H$15:$L$15)</f>
        <v>0</v>
      </c>
      <c r="BG44" s="243">
        <f>SUMIF(Вводные!$H$4:$L$4,BG$8,Вводные!$H41:$L41)*VLOOKUP(BG$9,Вводные!$B$48:$L$59,6+Затраты!BG$8)*SUMIF(Вводные!$H$4:$L$4,BG$8,Вводные!$H$15:$L$15)</f>
        <v>0</v>
      </c>
      <c r="BH44" s="243">
        <f>SUMIF(Вводные!$H$4:$L$4,BH$8,Вводные!$H41:$L41)*VLOOKUP(BH$9,Вводные!$B$48:$L$59,6+Затраты!BH$8)*SUMIF(Вводные!$H$4:$L$4,BH$8,Вводные!$H$15:$L$15)</f>
        <v>0</v>
      </c>
      <c r="BI44" s="243">
        <f>SUMIF(Вводные!$H$4:$L$4,BI$8,Вводные!$H41:$L41)*VLOOKUP(BI$9,Вводные!$B$48:$L$59,6+Затраты!BI$8)*SUMIF(Вводные!$H$4:$L$4,BI$8,Вводные!$H$15:$L$15)</f>
        <v>0</v>
      </c>
      <c r="BJ44" s="243">
        <f>SUMIF(Вводные!$H$4:$L$4,BJ$8,Вводные!$H41:$L41)*VLOOKUP(BJ$9,Вводные!$B$48:$L$59,6+Затраты!BJ$8)*SUMIF(Вводные!$H$4:$L$4,BJ$8,Вводные!$H$15:$L$15)</f>
        <v>0</v>
      </c>
      <c r="BK44" s="243">
        <f>SUMIF(Вводные!$H$4:$L$4,BK$8,Вводные!$H41:$L41)*VLOOKUP(BK$9,Вводные!$B$48:$L$59,6+Затраты!BK$8)*SUMIF(Вводные!$H$4:$L$4,BK$8,Вводные!$H$15:$L$15)</f>
        <v>0</v>
      </c>
      <c r="BL44" s="243">
        <f>SUMIF(Вводные!$H$4:$L$4,BL$8,Вводные!$H41:$L41)*VLOOKUP(BL$9,Вводные!$B$48:$L$59,6+Затраты!BL$8)*SUMIF(Вводные!$H$4:$L$4,BL$8,Вводные!$H$15:$L$15)</f>
        <v>0</v>
      </c>
      <c r="BM44" s="243">
        <f>SUMIF(Вводные!$H$4:$L$4,BM$8,Вводные!$H41:$L41)*VLOOKUP(BM$9,Вводные!$B$48:$L$59,6+Затраты!BM$8)*SUMIF(Вводные!$H$4:$L$4,BM$8,Вводные!$H$15:$L$15)</f>
        <v>0</v>
      </c>
      <c r="BN44" s="247"/>
      <c r="BO44" s="247"/>
      <c r="BP44" s="247"/>
      <c r="BQ44" s="247"/>
      <c r="BR44" s="247"/>
      <c r="BS44" s="247"/>
      <c r="BT44" s="247"/>
      <c r="BU44" s="247"/>
      <c r="BV44" s="247"/>
      <c r="BW44" s="247"/>
      <c r="BX44" s="247"/>
      <c r="BY44" s="247"/>
      <c r="BZ44" s="247"/>
      <c r="CA44" s="247"/>
      <c r="CB44" s="247"/>
      <c r="CC44" s="247"/>
      <c r="CD44" s="247"/>
      <c r="CE44" s="247"/>
      <c r="CF44" s="247"/>
      <c r="CG44" s="247"/>
    </row>
    <row r="45" spans="1:85" ht="15.75" customHeight="1" x14ac:dyDescent="0.2">
      <c r="A45" s="247"/>
      <c r="B45" s="247"/>
      <c r="C45" s="55" t="str">
        <f>Вводные!C44</f>
        <v>Транспортные средства (газели)</v>
      </c>
      <c r="D45" s="53" t="s">
        <v>60</v>
      </c>
      <c r="E45" s="245"/>
      <c r="F45" s="243">
        <f>F60*Вводные!$F$44*SUMIF(Вводные!$H$4:$L$4,Затраты!F$8,Вводные!$H$15:$L$15)</f>
        <v>3150</v>
      </c>
      <c r="G45" s="243">
        <f>G60*Вводные!$F$44*SUMIF(Вводные!$H$4:$L$4,Затраты!G$8,Вводные!$H$15:$L$15)</f>
        <v>0</v>
      </c>
      <c r="H45" s="243">
        <f>H60*Вводные!$F$44*SUMIF(Вводные!$H$4:$L$4,Затраты!H$8,Вводные!$H$15:$L$15)</f>
        <v>0</v>
      </c>
      <c r="I45" s="243">
        <f>I60*Вводные!$F$44*SUMIF(Вводные!$H$4:$L$4,Затраты!I$8,Вводные!$H$15:$L$15)</f>
        <v>0</v>
      </c>
      <c r="J45" s="243">
        <f>J60*Вводные!$F$44*SUMIF(Вводные!$H$4:$L$4,Затраты!J$8,Вводные!$H$15:$L$15)</f>
        <v>0</v>
      </c>
      <c r="K45" s="243">
        <f>K60*Вводные!$F$44*SUMIF(Вводные!$H$4:$L$4,Затраты!K$8,Вводные!$H$15:$L$15)</f>
        <v>0</v>
      </c>
      <c r="L45" s="243">
        <f>L60*Вводные!$F$44*SUMIF(Вводные!$H$4:$L$4,Затраты!L$8,Вводные!$H$15:$L$15)</f>
        <v>0</v>
      </c>
      <c r="M45" s="243">
        <f>M60*Вводные!$F$44*SUMIF(Вводные!$H$4:$L$4,Затраты!M$8,Вводные!$H$15:$L$15)</f>
        <v>0</v>
      </c>
      <c r="N45" s="243">
        <f>N60*Вводные!$F$44*SUMIF(Вводные!$H$4:$L$4,Затраты!N$8,Вводные!$H$15:$L$15)</f>
        <v>0</v>
      </c>
      <c r="O45" s="243">
        <f>O60*Вводные!$F$44*SUMIF(Вводные!$H$4:$L$4,Затраты!O$8,Вводные!$H$15:$L$15)</f>
        <v>0</v>
      </c>
      <c r="P45" s="243">
        <f>P60*Вводные!$F$44*SUMIF(Вводные!$H$4:$L$4,Затраты!P$8,Вводные!$H$15:$L$15)</f>
        <v>0</v>
      </c>
      <c r="Q45" s="243">
        <f>Q60*Вводные!$F$44*SUMIF(Вводные!$H$4:$L$4,Затраты!Q$8,Вводные!$H$15:$L$15)</f>
        <v>0</v>
      </c>
      <c r="R45" s="243">
        <f>R60*Вводные!$F$44*SUMIF(Вводные!$H$4:$L$4,Затраты!R$8,Вводные!$H$15:$L$15)</f>
        <v>9922.5</v>
      </c>
      <c r="S45" s="243">
        <f>S60*Вводные!$F$44*SUMIF(Вводные!$H$4:$L$4,Затраты!S$8,Вводные!$H$15:$L$15)</f>
        <v>0</v>
      </c>
      <c r="T45" s="243">
        <f>T60*Вводные!$F$44*SUMIF(Вводные!$H$4:$L$4,Затраты!T$8,Вводные!$H$15:$L$15)</f>
        <v>0</v>
      </c>
      <c r="U45" s="243">
        <f>U60*Вводные!$F$44*SUMIF(Вводные!$H$4:$L$4,Затраты!U$8,Вводные!$H$15:$L$15)</f>
        <v>0</v>
      </c>
      <c r="V45" s="243">
        <f>V60*Вводные!$F$44*SUMIF(Вводные!$H$4:$L$4,Затраты!V$8,Вводные!$H$15:$L$15)</f>
        <v>0</v>
      </c>
      <c r="W45" s="243">
        <f>W60*Вводные!$F$44*SUMIF(Вводные!$H$4:$L$4,Затраты!W$8,Вводные!$H$15:$L$15)</f>
        <v>0</v>
      </c>
      <c r="X45" s="243">
        <f>X60*Вводные!$F$44*SUMIF(Вводные!$H$4:$L$4,Затраты!X$8,Вводные!$H$15:$L$15)</f>
        <v>0</v>
      </c>
      <c r="Y45" s="243">
        <f>Y60*Вводные!$F$44*SUMIF(Вводные!$H$4:$L$4,Затраты!Y$8,Вводные!$H$15:$L$15)</f>
        <v>0</v>
      </c>
      <c r="Z45" s="243">
        <f>Z60*Вводные!$F$44*SUMIF(Вводные!$H$4:$L$4,Затраты!Z$8,Вводные!$H$15:$L$15)</f>
        <v>0</v>
      </c>
      <c r="AA45" s="243">
        <f>AA60*Вводные!$F$44*SUMIF(Вводные!$H$4:$L$4,Затраты!AA$8,Вводные!$H$15:$L$15)</f>
        <v>0</v>
      </c>
      <c r="AB45" s="243">
        <f>AB60*Вводные!$F$44*SUMIF(Вводные!$H$4:$L$4,Затраты!AB$8,Вводные!$H$15:$L$15)</f>
        <v>0</v>
      </c>
      <c r="AC45" s="243">
        <f>AC60*Вводные!$F$44*SUMIF(Вводные!$H$4:$L$4,Затраты!AC$8,Вводные!$H$15:$L$15)</f>
        <v>0</v>
      </c>
      <c r="AD45" s="243">
        <f>AD60*Вводные!$F$44*SUMIF(Вводные!$H$4:$L$4,Затраты!AD$8,Вводные!$H$15:$L$15)</f>
        <v>13759.2</v>
      </c>
      <c r="AE45" s="243">
        <f>AE60*Вводные!$F$44*SUMIF(Вводные!$H$4:$L$4,Затраты!AE$8,Вводные!$H$15:$L$15)</f>
        <v>0</v>
      </c>
      <c r="AF45" s="243">
        <f>AF60*Вводные!$F$44*SUMIF(Вводные!$H$4:$L$4,Затраты!AF$8,Вводные!$H$15:$L$15)</f>
        <v>0</v>
      </c>
      <c r="AG45" s="243">
        <f>AG60*Вводные!$F$44*SUMIF(Вводные!$H$4:$L$4,Затраты!AG$8,Вводные!$H$15:$L$15)</f>
        <v>0</v>
      </c>
      <c r="AH45" s="243">
        <f>AH60*Вводные!$F$44*SUMIF(Вводные!$H$4:$L$4,Затраты!AH$8,Вводные!$H$15:$L$15)</f>
        <v>0</v>
      </c>
      <c r="AI45" s="243">
        <f>AI60*Вводные!$F$44*SUMIF(Вводные!$H$4:$L$4,Затраты!AI$8,Вводные!$H$15:$L$15)</f>
        <v>0</v>
      </c>
      <c r="AJ45" s="243">
        <f>AJ60*Вводные!$F$44*SUMIF(Вводные!$H$4:$L$4,Затраты!AJ$8,Вводные!$H$15:$L$15)</f>
        <v>0</v>
      </c>
      <c r="AK45" s="243">
        <f>AK60*Вводные!$F$44*SUMIF(Вводные!$H$4:$L$4,Затраты!AK$8,Вводные!$H$15:$L$15)</f>
        <v>0</v>
      </c>
      <c r="AL45" s="243">
        <f>AL60*Вводные!$F$44*SUMIF(Вводные!$H$4:$L$4,Затраты!AL$8,Вводные!$H$15:$L$15)</f>
        <v>0</v>
      </c>
      <c r="AM45" s="243">
        <f>AM60*Вводные!$F$44*SUMIF(Вводные!$H$4:$L$4,Затраты!AM$8,Вводные!$H$15:$L$15)</f>
        <v>0</v>
      </c>
      <c r="AN45" s="243">
        <f>AN60*Вводные!$F$44*SUMIF(Вводные!$H$4:$L$4,Затраты!AN$8,Вводные!$H$15:$L$15)</f>
        <v>0</v>
      </c>
      <c r="AO45" s="243">
        <f>AO60*Вводные!$F$44*SUMIF(Вводные!$H$4:$L$4,Затраты!AO$8,Вводные!$H$15:$L$15)</f>
        <v>0</v>
      </c>
      <c r="AP45" s="243">
        <f>AP60*Вводные!$F$44*SUMIF(Вводные!$H$4:$L$4,Затраты!AP$8,Вводные!$H$15:$L$15)</f>
        <v>21464.352000000003</v>
      </c>
      <c r="AQ45" s="243">
        <f>AQ60*Вводные!$F$44*SUMIF(Вводные!$H$4:$L$4,Затраты!AQ$8,Вводные!$H$15:$L$15)</f>
        <v>0</v>
      </c>
      <c r="AR45" s="243">
        <f>AR60*Вводные!$F$44*SUMIF(Вводные!$H$4:$L$4,Затраты!AR$8,Вводные!$H$15:$L$15)</f>
        <v>0</v>
      </c>
      <c r="AS45" s="243">
        <f>AS60*Вводные!$F$44*SUMIF(Вводные!$H$4:$L$4,Затраты!AS$8,Вводные!$H$15:$L$15)</f>
        <v>0</v>
      </c>
      <c r="AT45" s="243">
        <f>AT60*Вводные!$F$44*SUMIF(Вводные!$H$4:$L$4,Затраты!AT$8,Вводные!$H$15:$L$15)</f>
        <v>0</v>
      </c>
      <c r="AU45" s="243">
        <f>AU60*Вводные!$F$44*SUMIF(Вводные!$H$4:$L$4,Затраты!AU$8,Вводные!$H$15:$L$15)</f>
        <v>0</v>
      </c>
      <c r="AV45" s="243">
        <f>AV60*Вводные!$F$44*SUMIF(Вводные!$H$4:$L$4,Затраты!AV$8,Вводные!$H$15:$L$15)</f>
        <v>0</v>
      </c>
      <c r="AW45" s="243">
        <f>AW60*Вводные!$F$44*SUMIF(Вводные!$H$4:$L$4,Затраты!AW$8,Вводные!$H$15:$L$15)</f>
        <v>0</v>
      </c>
      <c r="AX45" s="243">
        <f>AX60*Вводные!$F$44*SUMIF(Вводные!$H$4:$L$4,Затраты!AX$8,Вводные!$H$15:$L$15)</f>
        <v>0</v>
      </c>
      <c r="AY45" s="243">
        <f>AY60*Вводные!$F$44*SUMIF(Вводные!$H$4:$L$4,Затраты!AY$8,Вводные!$H$15:$L$15)</f>
        <v>0</v>
      </c>
      <c r="AZ45" s="243">
        <f>AZ60*Вводные!$F$44*SUMIF(Вводные!$H$4:$L$4,Затраты!AZ$8,Вводные!$H$15:$L$15)</f>
        <v>0</v>
      </c>
      <c r="BA45" s="243">
        <f>BA60*Вводные!$F$44*SUMIF(Вводные!$H$4:$L$4,Затраты!BA$8,Вводные!$H$15:$L$15)</f>
        <v>0</v>
      </c>
      <c r="BB45" s="243">
        <f>BB60*Вводные!$F$44*SUMIF(Вводные!$H$4:$L$4,Затраты!BB$8,Вводные!$H$15:$L$15)</f>
        <v>22322.926080000001</v>
      </c>
      <c r="BC45" s="243">
        <f>BC60*Вводные!$F$44*SUMIF(Вводные!$H$4:$L$4,Затраты!BC$8,Вводные!$H$15:$L$15)</f>
        <v>0</v>
      </c>
      <c r="BD45" s="243">
        <f>BD60*Вводные!$F$44*SUMIF(Вводные!$H$4:$L$4,Затраты!BD$8,Вводные!$H$15:$L$15)</f>
        <v>0</v>
      </c>
      <c r="BE45" s="243">
        <f>BE60*Вводные!$F$44*SUMIF(Вводные!$H$4:$L$4,Затраты!BE$8,Вводные!$H$15:$L$15)</f>
        <v>0</v>
      </c>
      <c r="BF45" s="243">
        <f>BF60*Вводные!$F$44*SUMIF(Вводные!$H$4:$L$4,Затраты!BF$8,Вводные!$H$15:$L$15)</f>
        <v>0</v>
      </c>
      <c r="BG45" s="243">
        <f>BG60*Вводные!$F$44*SUMIF(Вводные!$H$4:$L$4,Затраты!BG$8,Вводные!$H$15:$L$15)</f>
        <v>0</v>
      </c>
      <c r="BH45" s="243">
        <f>BH60*Вводные!$F$44*SUMIF(Вводные!$H$4:$L$4,Затраты!BH$8,Вводные!$H$15:$L$15)</f>
        <v>0</v>
      </c>
      <c r="BI45" s="243">
        <f>BI60*Вводные!$F$44*SUMIF(Вводные!$H$4:$L$4,Затраты!BI$8,Вводные!$H$15:$L$15)</f>
        <v>0</v>
      </c>
      <c r="BJ45" s="243">
        <f>BJ60*Вводные!$F$44*SUMIF(Вводные!$H$4:$L$4,Затраты!BJ$8,Вводные!$H$15:$L$15)</f>
        <v>0</v>
      </c>
      <c r="BK45" s="243">
        <f>BK60*Вводные!$F$44*SUMIF(Вводные!$H$4:$L$4,Затраты!BK$8,Вводные!$H$15:$L$15)</f>
        <v>0</v>
      </c>
      <c r="BL45" s="243">
        <f>BL60*Вводные!$F$44*SUMIF(Вводные!$H$4:$L$4,Затраты!BL$8,Вводные!$H$15:$L$15)</f>
        <v>0</v>
      </c>
      <c r="BM45" s="243">
        <f>BM60*Вводные!$F$44*SUMIF(Вводные!$H$4:$L$4,Затраты!BM$8,Вводные!$H$15:$L$15)</f>
        <v>0</v>
      </c>
      <c r="BN45" s="247"/>
      <c r="BO45" s="247"/>
      <c r="BP45" s="247"/>
      <c r="BQ45" s="247"/>
      <c r="BR45" s="247"/>
      <c r="BS45" s="247"/>
      <c r="BT45" s="247"/>
      <c r="BU45" s="247"/>
      <c r="BV45" s="247"/>
      <c r="BW45" s="247"/>
      <c r="BX45" s="247"/>
      <c r="BY45" s="247"/>
      <c r="BZ45" s="247"/>
      <c r="CA45" s="247"/>
      <c r="CB45" s="247"/>
      <c r="CC45" s="247"/>
      <c r="CD45" s="247"/>
      <c r="CE45" s="247"/>
      <c r="CF45" s="247"/>
      <c r="CG45" s="247"/>
    </row>
    <row r="46" spans="1:85" ht="15.75" customHeight="1" x14ac:dyDescent="0.2">
      <c r="A46" s="247"/>
      <c r="B46" s="247"/>
      <c r="C46" s="55" t="str">
        <f>Вводные!C42</f>
        <v>Автомобиль для офиса</v>
      </c>
      <c r="D46" s="53" t="s">
        <v>60</v>
      </c>
      <c r="E46" s="245"/>
      <c r="F46" s="243">
        <f>F61*Вводные!$F$42*SUMIF(Вводные!$H$4:$L$4,Затраты!F$8,Вводные!$H$15:$L$15)</f>
        <v>6300</v>
      </c>
      <c r="G46" s="243">
        <f>G61*Вводные!$F$42*SUMIF(Вводные!$H$4:$L$4,Затраты!G$8,Вводные!$H$15:$L$15)</f>
        <v>0</v>
      </c>
      <c r="H46" s="243">
        <f>H61*Вводные!$F$42*SUMIF(Вводные!$H$4:$L$4,Затраты!H$8,Вводные!$H$15:$L$15)</f>
        <v>0</v>
      </c>
      <c r="I46" s="243">
        <f>I61*Вводные!$F$42*SUMIF(Вводные!$H$4:$L$4,Затраты!I$8,Вводные!$H$15:$L$15)</f>
        <v>0</v>
      </c>
      <c r="J46" s="243">
        <f>J61*Вводные!$F$42*SUMIF(Вводные!$H$4:$L$4,Затраты!J$8,Вводные!$H$15:$L$15)</f>
        <v>0</v>
      </c>
      <c r="K46" s="243">
        <f>K61*Вводные!$F$42*SUMIF(Вводные!$H$4:$L$4,Затраты!K$8,Вводные!$H$15:$L$15)</f>
        <v>0</v>
      </c>
      <c r="L46" s="243">
        <f>L61*Вводные!$F$42*SUMIF(Вводные!$H$4:$L$4,Затраты!L$8,Вводные!$H$15:$L$15)</f>
        <v>0</v>
      </c>
      <c r="M46" s="243">
        <f>M61*Вводные!$F$42*SUMIF(Вводные!$H$4:$L$4,Затраты!M$8,Вводные!$H$15:$L$15)</f>
        <v>0</v>
      </c>
      <c r="N46" s="243">
        <f>N61*Вводные!$F$42*SUMIF(Вводные!$H$4:$L$4,Затраты!N$8,Вводные!$H$15:$L$15)</f>
        <v>0</v>
      </c>
      <c r="O46" s="243">
        <f>O61*Вводные!$F$42*SUMIF(Вводные!$H$4:$L$4,Затраты!O$8,Вводные!$H$15:$L$15)</f>
        <v>0</v>
      </c>
      <c r="P46" s="243">
        <f>P61*Вводные!$F$42*SUMIF(Вводные!$H$4:$L$4,Затраты!P$8,Вводные!$H$15:$L$15)</f>
        <v>0</v>
      </c>
      <c r="Q46" s="243">
        <f>Q61*Вводные!$F$42*SUMIF(Вводные!$H$4:$L$4,Затраты!Q$8,Вводные!$H$15:$L$15)</f>
        <v>0</v>
      </c>
      <c r="R46" s="243">
        <f>R61*Вводные!$F$42*SUMIF(Вводные!$H$4:$L$4,Затраты!R$8,Вводные!$H$15:$L$15)</f>
        <v>0</v>
      </c>
      <c r="S46" s="243">
        <f>S61*Вводные!$F$42*SUMIF(Вводные!$H$4:$L$4,Затраты!S$8,Вводные!$H$15:$L$15)</f>
        <v>0</v>
      </c>
      <c r="T46" s="243">
        <f>T61*Вводные!$F$42*SUMIF(Вводные!$H$4:$L$4,Затраты!T$8,Вводные!$H$15:$L$15)</f>
        <v>0</v>
      </c>
      <c r="U46" s="243">
        <f>U61*Вводные!$F$42*SUMIF(Вводные!$H$4:$L$4,Затраты!U$8,Вводные!$H$15:$L$15)</f>
        <v>0</v>
      </c>
      <c r="V46" s="243">
        <f>V61*Вводные!$F$42*SUMIF(Вводные!$H$4:$L$4,Затраты!V$8,Вводные!$H$15:$L$15)</f>
        <v>0</v>
      </c>
      <c r="W46" s="243">
        <f>W61*Вводные!$F$42*SUMIF(Вводные!$H$4:$L$4,Затраты!W$8,Вводные!$H$15:$L$15)</f>
        <v>0</v>
      </c>
      <c r="X46" s="243">
        <f>X61*Вводные!$F$42*SUMIF(Вводные!$H$4:$L$4,Затраты!X$8,Вводные!$H$15:$L$15)</f>
        <v>0</v>
      </c>
      <c r="Y46" s="243">
        <f>Y61*Вводные!$F$42*SUMIF(Вводные!$H$4:$L$4,Затраты!Y$8,Вводные!$H$15:$L$15)</f>
        <v>0</v>
      </c>
      <c r="Z46" s="243">
        <f>Z61*Вводные!$F$42*SUMIF(Вводные!$H$4:$L$4,Затраты!Z$8,Вводные!$H$15:$L$15)</f>
        <v>0</v>
      </c>
      <c r="AA46" s="243">
        <f>AA61*Вводные!$F$42*SUMIF(Вводные!$H$4:$L$4,Затраты!AA$8,Вводные!$H$15:$L$15)</f>
        <v>0</v>
      </c>
      <c r="AB46" s="243">
        <f>AB61*Вводные!$F$42*SUMIF(Вводные!$H$4:$L$4,Затраты!AB$8,Вводные!$H$15:$L$15)</f>
        <v>0</v>
      </c>
      <c r="AC46" s="243">
        <f>AC61*Вводные!$F$42*SUMIF(Вводные!$H$4:$L$4,Затраты!AC$8,Вводные!$H$15:$L$15)</f>
        <v>0</v>
      </c>
      <c r="AD46" s="243">
        <f>AD61*Вводные!$F$42*SUMIF(Вводные!$H$4:$L$4,Затраты!AD$8,Вводные!$H$15:$L$15)</f>
        <v>0</v>
      </c>
      <c r="AE46" s="243">
        <f>AE61*Вводные!$F$42*SUMIF(Вводные!$H$4:$L$4,Затраты!AE$8,Вводные!$H$15:$L$15)</f>
        <v>0</v>
      </c>
      <c r="AF46" s="243">
        <f>AF61*Вводные!$F$42*SUMIF(Вводные!$H$4:$L$4,Затраты!AF$8,Вводные!$H$15:$L$15)</f>
        <v>0</v>
      </c>
      <c r="AG46" s="243">
        <f>AG61*Вводные!$F$42*SUMIF(Вводные!$H$4:$L$4,Затраты!AG$8,Вводные!$H$15:$L$15)</f>
        <v>0</v>
      </c>
      <c r="AH46" s="243">
        <f>AH61*Вводные!$F$42*SUMIF(Вводные!$H$4:$L$4,Затраты!AH$8,Вводные!$H$15:$L$15)</f>
        <v>0</v>
      </c>
      <c r="AI46" s="243">
        <f>AI61*Вводные!$F$42*SUMIF(Вводные!$H$4:$L$4,Затраты!AI$8,Вводные!$H$15:$L$15)</f>
        <v>0</v>
      </c>
      <c r="AJ46" s="243">
        <f>AJ61*Вводные!$F$42*SUMIF(Вводные!$H$4:$L$4,Затраты!AJ$8,Вводные!$H$15:$L$15)</f>
        <v>0</v>
      </c>
      <c r="AK46" s="243">
        <f>AK61*Вводные!$F$42*SUMIF(Вводные!$H$4:$L$4,Затраты!AK$8,Вводные!$H$15:$L$15)</f>
        <v>0</v>
      </c>
      <c r="AL46" s="243">
        <f>AL61*Вводные!$F$42*SUMIF(Вводные!$H$4:$L$4,Затраты!AL$8,Вводные!$H$15:$L$15)</f>
        <v>0</v>
      </c>
      <c r="AM46" s="243">
        <f>AM61*Вводные!$F$42*SUMIF(Вводные!$H$4:$L$4,Затраты!AM$8,Вводные!$H$15:$L$15)</f>
        <v>0</v>
      </c>
      <c r="AN46" s="243">
        <f>AN61*Вводные!$F$42*SUMIF(Вводные!$H$4:$L$4,Затраты!AN$8,Вводные!$H$15:$L$15)</f>
        <v>0</v>
      </c>
      <c r="AO46" s="243">
        <f>AO61*Вводные!$F$42*SUMIF(Вводные!$H$4:$L$4,Затраты!AO$8,Вводные!$H$15:$L$15)</f>
        <v>0</v>
      </c>
      <c r="AP46" s="243">
        <f>AP61*Вводные!$F$42*SUMIF(Вводные!$H$4:$L$4,Затраты!AP$8,Вводные!$H$15:$L$15)</f>
        <v>0</v>
      </c>
      <c r="AQ46" s="243">
        <f>AQ61*Вводные!$F$42*SUMIF(Вводные!$H$4:$L$4,Затраты!AQ$8,Вводные!$H$15:$L$15)</f>
        <v>0</v>
      </c>
      <c r="AR46" s="243">
        <f>AR61*Вводные!$F$42*SUMIF(Вводные!$H$4:$L$4,Затраты!AR$8,Вводные!$H$15:$L$15)</f>
        <v>0</v>
      </c>
      <c r="AS46" s="243">
        <f>AS61*Вводные!$F$42*SUMIF(Вводные!$H$4:$L$4,Затраты!AS$8,Вводные!$H$15:$L$15)</f>
        <v>0</v>
      </c>
      <c r="AT46" s="243">
        <f>AT61*Вводные!$F$42*SUMIF(Вводные!$H$4:$L$4,Затраты!AT$8,Вводные!$H$15:$L$15)</f>
        <v>0</v>
      </c>
      <c r="AU46" s="243">
        <f>AU61*Вводные!$F$42*SUMIF(Вводные!$H$4:$L$4,Затраты!AU$8,Вводные!$H$15:$L$15)</f>
        <v>0</v>
      </c>
      <c r="AV46" s="243">
        <f>AV61*Вводные!$F$42*SUMIF(Вводные!$H$4:$L$4,Затраты!AV$8,Вводные!$H$15:$L$15)</f>
        <v>0</v>
      </c>
      <c r="AW46" s="243">
        <f>AW61*Вводные!$F$42*SUMIF(Вводные!$H$4:$L$4,Затраты!AW$8,Вводные!$H$15:$L$15)</f>
        <v>0</v>
      </c>
      <c r="AX46" s="243">
        <f>AX61*Вводные!$F$42*SUMIF(Вводные!$H$4:$L$4,Затраты!AX$8,Вводные!$H$15:$L$15)</f>
        <v>0</v>
      </c>
      <c r="AY46" s="243">
        <f>AY61*Вводные!$F$42*SUMIF(Вводные!$H$4:$L$4,Затраты!AY$8,Вводные!$H$15:$L$15)</f>
        <v>0</v>
      </c>
      <c r="AZ46" s="243">
        <f>AZ61*Вводные!$F$42*SUMIF(Вводные!$H$4:$L$4,Затраты!AZ$8,Вводные!$H$15:$L$15)</f>
        <v>0</v>
      </c>
      <c r="BA46" s="243">
        <f>BA61*Вводные!$F$42*SUMIF(Вводные!$H$4:$L$4,Затраты!BA$8,Вводные!$H$15:$L$15)</f>
        <v>0</v>
      </c>
      <c r="BB46" s="243">
        <f>BB61*Вводные!$F$42*SUMIF(Вводные!$H$4:$L$4,Затраты!BB$8,Вводные!$H$15:$L$15)</f>
        <v>0</v>
      </c>
      <c r="BC46" s="243">
        <f>BC61*Вводные!$F$42*SUMIF(Вводные!$H$4:$L$4,Затраты!BC$8,Вводные!$H$15:$L$15)</f>
        <v>0</v>
      </c>
      <c r="BD46" s="243">
        <f>BD61*Вводные!$F$42*SUMIF(Вводные!$H$4:$L$4,Затраты!BD$8,Вводные!$H$15:$L$15)</f>
        <v>0</v>
      </c>
      <c r="BE46" s="243">
        <f>BE61*Вводные!$F$42*SUMIF(Вводные!$H$4:$L$4,Затраты!BE$8,Вводные!$H$15:$L$15)</f>
        <v>0</v>
      </c>
      <c r="BF46" s="243">
        <f>BF61*Вводные!$F$42*SUMIF(Вводные!$H$4:$L$4,Затраты!BF$8,Вводные!$H$15:$L$15)</f>
        <v>0</v>
      </c>
      <c r="BG46" s="243">
        <f>BG61*Вводные!$F$42*SUMIF(Вводные!$H$4:$L$4,Затраты!BG$8,Вводные!$H$15:$L$15)</f>
        <v>0</v>
      </c>
      <c r="BH46" s="243">
        <f>BH61*Вводные!$F$42*SUMIF(Вводные!$H$4:$L$4,Затраты!BH$8,Вводные!$H$15:$L$15)</f>
        <v>0</v>
      </c>
      <c r="BI46" s="243">
        <f>BI61*Вводные!$F$42*SUMIF(Вводные!$H$4:$L$4,Затраты!BI$8,Вводные!$H$15:$L$15)</f>
        <v>0</v>
      </c>
      <c r="BJ46" s="243">
        <f>BJ61*Вводные!$F$42*SUMIF(Вводные!$H$4:$L$4,Затраты!BJ$8,Вводные!$H$15:$L$15)</f>
        <v>0</v>
      </c>
      <c r="BK46" s="243">
        <f>BK61*Вводные!$F$42*SUMIF(Вводные!$H$4:$L$4,Затраты!BK$8,Вводные!$H$15:$L$15)</f>
        <v>0</v>
      </c>
      <c r="BL46" s="243">
        <f>BL61*Вводные!$F$42*SUMIF(Вводные!$H$4:$L$4,Затраты!BL$8,Вводные!$H$15:$L$15)</f>
        <v>0</v>
      </c>
      <c r="BM46" s="243">
        <f>BM61*Вводные!$F$42*SUMIF(Вводные!$H$4:$L$4,Затраты!BM$8,Вводные!$H$15:$L$15)</f>
        <v>0</v>
      </c>
      <c r="BN46" s="247"/>
      <c r="BO46" s="247"/>
      <c r="BP46" s="247"/>
      <c r="BQ46" s="247"/>
      <c r="BR46" s="247"/>
      <c r="BS46" s="247"/>
      <c r="BT46" s="247"/>
      <c r="BU46" s="247"/>
      <c r="BV46" s="247"/>
      <c r="BW46" s="247"/>
      <c r="BX46" s="247"/>
      <c r="BY46" s="247"/>
      <c r="BZ46" s="247"/>
      <c r="CA46" s="247"/>
      <c r="CB46" s="247"/>
      <c r="CC46" s="247"/>
      <c r="CD46" s="247"/>
      <c r="CE46" s="247"/>
      <c r="CF46" s="247"/>
      <c r="CG46" s="247"/>
    </row>
    <row r="47" spans="1:85" ht="15.75" customHeight="1" x14ac:dyDescent="0.2">
      <c r="A47" s="26"/>
      <c r="B47" s="86" t="s">
        <v>320</v>
      </c>
      <c r="C47" s="63"/>
      <c r="D47" s="52" t="s">
        <v>60</v>
      </c>
      <c r="E47" s="248"/>
      <c r="F47" s="223">
        <f>SUM(F42:F46)</f>
        <v>10403.75</v>
      </c>
      <c r="G47" s="223">
        <f t="shared" ref="G47:AK47" si="9">SUM(G42:G46)</f>
        <v>953.75</v>
      </c>
      <c r="H47" s="223">
        <f t="shared" si="9"/>
        <v>953.75</v>
      </c>
      <c r="I47" s="223">
        <f t="shared" si="9"/>
        <v>953.75</v>
      </c>
      <c r="J47" s="223">
        <f t="shared" si="9"/>
        <v>953.75</v>
      </c>
      <c r="K47" s="223">
        <f t="shared" si="9"/>
        <v>953.75</v>
      </c>
      <c r="L47" s="223">
        <f t="shared" si="9"/>
        <v>953.75</v>
      </c>
      <c r="M47" s="223">
        <f t="shared" si="9"/>
        <v>953.75</v>
      </c>
      <c r="N47" s="223">
        <f t="shared" si="9"/>
        <v>953.75</v>
      </c>
      <c r="O47" s="223">
        <f t="shared" si="9"/>
        <v>953.75</v>
      </c>
      <c r="P47" s="223">
        <f t="shared" si="9"/>
        <v>953.75</v>
      </c>
      <c r="Q47" s="223">
        <f t="shared" si="9"/>
        <v>953.75</v>
      </c>
      <c r="R47" s="223">
        <f t="shared" si="9"/>
        <v>10933.125</v>
      </c>
      <c r="S47" s="223">
        <f t="shared" si="9"/>
        <v>1010.625</v>
      </c>
      <c r="T47" s="223">
        <f t="shared" si="9"/>
        <v>1010.625</v>
      </c>
      <c r="U47" s="223">
        <f t="shared" si="9"/>
        <v>1010.625</v>
      </c>
      <c r="V47" s="223">
        <f t="shared" si="9"/>
        <v>1010.625</v>
      </c>
      <c r="W47" s="223">
        <f t="shared" si="9"/>
        <v>1010.625</v>
      </c>
      <c r="X47" s="223">
        <f t="shared" si="9"/>
        <v>1010.625</v>
      </c>
      <c r="Y47" s="223">
        <f t="shared" si="9"/>
        <v>1010.625</v>
      </c>
      <c r="Z47" s="223">
        <f t="shared" si="9"/>
        <v>1010.625</v>
      </c>
      <c r="AA47" s="223">
        <f t="shared" si="9"/>
        <v>1010.625</v>
      </c>
      <c r="AB47" s="223">
        <f t="shared" si="9"/>
        <v>1010.625</v>
      </c>
      <c r="AC47" s="223">
        <f t="shared" si="9"/>
        <v>1010.625</v>
      </c>
      <c r="AD47" s="223">
        <f>SUM(AD42:AD46)</f>
        <v>14810.25</v>
      </c>
      <c r="AE47" s="223">
        <f t="shared" si="9"/>
        <v>1051.05</v>
      </c>
      <c r="AF47" s="223">
        <f t="shared" si="9"/>
        <v>1051.05</v>
      </c>
      <c r="AG47" s="223">
        <f t="shared" si="9"/>
        <v>1051.05</v>
      </c>
      <c r="AH47" s="223">
        <f t="shared" si="9"/>
        <v>1051.05</v>
      </c>
      <c r="AI47" s="223">
        <f t="shared" si="9"/>
        <v>1051.05</v>
      </c>
      <c r="AJ47" s="223">
        <f t="shared" si="9"/>
        <v>1051.05</v>
      </c>
      <c r="AK47" s="223">
        <f t="shared" si="9"/>
        <v>1051.05</v>
      </c>
      <c r="AL47" s="223">
        <f t="shared" ref="AL47:BM47" si="10">SUM(AL42:AL46)</f>
        <v>1051.05</v>
      </c>
      <c r="AM47" s="223">
        <f t="shared" si="10"/>
        <v>1051.05</v>
      </c>
      <c r="AN47" s="223">
        <f t="shared" si="10"/>
        <v>1051.05</v>
      </c>
      <c r="AO47" s="223">
        <f t="shared" si="10"/>
        <v>1051.05</v>
      </c>
      <c r="AP47" s="223">
        <f t="shared" si="10"/>
        <v>22557.444000000003</v>
      </c>
      <c r="AQ47" s="223">
        <f t="shared" si="10"/>
        <v>1093.0920000000001</v>
      </c>
      <c r="AR47" s="223">
        <f t="shared" si="10"/>
        <v>1093.0920000000001</v>
      </c>
      <c r="AS47" s="223">
        <f t="shared" si="10"/>
        <v>1093.0920000000001</v>
      </c>
      <c r="AT47" s="223">
        <f t="shared" si="10"/>
        <v>1093.0920000000001</v>
      </c>
      <c r="AU47" s="223">
        <f t="shared" si="10"/>
        <v>1093.0920000000001</v>
      </c>
      <c r="AV47" s="223">
        <f t="shared" si="10"/>
        <v>1093.0920000000001</v>
      </c>
      <c r="AW47" s="223">
        <f t="shared" si="10"/>
        <v>1093.0920000000001</v>
      </c>
      <c r="AX47" s="223">
        <f t="shared" si="10"/>
        <v>1093.0920000000001</v>
      </c>
      <c r="AY47" s="223">
        <f t="shared" si="10"/>
        <v>1093.0920000000001</v>
      </c>
      <c r="AZ47" s="223">
        <f t="shared" si="10"/>
        <v>1093.0920000000001</v>
      </c>
      <c r="BA47" s="223">
        <f t="shared" si="10"/>
        <v>1093.0920000000001</v>
      </c>
      <c r="BB47" s="223">
        <f t="shared" si="10"/>
        <v>23459.741760000001</v>
      </c>
      <c r="BC47" s="223">
        <f t="shared" si="10"/>
        <v>1136.8156800000002</v>
      </c>
      <c r="BD47" s="223">
        <f t="shared" si="10"/>
        <v>1136.8156800000002</v>
      </c>
      <c r="BE47" s="223">
        <f t="shared" si="10"/>
        <v>1136.8156800000002</v>
      </c>
      <c r="BF47" s="223">
        <f t="shared" si="10"/>
        <v>1136.8156800000002</v>
      </c>
      <c r="BG47" s="223">
        <f t="shared" si="10"/>
        <v>1136.8156800000002</v>
      </c>
      <c r="BH47" s="223">
        <f t="shared" si="10"/>
        <v>1136.8156800000002</v>
      </c>
      <c r="BI47" s="223">
        <f t="shared" si="10"/>
        <v>1136.8156800000002</v>
      </c>
      <c r="BJ47" s="223">
        <f t="shared" si="10"/>
        <v>1136.8156800000002</v>
      </c>
      <c r="BK47" s="223">
        <f t="shared" si="10"/>
        <v>1136.8156800000002</v>
      </c>
      <c r="BL47" s="223">
        <f t="shared" si="10"/>
        <v>1136.8156800000002</v>
      </c>
      <c r="BM47" s="223">
        <f t="shared" si="10"/>
        <v>1136.8156800000002</v>
      </c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</row>
    <row r="48" spans="1:85" ht="15.75" customHeight="1" x14ac:dyDescent="0.2">
      <c r="A48" s="26"/>
      <c r="B48" s="26"/>
      <c r="C48" s="86"/>
      <c r="D48" s="44"/>
      <c r="E48" s="248"/>
      <c r="F48" s="223"/>
      <c r="G48" s="223"/>
      <c r="H48" s="223"/>
      <c r="I48" s="223"/>
      <c r="J48" s="223"/>
      <c r="K48" s="223"/>
      <c r="L48" s="223"/>
      <c r="M48" s="223"/>
      <c r="N48" s="223"/>
      <c r="O48" s="223"/>
      <c r="P48" s="223"/>
      <c r="Q48" s="223"/>
      <c r="R48" s="223"/>
      <c r="S48" s="223"/>
      <c r="T48" s="223"/>
      <c r="U48" s="223"/>
      <c r="V48" s="223"/>
      <c r="W48" s="223"/>
      <c r="X48" s="223"/>
      <c r="Y48" s="223"/>
      <c r="Z48" s="223"/>
      <c r="AA48" s="223"/>
      <c r="AB48" s="223"/>
      <c r="AC48" s="223"/>
      <c r="AD48" s="223"/>
      <c r="AE48" s="223"/>
      <c r="AF48" s="223"/>
      <c r="AG48" s="223"/>
      <c r="AH48" s="223"/>
      <c r="AI48" s="223"/>
      <c r="AJ48" s="223"/>
      <c r="AK48" s="223"/>
      <c r="AL48" s="223"/>
      <c r="AM48" s="223"/>
      <c r="AN48" s="223"/>
      <c r="AO48" s="223"/>
      <c r="AP48" s="223"/>
      <c r="AQ48" s="223"/>
      <c r="AR48" s="223"/>
      <c r="AS48" s="223"/>
      <c r="AT48" s="223"/>
      <c r="AU48" s="223"/>
      <c r="AV48" s="223"/>
      <c r="AW48" s="223"/>
      <c r="AX48" s="223"/>
      <c r="AY48" s="223"/>
      <c r="AZ48" s="223"/>
      <c r="BA48" s="223"/>
      <c r="BB48" s="223"/>
      <c r="BC48" s="223"/>
      <c r="BD48" s="223"/>
      <c r="BE48" s="223"/>
      <c r="BF48" s="223"/>
      <c r="BG48" s="223"/>
      <c r="BH48" s="223"/>
      <c r="BI48" s="223"/>
      <c r="BJ48" s="223"/>
      <c r="BK48" s="223"/>
      <c r="BL48" s="223"/>
      <c r="BM48" s="223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</row>
    <row r="49" spans="1:85" ht="15.75" customHeight="1" x14ac:dyDescent="0.2">
      <c r="A49" s="26"/>
      <c r="B49" s="63" t="s">
        <v>321</v>
      </c>
      <c r="C49" s="63"/>
      <c r="D49" s="44"/>
      <c r="E49" s="248"/>
      <c r="F49" s="223"/>
      <c r="G49" s="223"/>
      <c r="H49" s="223"/>
      <c r="I49" s="223"/>
      <c r="J49" s="223"/>
      <c r="K49" s="223"/>
      <c r="L49" s="223"/>
      <c r="M49" s="223"/>
      <c r="N49" s="223"/>
      <c r="O49" s="223"/>
      <c r="P49" s="223"/>
      <c r="Q49" s="223"/>
      <c r="R49" s="223"/>
      <c r="S49" s="223"/>
      <c r="T49" s="223"/>
      <c r="U49" s="223"/>
      <c r="V49" s="223"/>
      <c r="W49" s="223"/>
      <c r="X49" s="223"/>
      <c r="Y49" s="223"/>
      <c r="Z49" s="223"/>
      <c r="AA49" s="223"/>
      <c r="AB49" s="223"/>
      <c r="AC49" s="223"/>
      <c r="AD49" s="223"/>
      <c r="AE49" s="223"/>
      <c r="AF49" s="223"/>
      <c r="AG49" s="223"/>
      <c r="AH49" s="223"/>
      <c r="AI49" s="223"/>
      <c r="AJ49" s="223"/>
      <c r="AK49" s="223"/>
      <c r="AL49" s="223"/>
      <c r="AM49" s="223"/>
      <c r="AN49" s="223"/>
      <c r="AO49" s="223"/>
      <c r="AP49" s="223"/>
      <c r="AQ49" s="223"/>
      <c r="AR49" s="223"/>
      <c r="AS49" s="223"/>
      <c r="AT49" s="223"/>
      <c r="AU49" s="223"/>
      <c r="AV49" s="223"/>
      <c r="AW49" s="223"/>
      <c r="AX49" s="223"/>
      <c r="AY49" s="223"/>
      <c r="AZ49" s="223"/>
      <c r="BA49" s="223"/>
      <c r="BB49" s="223"/>
      <c r="BC49" s="223"/>
      <c r="BD49" s="223"/>
      <c r="BE49" s="223"/>
      <c r="BF49" s="223"/>
      <c r="BG49" s="223"/>
      <c r="BH49" s="223"/>
      <c r="BI49" s="223"/>
      <c r="BJ49" s="223"/>
      <c r="BK49" s="223"/>
      <c r="BL49" s="223"/>
      <c r="BM49" s="223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</row>
    <row r="50" spans="1:85" ht="15.75" customHeight="1" x14ac:dyDescent="0.2">
      <c r="A50" s="26"/>
      <c r="B50" s="26"/>
      <c r="C50" s="55" t="str">
        <f>C42</f>
        <v>НМА, капитализируемые расходы на разработку</v>
      </c>
      <c r="D50" s="53" t="s">
        <v>60</v>
      </c>
      <c r="E50" s="248"/>
      <c r="F50" s="112">
        <f>(Вводные!$F$63+SUM($E42:E42))/Вводные!$F$62</f>
        <v>0</v>
      </c>
      <c r="G50" s="112">
        <f>(Вводные!$F$63+SUM($E42:F42))/Вводные!$F$62</f>
        <v>18.229166666666668</v>
      </c>
      <c r="H50" s="112">
        <f>(Вводные!$F$63+SUM($E42:G42))/Вводные!$F$62</f>
        <v>36.458333333333336</v>
      </c>
      <c r="I50" s="112">
        <f>(Вводные!$F$63+SUM($E42:H42))/Вводные!$F$62</f>
        <v>54.6875</v>
      </c>
      <c r="J50" s="112">
        <f>(Вводные!$F$63+SUM($E42:I42))/Вводные!$F$62</f>
        <v>72.916666666666671</v>
      </c>
      <c r="K50" s="112">
        <f>(Вводные!$F$63+SUM($E42:J42))/Вводные!$F$62</f>
        <v>91.145833333333329</v>
      </c>
      <c r="L50" s="112">
        <f>(Вводные!$F$63+SUM($E42:K42))/Вводные!$F$62</f>
        <v>109.375</v>
      </c>
      <c r="M50" s="112">
        <f>(Вводные!$F$63+SUM($E42:L42))/Вводные!$F$62</f>
        <v>127.60416666666667</v>
      </c>
      <c r="N50" s="112">
        <f>(Вводные!$F$63+SUM($E42:M42))/Вводные!$F$62</f>
        <v>145.83333333333334</v>
      </c>
      <c r="O50" s="112">
        <f>(Вводные!$F$63+SUM($E42:N42))/Вводные!$F$62</f>
        <v>164.0625</v>
      </c>
      <c r="P50" s="112">
        <f>(Вводные!$F$63+SUM($E42:O42))/Вводные!$F$62</f>
        <v>182.29166666666666</v>
      </c>
      <c r="Q50" s="112">
        <f>(Вводные!$F$63+SUM($E42:P42))/Вводные!$F$62</f>
        <v>200.52083333333334</v>
      </c>
      <c r="R50" s="112">
        <f>(Вводные!$F$63+SUM($E42:Q42))/Вводные!$F$62</f>
        <v>218.75</v>
      </c>
      <c r="S50" s="112">
        <f>(Вводные!$F$63+SUM($E42:R42))/Вводные!$F$62</f>
        <v>237.890625</v>
      </c>
      <c r="T50" s="112">
        <f>(Вводные!$F$63+SUM($E42:S42))/Вводные!$F$62</f>
        <v>257.03125</v>
      </c>
      <c r="U50" s="112">
        <f>(Вводные!$F$63+SUM($E42:T42))/Вводные!$F$62</f>
        <v>276.171875</v>
      </c>
      <c r="V50" s="112">
        <f>(Вводные!$F$63+SUM($E42:U42))/Вводные!$F$62</f>
        <v>295.3125</v>
      </c>
      <c r="W50" s="112">
        <f>(Вводные!$F$63+SUM($E42:V42))/Вводные!$F$62</f>
        <v>314.453125</v>
      </c>
      <c r="X50" s="112">
        <f>(Вводные!$F$63+SUM($E42:W42))/Вводные!$F$62</f>
        <v>333.59375</v>
      </c>
      <c r="Y50" s="112">
        <f>(Вводные!$F$63+SUM($E42:X42))/Вводные!$F$62</f>
        <v>352.734375</v>
      </c>
      <c r="Z50" s="112">
        <f>(Вводные!$F$63+SUM($E42:Y42))/Вводные!$F$62</f>
        <v>371.875</v>
      </c>
      <c r="AA50" s="112">
        <f>(Вводные!$F$63+SUM($E42:Z42))/Вводные!$F$62</f>
        <v>391.015625</v>
      </c>
      <c r="AB50" s="112">
        <f>(Вводные!$F$63+SUM($E42:AA42))/Вводные!$F$62</f>
        <v>410.15625</v>
      </c>
      <c r="AC50" s="112">
        <f>(Вводные!$F$63+SUM($E42:AB42))/Вводные!$F$62</f>
        <v>429.296875</v>
      </c>
      <c r="AD50" s="112">
        <f>(Вводные!$F$63+SUM($E42:AC42))/Вводные!$F$62</f>
        <v>448.4375</v>
      </c>
      <c r="AE50" s="112">
        <f>(Вводные!$F$63+SUM($E42:AD42))/Вводные!$F$62</f>
        <v>468.34375</v>
      </c>
      <c r="AF50" s="112">
        <f>(Вводные!$F$63+SUM($E42:AE42))/Вводные!$F$62</f>
        <v>488.25</v>
      </c>
      <c r="AG50" s="112">
        <f>(Вводные!$F$63+SUM($E42:AF42))/Вводные!$F$62</f>
        <v>508.15625</v>
      </c>
      <c r="AH50" s="112">
        <f>(Вводные!$F$63+SUM($E42:AG42))/Вводные!$F$62</f>
        <v>528.0625</v>
      </c>
      <c r="AI50" s="112">
        <f>(Вводные!$F$63+SUM($E42:AH42))/Вводные!$F$62</f>
        <v>547.96875</v>
      </c>
      <c r="AJ50" s="112">
        <f>(Вводные!$F$63+SUM($E42:AI42))/Вводные!$F$62</f>
        <v>567.875</v>
      </c>
      <c r="AK50" s="112">
        <f>(Вводные!$F$63+SUM($E42:AJ42))/Вводные!$F$62</f>
        <v>587.78125</v>
      </c>
      <c r="AL50" s="112">
        <f>(Вводные!$F$63+SUM($E42:AK42))/Вводные!$F$62</f>
        <v>607.6875</v>
      </c>
      <c r="AM50" s="112">
        <f>(Вводные!$F$63+SUM($E42:AL42))/Вводные!$F$62</f>
        <v>627.59375</v>
      </c>
      <c r="AN50" s="112">
        <f>(Вводные!$F$63+SUM($E42:AM42))/Вводные!$F$62</f>
        <v>647.5</v>
      </c>
      <c r="AO50" s="112">
        <f>(Вводные!$F$63+SUM($E42:AN42))/Вводные!$F$62</f>
        <v>667.40625</v>
      </c>
      <c r="AP50" s="112">
        <f>(Вводные!$F$63+SUM($E42:AO42))/Вводные!$F$62</f>
        <v>687.3125</v>
      </c>
      <c r="AQ50" s="112">
        <f>(Вводные!$F$63+SUM($E42:AP42))/Вводные!$F$62</f>
        <v>708.01499999999999</v>
      </c>
      <c r="AR50" s="112">
        <f>(Вводные!$F$63+SUM($E42:AQ42))/Вводные!$F$62</f>
        <v>728.71750000000009</v>
      </c>
      <c r="AS50" s="112">
        <f>(Вводные!$F$63+SUM($E42:AR42))/Вводные!$F$62</f>
        <v>749.42000000000007</v>
      </c>
      <c r="AT50" s="112">
        <f>(Вводные!$F$63+SUM($E42:AS42))/Вводные!$F$62</f>
        <v>770.12250000000006</v>
      </c>
      <c r="AU50" s="112">
        <f>(Вводные!$F$63+SUM($E42:AT42))/Вводные!$F$62</f>
        <v>790.82500000000016</v>
      </c>
      <c r="AV50" s="112">
        <f>(Вводные!$F$63+SUM($E42:AU42))/Вводные!$F$62</f>
        <v>811.52750000000015</v>
      </c>
      <c r="AW50" s="112">
        <f>(Вводные!$F$63+SUM($E42:AV42))/Вводные!$F$62</f>
        <v>832.23000000000013</v>
      </c>
      <c r="AX50" s="112">
        <f>(Вводные!$F$63+SUM($E42:AW42))/Вводные!$F$62</f>
        <v>852.93250000000023</v>
      </c>
      <c r="AY50" s="112">
        <f>(Вводные!$F$63+SUM($E42:AX42))/Вводные!$F$62</f>
        <v>873.63500000000022</v>
      </c>
      <c r="AZ50" s="112">
        <f>(Вводные!$F$63+SUM($E42:AY42))/Вводные!$F$62</f>
        <v>894.3375000000002</v>
      </c>
      <c r="BA50" s="112">
        <f>(Вводные!$F$63+SUM($E42:AZ42))/Вводные!$F$62</f>
        <v>915.0400000000003</v>
      </c>
      <c r="BB50" s="112">
        <f>(Вводные!$F$63+SUM($E42:BA42))/Вводные!$F$62</f>
        <v>935.74250000000029</v>
      </c>
      <c r="BC50" s="112">
        <f>(Вводные!$F$63+SUM($E42:BB42))/Вводные!$F$62</f>
        <v>957.27310000000034</v>
      </c>
      <c r="BD50" s="112">
        <f>(Вводные!$F$63+SUM($E42:BC42))/Вводные!$F$62</f>
        <v>978.80370000000039</v>
      </c>
      <c r="BE50" s="112">
        <f>(Вводные!$F$63+SUM($E42:BD42))/Вводные!$F$62</f>
        <v>1000.3343000000004</v>
      </c>
      <c r="BF50" s="112">
        <f>(Вводные!$F$63+SUM($E42:BE42))/Вводные!$F$62</f>
        <v>1021.8649000000005</v>
      </c>
      <c r="BG50" s="112">
        <f>(Вводные!$F$63+SUM($E42:BF42))/Вводные!$F$62</f>
        <v>1043.3955000000005</v>
      </c>
      <c r="BH50" s="112">
        <f>(Вводные!$F$63+SUM($E42:BG42))/Вводные!$F$62</f>
        <v>1064.9261000000006</v>
      </c>
      <c r="BI50" s="112">
        <f>(Вводные!$F$63+SUM($E42:BH42))/Вводные!$F$62</f>
        <v>1086.4567000000006</v>
      </c>
      <c r="BJ50" s="112">
        <f>(Вводные!$F$63+SUM($E42:BI42))/Вводные!$F$62</f>
        <v>1107.9873000000007</v>
      </c>
      <c r="BK50" s="112">
        <f>(Вводные!$F$63+SUM($E42:BJ42))/Вводные!$F$62</f>
        <v>1129.5179000000007</v>
      </c>
      <c r="BL50" s="112">
        <f>(Вводные!$F$63+SUM($E42:BK42))/Вводные!$F$62</f>
        <v>1151.0485000000008</v>
      </c>
      <c r="BM50" s="112">
        <f>(Вводные!$F$63+SUM($E42:BL42))/Вводные!$F$62</f>
        <v>1172.5791000000008</v>
      </c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</row>
    <row r="51" spans="1:85" ht="15.75" customHeight="1" x14ac:dyDescent="0.2">
      <c r="A51" s="26"/>
      <c r="B51" s="26"/>
      <c r="C51" s="55" t="str">
        <f>C43</f>
        <v xml:space="preserve">Оборудование (ОС) </v>
      </c>
      <c r="D51" s="53" t="s">
        <v>60</v>
      </c>
      <c r="E51" s="248"/>
      <c r="F51" s="112">
        <f>(Вводные!$F$67+SUM($E43:E43))/Вводные!$F$66</f>
        <v>0</v>
      </c>
      <c r="G51" s="112">
        <f>(Вводные!$F$67+SUM($E43:F43))/Вводные!$F$66</f>
        <v>0.875</v>
      </c>
      <c r="H51" s="112">
        <f>(Вводные!$F$67+SUM($E43:G43))/Вводные!$F$66</f>
        <v>1.75</v>
      </c>
      <c r="I51" s="112">
        <f>(Вводные!$F$67+SUM($E43:H43))/Вводные!$F$66</f>
        <v>2.625</v>
      </c>
      <c r="J51" s="112">
        <f>(Вводные!$F$67+SUM($E43:I43))/Вводные!$F$66</f>
        <v>3.5</v>
      </c>
      <c r="K51" s="112">
        <f>(Вводные!$F$67+SUM($E43:J43))/Вводные!$F$66</f>
        <v>4.375</v>
      </c>
      <c r="L51" s="112">
        <f>(Вводные!$F$67+SUM($E43:K43))/Вводные!$F$66</f>
        <v>5.25</v>
      </c>
      <c r="M51" s="112">
        <f>(Вводные!$F$67+SUM($E43:L43))/Вводные!$F$66</f>
        <v>6.125</v>
      </c>
      <c r="N51" s="112">
        <f>(Вводные!$F$67+SUM($E43:M43))/Вводные!$F$66</f>
        <v>7</v>
      </c>
      <c r="O51" s="112">
        <f>(Вводные!$F$67+SUM($E43:N43))/Вводные!$F$66</f>
        <v>7.875</v>
      </c>
      <c r="P51" s="112">
        <f>(Вводные!$F$67+SUM($E43:O43))/Вводные!$F$66</f>
        <v>8.75</v>
      </c>
      <c r="Q51" s="112">
        <f>(Вводные!$F$67+SUM($E43:P43))/Вводные!$F$66</f>
        <v>9.625</v>
      </c>
      <c r="R51" s="112">
        <f>(Вводные!$F$67+SUM($E43:Q43))/Вводные!$F$66</f>
        <v>10.5</v>
      </c>
      <c r="S51" s="112">
        <f>(Вводные!$F$67+SUM($E43:R43))/Вводные!$F$66</f>
        <v>12.03125</v>
      </c>
      <c r="T51" s="112">
        <f>(Вводные!$F$67+SUM($E43:S43))/Вводные!$F$66</f>
        <v>13.5625</v>
      </c>
      <c r="U51" s="112">
        <f>(Вводные!$F$67+SUM($E43:T43))/Вводные!$F$66</f>
        <v>15.09375</v>
      </c>
      <c r="V51" s="112">
        <f>(Вводные!$F$67+SUM($E43:U43))/Вводные!$F$66</f>
        <v>16.625</v>
      </c>
      <c r="W51" s="112">
        <f>(Вводные!$F$67+SUM($E43:V43))/Вводные!$F$66</f>
        <v>18.15625</v>
      </c>
      <c r="X51" s="112">
        <f>(Вводные!$F$67+SUM($E43:W43))/Вводные!$F$66</f>
        <v>19.6875</v>
      </c>
      <c r="Y51" s="112">
        <f>(Вводные!$F$67+SUM($E43:X43))/Вводные!$F$66</f>
        <v>21.21875</v>
      </c>
      <c r="Z51" s="112">
        <f>(Вводные!$F$67+SUM($E43:Y43))/Вводные!$F$66</f>
        <v>22.75</v>
      </c>
      <c r="AA51" s="112">
        <f>(Вводные!$F$67+SUM($E43:Z43))/Вводные!$F$66</f>
        <v>24.28125</v>
      </c>
      <c r="AB51" s="112">
        <f>(Вводные!$F$67+SUM($E43:AA43))/Вводные!$F$66</f>
        <v>25.8125</v>
      </c>
      <c r="AC51" s="112">
        <f>(Вводные!$F$67+SUM($E43:AB43))/Вводные!$F$66</f>
        <v>27.34375</v>
      </c>
      <c r="AD51" s="112">
        <f>(Вводные!$F$67+SUM($E43:AC43))/Вводные!$F$66</f>
        <v>28.875</v>
      </c>
      <c r="AE51" s="112">
        <f>(Вводные!$F$67+SUM($E43:AD43))/Вводные!$F$66</f>
        <v>30.467499999999998</v>
      </c>
      <c r="AF51" s="112">
        <f>(Вводные!$F$67+SUM($E43:AE43))/Вводные!$F$66</f>
        <v>32.059999999999995</v>
      </c>
      <c r="AG51" s="112">
        <f>(Вводные!$F$67+SUM($E43:AF43))/Вводные!$F$66</f>
        <v>33.652499999999996</v>
      </c>
      <c r="AH51" s="112">
        <f>(Вводные!$F$67+SUM($E43:AG43))/Вводные!$F$66</f>
        <v>35.244999999999997</v>
      </c>
      <c r="AI51" s="112">
        <f>(Вводные!$F$67+SUM($E43:AH43))/Вводные!$F$66</f>
        <v>36.837499999999999</v>
      </c>
      <c r="AJ51" s="112">
        <f>(Вводные!$F$67+SUM($E43:AI43))/Вводные!$F$66</f>
        <v>38.43</v>
      </c>
      <c r="AK51" s="112">
        <f>(Вводные!$F$67+SUM($E43:AJ43))/Вводные!$F$66</f>
        <v>40.022500000000008</v>
      </c>
      <c r="AL51" s="112">
        <f>(Вводные!$F$67+SUM($E43:AK43))/Вводные!$F$66</f>
        <v>41.615000000000009</v>
      </c>
      <c r="AM51" s="112">
        <f>(Вводные!$F$67+SUM($E43:AL43))/Вводные!$F$66</f>
        <v>43.20750000000001</v>
      </c>
      <c r="AN51" s="112">
        <f>(Вводные!$F$67+SUM($E43:AM43))/Вводные!$F$66</f>
        <v>44.800000000000018</v>
      </c>
      <c r="AO51" s="112">
        <f>(Вводные!$F$67+SUM($E43:AN43))/Вводные!$F$66</f>
        <v>46.39250000000002</v>
      </c>
      <c r="AP51" s="112">
        <f>(Вводные!$F$67+SUM($E43:AO43))/Вводные!$F$66</f>
        <v>47.985000000000021</v>
      </c>
      <c r="AQ51" s="112">
        <f>(Вводные!$F$67+SUM($E43:AP43))/Вводные!$F$66</f>
        <v>49.641200000000019</v>
      </c>
      <c r="AR51" s="112">
        <f>(Вводные!$F$67+SUM($E43:AQ43))/Вводные!$F$66</f>
        <v>51.297400000000017</v>
      </c>
      <c r="AS51" s="112">
        <f>(Вводные!$F$67+SUM($E43:AR43))/Вводные!$F$66</f>
        <v>52.953600000000016</v>
      </c>
      <c r="AT51" s="112">
        <f>(Вводные!$F$67+SUM($E43:AS43))/Вводные!$F$66</f>
        <v>54.609800000000014</v>
      </c>
      <c r="AU51" s="112">
        <f>(Вводные!$F$67+SUM($E43:AT43))/Вводные!$F$66</f>
        <v>56.266000000000005</v>
      </c>
      <c r="AV51" s="112">
        <f>(Вводные!$F$67+SUM($E43:AU43))/Вводные!$F$66</f>
        <v>57.922200000000004</v>
      </c>
      <c r="AW51" s="112">
        <f>(Вводные!$F$67+SUM($E43:AV43))/Вводные!$F$66</f>
        <v>59.578400000000002</v>
      </c>
      <c r="AX51" s="112">
        <f>(Вводные!$F$67+SUM($E43:AW43))/Вводные!$F$66</f>
        <v>61.2346</v>
      </c>
      <c r="AY51" s="112">
        <f>(Вводные!$F$67+SUM($E43:AX43))/Вводные!$F$66</f>
        <v>62.890799999999999</v>
      </c>
      <c r="AZ51" s="112">
        <f>(Вводные!$F$67+SUM($E43:AY43))/Вводные!$F$66</f>
        <v>64.546999999999997</v>
      </c>
      <c r="BA51" s="112">
        <f>(Вводные!$F$67+SUM($E43:AZ43))/Вводные!$F$66</f>
        <v>66.203199999999995</v>
      </c>
      <c r="BB51" s="112">
        <f>(Вводные!$F$67+SUM($E43:BA43))/Вводные!$F$66</f>
        <v>67.859399999999994</v>
      </c>
      <c r="BC51" s="112">
        <f>(Вводные!$F$67+SUM($E43:BB43))/Вводные!$F$66</f>
        <v>69.581847999999994</v>
      </c>
      <c r="BD51" s="112">
        <f>(Вводные!$F$67+SUM($E43:BC43))/Вводные!$F$66</f>
        <v>71.304295999999994</v>
      </c>
      <c r="BE51" s="112">
        <f>(Вводные!$F$67+SUM($E43:BD43))/Вводные!$F$66</f>
        <v>73.026743999999994</v>
      </c>
      <c r="BF51" s="112">
        <f>(Вводные!$F$67+SUM($E43:BE43))/Вводные!$F$66</f>
        <v>74.749191999999994</v>
      </c>
      <c r="BG51" s="112">
        <f>(Вводные!$F$67+SUM($E43:BF43))/Вводные!$F$66</f>
        <v>76.471639999999994</v>
      </c>
      <c r="BH51" s="112">
        <f>(Вводные!$F$67+SUM($E43:BG43))/Вводные!$F$66</f>
        <v>78.194087999999994</v>
      </c>
      <c r="BI51" s="112">
        <f>(Вводные!$F$67+SUM($E43:BH43))/Вводные!$F$66</f>
        <v>79.916535999999994</v>
      </c>
      <c r="BJ51" s="112">
        <f>(Вводные!$F$67+SUM($E43:BI43))/Вводные!$F$66</f>
        <v>81.638983999999994</v>
      </c>
      <c r="BK51" s="112">
        <f>(Вводные!$F$67+SUM($E43:BJ43))/Вводные!$F$66</f>
        <v>83.361431999999994</v>
      </c>
      <c r="BL51" s="112">
        <f>(Вводные!$F$67+SUM($E43:BK43))/Вводные!$F$66</f>
        <v>85.083879999999994</v>
      </c>
      <c r="BM51" s="112">
        <f>(Вводные!$F$67+SUM($E43:BL43))/Вводные!$F$66</f>
        <v>86.806327999999993</v>
      </c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</row>
    <row r="52" spans="1:85" ht="15.75" customHeight="1" x14ac:dyDescent="0.2">
      <c r="A52" s="26"/>
      <c r="B52" s="26"/>
      <c r="C52" s="55" t="str">
        <f>C44</f>
        <v>Патент</v>
      </c>
      <c r="D52" s="53" t="s">
        <v>60</v>
      </c>
      <c r="E52" s="248"/>
      <c r="F52" s="112">
        <f>(SUM($E44:E44))/Вводные!$F$66</f>
        <v>0</v>
      </c>
      <c r="G52" s="112">
        <f>(SUM($E44:F44))/Вводные!$F$66</f>
        <v>0.4375</v>
      </c>
      <c r="H52" s="112">
        <f>(SUM($E44:G44))/Вводные!$F$66</f>
        <v>0.875</v>
      </c>
      <c r="I52" s="112">
        <f>(SUM($E44:H44))/Вводные!$F$66</f>
        <v>1.3125</v>
      </c>
      <c r="J52" s="112">
        <f>(SUM($E44:I44))/Вводные!$F$66</f>
        <v>1.75</v>
      </c>
      <c r="K52" s="112">
        <f>(SUM($E44:J44))/Вводные!$F$66</f>
        <v>2.1875</v>
      </c>
      <c r="L52" s="112">
        <f>(SUM($E44:K44))/Вводные!$F$66</f>
        <v>2.625</v>
      </c>
      <c r="M52" s="112">
        <f>(SUM($E44:L44))/Вводные!$F$66</f>
        <v>3.0625</v>
      </c>
      <c r="N52" s="112">
        <f>(SUM($E44:M44))/Вводные!$F$66</f>
        <v>3.5</v>
      </c>
      <c r="O52" s="112">
        <f>(SUM($E44:N44))/Вводные!$F$66</f>
        <v>3.9375</v>
      </c>
      <c r="P52" s="112">
        <f>(SUM($E44:O44))/Вводные!$F$66</f>
        <v>4.375</v>
      </c>
      <c r="Q52" s="112">
        <f>(SUM($E44:P44))/Вводные!$F$66</f>
        <v>4.8125</v>
      </c>
      <c r="R52" s="112">
        <f>(SUM($E44:Q44))/Вводные!$F$66</f>
        <v>5.25</v>
      </c>
      <c r="S52" s="112">
        <f>(SUM($E44:R44))/Вводные!$F$66</f>
        <v>5.25</v>
      </c>
      <c r="T52" s="112">
        <f>(SUM($E44:S44))/Вводные!$F$66</f>
        <v>5.25</v>
      </c>
      <c r="U52" s="112">
        <f>(SUM($E44:T44))/Вводные!$F$66</f>
        <v>5.25</v>
      </c>
      <c r="V52" s="112">
        <f>(SUM($E44:U44))/Вводные!$F$66</f>
        <v>5.25</v>
      </c>
      <c r="W52" s="112">
        <f>(SUM($E44:V44))/Вводные!$F$66</f>
        <v>5.25</v>
      </c>
      <c r="X52" s="112">
        <f>(SUM($E44:W44))/Вводные!$F$66</f>
        <v>5.25</v>
      </c>
      <c r="Y52" s="112">
        <f>(SUM($E44:X44))/Вводные!$F$66</f>
        <v>5.25</v>
      </c>
      <c r="Z52" s="112">
        <f>(SUM($E44:Y44))/Вводные!$F$66</f>
        <v>5.25</v>
      </c>
      <c r="AA52" s="112">
        <f>(SUM($E44:Z44))/Вводные!$F$66</f>
        <v>5.25</v>
      </c>
      <c r="AB52" s="112">
        <f>(SUM($E44:AA44))/Вводные!$F$66</f>
        <v>5.25</v>
      </c>
      <c r="AC52" s="112">
        <f>(SUM($E44:AB44))/Вводные!$F$66</f>
        <v>5.25</v>
      </c>
      <c r="AD52" s="112">
        <f>(SUM($E44:AC44))/Вводные!$F$66</f>
        <v>5.25</v>
      </c>
      <c r="AE52" s="112">
        <f>(SUM($E44:AD44))/Вводные!$F$66</f>
        <v>5.25</v>
      </c>
      <c r="AF52" s="112">
        <f>(SUM($E44:AE44))/Вводные!$F$66</f>
        <v>5.25</v>
      </c>
      <c r="AG52" s="112">
        <f>(SUM($E44:AF44))/Вводные!$F$66</f>
        <v>5.25</v>
      </c>
      <c r="AH52" s="112">
        <f>(SUM($E44:AG44))/Вводные!$F$66</f>
        <v>5.25</v>
      </c>
      <c r="AI52" s="112">
        <f>(SUM($E44:AH44))/Вводные!$F$66</f>
        <v>5.25</v>
      </c>
      <c r="AJ52" s="112">
        <f>(SUM($E44:AI44))/Вводные!$F$66</f>
        <v>5.25</v>
      </c>
      <c r="AK52" s="112">
        <f>(SUM($E44:AJ44))/Вводные!$F$66</f>
        <v>5.25</v>
      </c>
      <c r="AL52" s="112">
        <f>(SUM($E44:AK44))/Вводные!$F$66</f>
        <v>5.25</v>
      </c>
      <c r="AM52" s="112">
        <f>(SUM($E44:AL44))/Вводные!$F$66</f>
        <v>5.25</v>
      </c>
      <c r="AN52" s="112">
        <f>(SUM($E44:AM44))/Вводные!$F$66</f>
        <v>5.25</v>
      </c>
      <c r="AO52" s="112">
        <f>(SUM($E44:AN44))/Вводные!$F$66</f>
        <v>5.25</v>
      </c>
      <c r="AP52" s="112">
        <f>(SUM($E44:AO44))/Вводные!$F$66</f>
        <v>5.25</v>
      </c>
      <c r="AQ52" s="112">
        <f>(SUM($E44:AP44))/Вводные!$F$66</f>
        <v>5.25</v>
      </c>
      <c r="AR52" s="112">
        <f>(SUM($E44:AQ44))/Вводные!$F$66</f>
        <v>5.25</v>
      </c>
      <c r="AS52" s="112">
        <f>(SUM($E44:AR44))/Вводные!$F$66</f>
        <v>5.25</v>
      </c>
      <c r="AT52" s="112">
        <f>(SUM($E44:AS44))/Вводные!$F$66</f>
        <v>5.25</v>
      </c>
      <c r="AU52" s="112">
        <f>(SUM($E44:AT44))/Вводные!$F$66</f>
        <v>5.25</v>
      </c>
      <c r="AV52" s="112">
        <f>(SUM($E44:AU44))/Вводные!$F$66</f>
        <v>5.25</v>
      </c>
      <c r="AW52" s="112">
        <f>(SUM($E44:AV44))/Вводные!$F$66</f>
        <v>5.25</v>
      </c>
      <c r="AX52" s="112">
        <f>(SUM($E44:AW44))/Вводные!$F$66</f>
        <v>5.25</v>
      </c>
      <c r="AY52" s="112">
        <f>(SUM($E44:AX44))/Вводные!$F$66</f>
        <v>5.25</v>
      </c>
      <c r="AZ52" s="112">
        <f>(SUM($E44:AY44))/Вводные!$F$66</f>
        <v>5.25</v>
      </c>
      <c r="BA52" s="112">
        <f>(SUM($E44:AZ44))/Вводные!$F$66</f>
        <v>5.25</v>
      </c>
      <c r="BB52" s="112">
        <f>(SUM($E44:BA44))/Вводные!$F$66</f>
        <v>5.25</v>
      </c>
      <c r="BC52" s="112">
        <f>(SUM($E44:BB44))/Вводные!$F$66</f>
        <v>5.25</v>
      </c>
      <c r="BD52" s="112">
        <f>(SUM($E44:BC44))/Вводные!$F$66</f>
        <v>5.25</v>
      </c>
      <c r="BE52" s="112">
        <f>(SUM($E44:BD44))/Вводные!$F$66</f>
        <v>5.25</v>
      </c>
      <c r="BF52" s="112">
        <f>(SUM($E44:BE44))/Вводные!$F$66</f>
        <v>5.25</v>
      </c>
      <c r="BG52" s="112">
        <f>(SUM($E44:BF44))/Вводные!$F$66</f>
        <v>5.25</v>
      </c>
      <c r="BH52" s="112">
        <f>(SUM($E44:BG44))/Вводные!$F$66</f>
        <v>5.25</v>
      </c>
      <c r="BI52" s="112">
        <f>(SUM($E44:BH44))/Вводные!$F$66</f>
        <v>5.25</v>
      </c>
      <c r="BJ52" s="112">
        <f>(SUM($E44:BI44))/Вводные!$F$66</f>
        <v>5.25</v>
      </c>
      <c r="BK52" s="112">
        <f>(SUM($E44:BJ44))/Вводные!$F$66</f>
        <v>5.25</v>
      </c>
      <c r="BL52" s="112">
        <f>(SUM($E44:BK44))/Вводные!$F$66</f>
        <v>5.25</v>
      </c>
      <c r="BM52" s="112">
        <f>(SUM($E44:BL44))/Вводные!$F$66</f>
        <v>5.25</v>
      </c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</row>
    <row r="53" spans="1:85" ht="15.75" customHeight="1" x14ac:dyDescent="0.2">
      <c r="A53" s="26"/>
      <c r="B53" s="26"/>
      <c r="C53" s="55" t="str">
        <f>C45</f>
        <v>Транспортные средства (газели)</v>
      </c>
      <c r="D53" s="53" t="s">
        <v>60</v>
      </c>
      <c r="E53" s="248"/>
      <c r="F53" s="112">
        <f>(SUM($E45:E45))/Вводные!$F$66</f>
        <v>0</v>
      </c>
      <c r="G53" s="112">
        <f>(SUM($E45:F45))/Вводные!$F$66</f>
        <v>52.5</v>
      </c>
      <c r="H53" s="112">
        <f>(SUM($E45:G45))/Вводные!$F$66</f>
        <v>52.5</v>
      </c>
      <c r="I53" s="112">
        <f>(SUM($E45:H45))/Вводные!$F$66</f>
        <v>52.5</v>
      </c>
      <c r="J53" s="112">
        <f>(SUM($E45:I45))/Вводные!$F$66</f>
        <v>52.5</v>
      </c>
      <c r="K53" s="112">
        <f>(SUM($E45:J45))/Вводные!$F$66</f>
        <v>52.5</v>
      </c>
      <c r="L53" s="112">
        <f>(SUM($E45:K45))/Вводные!$F$66</f>
        <v>52.5</v>
      </c>
      <c r="M53" s="112">
        <f>(SUM($E45:L45))/Вводные!$F$66</f>
        <v>52.5</v>
      </c>
      <c r="N53" s="112">
        <f>(SUM($E45:M45))/Вводные!$F$66</f>
        <v>52.5</v>
      </c>
      <c r="O53" s="112">
        <f>(SUM($E45:N45))/Вводные!$F$66</f>
        <v>52.5</v>
      </c>
      <c r="P53" s="112">
        <f>(SUM($E45:O45))/Вводные!$F$66</f>
        <v>52.5</v>
      </c>
      <c r="Q53" s="112">
        <f>(SUM($E45:P45))/Вводные!$F$66</f>
        <v>52.5</v>
      </c>
      <c r="R53" s="112">
        <f>(SUM($E45:Q45))/Вводные!$F$66</f>
        <v>52.5</v>
      </c>
      <c r="S53" s="112">
        <f>(SUM($E45:R45))/Вводные!$F$66</f>
        <v>217.875</v>
      </c>
      <c r="T53" s="112">
        <f>(SUM($E45:S45))/Вводные!$F$66</f>
        <v>217.875</v>
      </c>
      <c r="U53" s="112">
        <f>(SUM($E45:T45))/Вводные!$F$66</f>
        <v>217.875</v>
      </c>
      <c r="V53" s="112">
        <f>(SUM($E45:U45))/Вводные!$F$66</f>
        <v>217.875</v>
      </c>
      <c r="W53" s="112">
        <f>(SUM($E45:V45))/Вводные!$F$66</f>
        <v>217.875</v>
      </c>
      <c r="X53" s="112">
        <f>(SUM($E45:W45))/Вводные!$F$66</f>
        <v>217.875</v>
      </c>
      <c r="Y53" s="112">
        <f>(SUM($E45:X45))/Вводные!$F$66</f>
        <v>217.875</v>
      </c>
      <c r="Z53" s="112">
        <f>(SUM($E45:Y45))/Вводные!$F$66</f>
        <v>217.875</v>
      </c>
      <c r="AA53" s="112">
        <f>(SUM($E45:Z45))/Вводные!$F$66</f>
        <v>217.875</v>
      </c>
      <c r="AB53" s="112">
        <f>(SUM($E45:AA45))/Вводные!$F$66</f>
        <v>217.875</v>
      </c>
      <c r="AC53" s="112">
        <f>(SUM($E45:AB45))/Вводные!$F$66</f>
        <v>217.875</v>
      </c>
      <c r="AD53" s="112">
        <f>(SUM($E45:AC45))/Вводные!$F$66</f>
        <v>217.875</v>
      </c>
      <c r="AE53" s="112">
        <f>(SUM($E45:AD45))/Вводные!$F$66</f>
        <v>447.19499999999999</v>
      </c>
      <c r="AF53" s="112">
        <f>(SUM($E45:AE45))/Вводные!$F$66</f>
        <v>447.19499999999999</v>
      </c>
      <c r="AG53" s="112">
        <f>(SUM($E45:AF45))/Вводные!$F$66</f>
        <v>447.19499999999999</v>
      </c>
      <c r="AH53" s="112">
        <f>(SUM($E45:AG45))/Вводные!$F$66</f>
        <v>447.19499999999999</v>
      </c>
      <c r="AI53" s="112">
        <f>(SUM($E45:AH45))/Вводные!$F$66</f>
        <v>447.19499999999999</v>
      </c>
      <c r="AJ53" s="112">
        <f>(SUM($E45:AI45))/Вводные!$F$66</f>
        <v>447.19499999999999</v>
      </c>
      <c r="AK53" s="112">
        <f>(SUM($E45:AJ45))/Вводные!$F$66</f>
        <v>447.19499999999999</v>
      </c>
      <c r="AL53" s="112">
        <f>(SUM($E45:AK45))/Вводные!$F$66</f>
        <v>447.19499999999999</v>
      </c>
      <c r="AM53" s="112">
        <f>(SUM($E45:AL45))/Вводные!$F$66</f>
        <v>447.19499999999999</v>
      </c>
      <c r="AN53" s="112">
        <f>(SUM($E45:AM45))/Вводные!$F$66</f>
        <v>447.19499999999999</v>
      </c>
      <c r="AO53" s="112">
        <f>(SUM($E45:AN45))/Вводные!$F$66</f>
        <v>447.19499999999999</v>
      </c>
      <c r="AP53" s="112">
        <f>(SUM($E45:AO45))/Вводные!$F$66</f>
        <v>447.19499999999999</v>
      </c>
      <c r="AQ53" s="112">
        <f>(SUM($E45:AP45))/Вводные!$F$66</f>
        <v>804.93420000000003</v>
      </c>
      <c r="AR53" s="112">
        <f>(SUM($E45:AQ45))/Вводные!$F$66</f>
        <v>804.93420000000003</v>
      </c>
      <c r="AS53" s="112">
        <f>(SUM($E45:AR45))/Вводные!$F$66</f>
        <v>804.93420000000003</v>
      </c>
      <c r="AT53" s="112">
        <f>(SUM($E45:AS45))/Вводные!$F$66</f>
        <v>804.93420000000003</v>
      </c>
      <c r="AU53" s="112">
        <f>(SUM($E45:AT45))/Вводные!$F$66</f>
        <v>804.93420000000003</v>
      </c>
      <c r="AV53" s="112">
        <f>(SUM($E45:AU45))/Вводные!$F$66</f>
        <v>804.93420000000003</v>
      </c>
      <c r="AW53" s="112">
        <f>(SUM($E45:AV45))/Вводные!$F$66</f>
        <v>804.93420000000003</v>
      </c>
      <c r="AX53" s="112">
        <f>(SUM($E45:AW45))/Вводные!$F$66</f>
        <v>804.93420000000003</v>
      </c>
      <c r="AY53" s="112">
        <f>(SUM($E45:AX45))/Вводные!$F$66</f>
        <v>804.93420000000003</v>
      </c>
      <c r="AZ53" s="112">
        <f>(SUM($E45:AY45))/Вводные!$F$66</f>
        <v>804.93420000000003</v>
      </c>
      <c r="BA53" s="112">
        <f>(SUM($E45:AZ45))/Вводные!$F$66</f>
        <v>804.93420000000003</v>
      </c>
      <c r="BB53" s="112">
        <f>(SUM($E45:BA45))/Вводные!$F$66</f>
        <v>804.93420000000003</v>
      </c>
      <c r="BC53" s="112">
        <f>(SUM($E45:BB45))/Вводные!$F$66</f>
        <v>1176.982968</v>
      </c>
      <c r="BD53" s="112">
        <f>(SUM($E45:BC45))/Вводные!$F$66</f>
        <v>1176.982968</v>
      </c>
      <c r="BE53" s="112">
        <f>(SUM($E45:BD45))/Вводные!$F$66</f>
        <v>1176.982968</v>
      </c>
      <c r="BF53" s="112">
        <f>(SUM($E45:BE45))/Вводные!$F$66</f>
        <v>1176.982968</v>
      </c>
      <c r="BG53" s="112">
        <f>(SUM($E45:BF45))/Вводные!$F$66</f>
        <v>1176.982968</v>
      </c>
      <c r="BH53" s="112">
        <f>(SUM($E45:BG45))/Вводные!$F$66</f>
        <v>1176.982968</v>
      </c>
      <c r="BI53" s="112">
        <f>(SUM($E45:BH45))/Вводные!$F$66</f>
        <v>1176.982968</v>
      </c>
      <c r="BJ53" s="112">
        <f>(SUM($E45:BI45))/Вводные!$F$66</f>
        <v>1176.982968</v>
      </c>
      <c r="BK53" s="112">
        <f>(SUM($E45:BJ45))/Вводные!$F$66</f>
        <v>1176.982968</v>
      </c>
      <c r="BL53" s="112">
        <f>(SUM($E45:BK45))/Вводные!$F$66</f>
        <v>1176.982968</v>
      </c>
      <c r="BM53" s="112">
        <f>(SUM($E45:BL45))/Вводные!$F$66</f>
        <v>1176.982968</v>
      </c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</row>
    <row r="54" spans="1:85" ht="15.75" customHeight="1" x14ac:dyDescent="0.2">
      <c r="A54" s="26"/>
      <c r="B54" s="26"/>
      <c r="C54" s="55" t="str">
        <f>C46</f>
        <v>Автомобиль для офиса</v>
      </c>
      <c r="D54" s="53" t="s">
        <v>60</v>
      </c>
      <c r="E54" s="248"/>
      <c r="F54" s="112">
        <f>(SUM($E46:E46))/Вводные!$F$66</f>
        <v>0</v>
      </c>
      <c r="G54" s="112">
        <f>(SUM($E46:F46))/Вводные!$F$66</f>
        <v>105</v>
      </c>
      <c r="H54" s="112">
        <f>(SUM($E46:G46))/Вводные!$F$66</f>
        <v>105</v>
      </c>
      <c r="I54" s="112">
        <f>(SUM($E46:H46))/Вводные!$F$66</f>
        <v>105</v>
      </c>
      <c r="J54" s="112">
        <f>(SUM($E46:I46))/Вводные!$F$66</f>
        <v>105</v>
      </c>
      <c r="K54" s="112">
        <f>(SUM($E46:J46))/Вводные!$F$66</f>
        <v>105</v>
      </c>
      <c r="L54" s="112">
        <f>(SUM($E46:K46))/Вводные!$F$66</f>
        <v>105</v>
      </c>
      <c r="M54" s="112">
        <f>(SUM($E46:L46))/Вводные!$F$66</f>
        <v>105</v>
      </c>
      <c r="N54" s="112">
        <f>(SUM($E46:M46))/Вводные!$F$66</f>
        <v>105</v>
      </c>
      <c r="O54" s="112">
        <f>(SUM($E46:N46))/Вводные!$F$66</f>
        <v>105</v>
      </c>
      <c r="P54" s="249">
        <f>(SUM($E46:O46))/Вводные!$F$66</f>
        <v>105</v>
      </c>
      <c r="Q54" s="112">
        <f>(SUM($E46:P46))/Вводные!$F$66</f>
        <v>105</v>
      </c>
      <c r="R54" s="112">
        <f>(SUM($E46:Q46))/Вводные!$F$66</f>
        <v>105</v>
      </c>
      <c r="S54" s="112">
        <f>(SUM($E46:R46))/Вводные!$F$66</f>
        <v>105</v>
      </c>
      <c r="T54" s="112">
        <f>(SUM($E46:S46))/Вводные!$F$66</f>
        <v>105</v>
      </c>
      <c r="U54" s="112">
        <f>(SUM($E46:T46))/Вводные!$F$66</f>
        <v>105</v>
      </c>
      <c r="V54" s="112">
        <f>(SUM($E46:U46))/Вводные!$F$66</f>
        <v>105</v>
      </c>
      <c r="W54" s="112">
        <f>(SUM($E46:V46))/Вводные!$F$66</f>
        <v>105</v>
      </c>
      <c r="X54" s="112">
        <f>(SUM($E46:W46))/Вводные!$F$66</f>
        <v>105</v>
      </c>
      <c r="Y54" s="112">
        <f>(SUM($E46:X46))/Вводные!$F$66</f>
        <v>105</v>
      </c>
      <c r="Z54" s="112">
        <f>(SUM($E46:Y46))/Вводные!$F$66</f>
        <v>105</v>
      </c>
      <c r="AA54" s="112">
        <f>(SUM($E46:Z46))/Вводные!$F$66</f>
        <v>105</v>
      </c>
      <c r="AB54" s="112">
        <f>(SUM($E46:AA46))/Вводные!$F$66</f>
        <v>105</v>
      </c>
      <c r="AC54" s="112">
        <f>(SUM($E46:AB46))/Вводные!$F$66</f>
        <v>105</v>
      </c>
      <c r="AD54" s="112">
        <f>(SUM($E46:AC46))/Вводные!$F$66</f>
        <v>105</v>
      </c>
      <c r="AE54" s="112">
        <f>(SUM($E46:AD46))/Вводные!$F$66</f>
        <v>105</v>
      </c>
      <c r="AF54" s="112">
        <f>(SUM($E46:AE46))/Вводные!$F$66</f>
        <v>105</v>
      </c>
      <c r="AG54" s="112">
        <f>(SUM($E46:AF46))/Вводные!$F$66</f>
        <v>105</v>
      </c>
      <c r="AH54" s="112">
        <f>(SUM($E46:AG46))/Вводные!$F$66</f>
        <v>105</v>
      </c>
      <c r="AI54" s="112">
        <f>(SUM($E46:AH46))/Вводные!$F$66</f>
        <v>105</v>
      </c>
      <c r="AJ54" s="112">
        <f>(SUM($E46:AI46))/Вводные!$F$66</f>
        <v>105</v>
      </c>
      <c r="AK54" s="112">
        <f>(SUM($E46:AJ46))/Вводные!$F$66</f>
        <v>105</v>
      </c>
      <c r="AL54" s="112">
        <f>(SUM($E46:AK46))/Вводные!$F$66</f>
        <v>105</v>
      </c>
      <c r="AM54" s="112">
        <f>(SUM($E46:AL46))/Вводные!$F$66</f>
        <v>105</v>
      </c>
      <c r="AN54" s="112">
        <f>(SUM($E46:AM46))/Вводные!$F$66</f>
        <v>105</v>
      </c>
      <c r="AO54" s="112">
        <f>(SUM($E46:AN46))/Вводные!$F$66</f>
        <v>105</v>
      </c>
      <c r="AP54" s="112">
        <f>(SUM($E46:AO46))/Вводные!$F$66</f>
        <v>105</v>
      </c>
      <c r="AQ54" s="112">
        <f>(SUM($E46:AP46))/Вводные!$F$66</f>
        <v>105</v>
      </c>
      <c r="AR54" s="112">
        <f>(SUM($E46:AQ46))/Вводные!$F$66</f>
        <v>105</v>
      </c>
      <c r="AS54" s="112">
        <f>(SUM($E46:AR46))/Вводные!$F$66</f>
        <v>105</v>
      </c>
      <c r="AT54" s="112">
        <f>(SUM($E46:AS46))/Вводные!$F$66</f>
        <v>105</v>
      </c>
      <c r="AU54" s="112">
        <f>(SUM($E46:AT46))/Вводные!$F$66</f>
        <v>105</v>
      </c>
      <c r="AV54" s="112">
        <f>(SUM($E46:AU46))/Вводные!$F$66</f>
        <v>105</v>
      </c>
      <c r="AW54" s="112">
        <f>(SUM($E46:AV46))/Вводные!$F$66</f>
        <v>105</v>
      </c>
      <c r="AX54" s="112">
        <f>(SUM($E46:AW46))/Вводные!$F$66</f>
        <v>105</v>
      </c>
      <c r="AY54" s="112">
        <f>(SUM($E46:AX46))/Вводные!$F$66</f>
        <v>105</v>
      </c>
      <c r="AZ54" s="112">
        <f>(SUM($E46:AY46))/Вводные!$F$66</f>
        <v>105</v>
      </c>
      <c r="BA54" s="112">
        <f>(SUM($E46:AZ46))/Вводные!$F$66</f>
        <v>105</v>
      </c>
      <c r="BB54" s="112">
        <f>(SUM($E46:BA46))/Вводные!$F$66</f>
        <v>105</v>
      </c>
      <c r="BC54" s="112">
        <f>(SUM($E46:BB46))/Вводные!$F$66</f>
        <v>105</v>
      </c>
      <c r="BD54" s="112">
        <f>(SUM($E46:BC46))/Вводные!$F$66</f>
        <v>105</v>
      </c>
      <c r="BE54" s="112">
        <f>(SUM($E46:BD46))/Вводные!$F$66</f>
        <v>105</v>
      </c>
      <c r="BF54" s="112">
        <f>(SUM($E46:BE46))/Вводные!$F$66</f>
        <v>105</v>
      </c>
      <c r="BG54" s="112">
        <f>(SUM($E46:BF46))/Вводные!$F$66</f>
        <v>105</v>
      </c>
      <c r="BH54" s="112">
        <f>(SUM($E46:BG46))/Вводные!$F$66</f>
        <v>105</v>
      </c>
      <c r="BI54" s="112">
        <f>(SUM($E46:BH46))/Вводные!$F$66</f>
        <v>105</v>
      </c>
      <c r="BJ54" s="112">
        <f>(SUM($E46:BI46))/Вводные!$F$66</f>
        <v>105</v>
      </c>
      <c r="BK54" s="112">
        <f>(SUM($E46:BJ46))/Вводные!$F$66</f>
        <v>105</v>
      </c>
      <c r="BL54" s="112">
        <f>(SUM($E46:BK46))/Вводные!$F$66</f>
        <v>105</v>
      </c>
      <c r="BM54" s="112">
        <f>(SUM($E46:BL46))/Вводные!$F$66</f>
        <v>105</v>
      </c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</row>
    <row r="55" spans="1:85" ht="15.75" customHeight="1" x14ac:dyDescent="0.2">
      <c r="A55" s="26"/>
      <c r="B55" s="26"/>
      <c r="C55" s="55" t="s">
        <v>450</v>
      </c>
      <c r="D55" s="53" t="s">
        <v>60</v>
      </c>
      <c r="E55" s="248"/>
      <c r="F55" s="112">
        <f>SUM($E$63:F63)/Вводные!$F$66</f>
        <v>0</v>
      </c>
      <c r="G55" s="112">
        <f>SUM($E$63:G63)/Вводные!$F$66</f>
        <v>0</v>
      </c>
      <c r="H55" s="112">
        <f>SUM($E$63:H63)/Вводные!$F$66</f>
        <v>0</v>
      </c>
      <c r="I55" s="112">
        <f>SUM($E$63:I63)/Вводные!$F$66</f>
        <v>0</v>
      </c>
      <c r="J55" s="112">
        <f>SUM($E$63:J63)/Вводные!$F$66</f>
        <v>0</v>
      </c>
      <c r="K55" s="112">
        <f>SUM($E$63:K63)/Вводные!$F$66</f>
        <v>0</v>
      </c>
      <c r="L55" s="112">
        <f>SUM($E$63:L63)/Вводные!$F$66</f>
        <v>0</v>
      </c>
      <c r="M55" s="112">
        <f>SUM($E$63:M63)/Вводные!$F$66</f>
        <v>0</v>
      </c>
      <c r="N55" s="112">
        <f>SUM($E$63:N63)/Вводные!$F$66</f>
        <v>0</v>
      </c>
      <c r="O55" s="112">
        <f>SUM($E$63:O63)/Вводные!$F$66</f>
        <v>0</v>
      </c>
      <c r="P55" s="112">
        <f>SUM($E$63:P63)/Вводные!$F$66</f>
        <v>0</v>
      </c>
      <c r="Q55" s="112">
        <f>SUM($E$63:Q63)/Вводные!$F$66</f>
        <v>0</v>
      </c>
      <c r="R55" s="112">
        <f>SUM($E$63:R63)/Вводные!$F$66</f>
        <v>341.77499999999998</v>
      </c>
      <c r="S55" s="112">
        <f>SUM($E$63:S63)/Вводные!$F$66</f>
        <v>341.77499999999998</v>
      </c>
      <c r="T55" s="112">
        <f>SUM($E$63:T63)/Вводные!$F$66</f>
        <v>341.77499999999998</v>
      </c>
      <c r="U55" s="112">
        <f>SUM($E$63:U63)/Вводные!$F$66</f>
        <v>341.77499999999998</v>
      </c>
      <c r="V55" s="112">
        <f>SUM($E$63:V63)/Вводные!$F$66</f>
        <v>341.77499999999998</v>
      </c>
      <c r="W55" s="112">
        <f>SUM($E$63:W63)/Вводные!$F$66</f>
        <v>341.77499999999998</v>
      </c>
      <c r="X55" s="112">
        <f>SUM($E$63:X63)/Вводные!$F$66</f>
        <v>341.77499999999998</v>
      </c>
      <c r="Y55" s="112">
        <f>SUM($E$63:Y63)/Вводные!$F$66</f>
        <v>341.77499999999998</v>
      </c>
      <c r="Z55" s="112">
        <f>SUM($E$63:Z63)/Вводные!$F$66</f>
        <v>341.77499999999998</v>
      </c>
      <c r="AA55" s="112">
        <f>SUM($E$63:AA63)/Вводные!$F$66</f>
        <v>341.77499999999998</v>
      </c>
      <c r="AB55" s="112">
        <f>SUM($E$63:AB63)/Вводные!$F$66</f>
        <v>341.77499999999998</v>
      </c>
      <c r="AC55" s="112">
        <f>SUM($E$63:AC63)/Вводные!$F$66</f>
        <v>341.77499999999998</v>
      </c>
      <c r="AD55" s="112">
        <f>SUM($E$63:AD63)/Вводные!$F$66</f>
        <v>1001.07</v>
      </c>
      <c r="AE55" s="112">
        <f>SUM($E$63:AE63)/Вводные!$F$66</f>
        <v>1001.07</v>
      </c>
      <c r="AF55" s="112">
        <f>SUM($E$63:AF63)/Вводные!$F$66</f>
        <v>1001.07</v>
      </c>
      <c r="AG55" s="112">
        <f>SUM($E$63:AG63)/Вводные!$F$66</f>
        <v>1001.07</v>
      </c>
      <c r="AH55" s="112">
        <f>SUM($E$63:AH63)/Вводные!$F$66</f>
        <v>1001.07</v>
      </c>
      <c r="AI55" s="112">
        <f>SUM($E$63:AI63)/Вводные!$F$66</f>
        <v>1001.07</v>
      </c>
      <c r="AJ55" s="112">
        <f>SUM($E$63:AJ63)/Вводные!$F$66</f>
        <v>1001.07</v>
      </c>
      <c r="AK55" s="112">
        <f>SUM($E$63:AK63)/Вводные!$F$66</f>
        <v>1001.07</v>
      </c>
      <c r="AL55" s="112">
        <f>SUM($E$63:AL63)/Вводные!$F$66</f>
        <v>1001.07</v>
      </c>
      <c r="AM55" s="112">
        <f>SUM($E$63:AM63)/Вводные!$F$66</f>
        <v>1001.07</v>
      </c>
      <c r="AN55" s="112">
        <f>SUM($E$63:AN63)/Вводные!$F$66</f>
        <v>1001.07</v>
      </c>
      <c r="AO55" s="112">
        <f>SUM($E$63:AO63)/Вводные!$F$66</f>
        <v>1001.07</v>
      </c>
      <c r="AP55" s="112">
        <f>SUM($E$63:AP63)/Вводные!$F$66</f>
        <v>2461.8384000000005</v>
      </c>
      <c r="AQ55" s="112">
        <f>SUM($E$63:AQ63)/Вводные!$F$66</f>
        <v>2461.8384000000005</v>
      </c>
      <c r="AR55" s="112">
        <f>SUM($E$63:AR63)/Вводные!$F$66</f>
        <v>2461.8384000000005</v>
      </c>
      <c r="AS55" s="112">
        <f>SUM($E$63:AS63)/Вводные!$F$66</f>
        <v>2461.8384000000005</v>
      </c>
      <c r="AT55" s="112">
        <f>SUM($E$63:AT63)/Вводные!$F$66</f>
        <v>2461.8384000000005</v>
      </c>
      <c r="AU55" s="112">
        <f>SUM($E$63:AU63)/Вводные!$F$66</f>
        <v>2461.8384000000005</v>
      </c>
      <c r="AV55" s="112">
        <f>SUM($E$63:AV63)/Вводные!$F$66</f>
        <v>2461.8384000000005</v>
      </c>
      <c r="AW55" s="112">
        <f>SUM($E$63:AW63)/Вводные!$F$66</f>
        <v>2461.8384000000005</v>
      </c>
      <c r="AX55" s="112">
        <f>SUM($E$63:AX63)/Вводные!$F$66</f>
        <v>2461.8384000000005</v>
      </c>
      <c r="AY55" s="112">
        <f>SUM($E$63:AY63)/Вводные!$F$66</f>
        <v>2461.8384000000005</v>
      </c>
      <c r="AZ55" s="112">
        <f>SUM($E$63:AZ63)/Вводные!$F$66</f>
        <v>2461.8384000000005</v>
      </c>
      <c r="BA55" s="112">
        <f>SUM($E$63:BA63)/Вводные!$F$66</f>
        <v>2461.8384000000005</v>
      </c>
      <c r="BB55" s="112">
        <f>SUM($E$63:BB63)/Вводные!$F$66</f>
        <v>4787.1432000000013</v>
      </c>
      <c r="BC55" s="112">
        <f>SUM($E$63:BC63)/Вводные!$F$66</f>
        <v>4787.1432000000013</v>
      </c>
      <c r="BD55" s="112">
        <f>SUM($E$63:BD63)/Вводные!$F$66</f>
        <v>4787.1432000000013</v>
      </c>
      <c r="BE55" s="112">
        <f>SUM($E$63:BE63)/Вводные!$F$66</f>
        <v>4787.1432000000013</v>
      </c>
      <c r="BF55" s="112">
        <f>SUM($E$63:BF63)/Вводные!$F$66</f>
        <v>4787.1432000000013</v>
      </c>
      <c r="BG55" s="112">
        <f>SUM($E$63:BG63)/Вводные!$F$66</f>
        <v>4787.1432000000013</v>
      </c>
      <c r="BH55" s="112">
        <f>SUM($E$63:BH63)/Вводные!$F$66</f>
        <v>4787.1432000000013</v>
      </c>
      <c r="BI55" s="112">
        <f>SUM($E$63:BI63)/Вводные!$F$66</f>
        <v>4787.1432000000013</v>
      </c>
      <c r="BJ55" s="112">
        <f>SUM($E$63:BJ63)/Вводные!$F$66</f>
        <v>4787.1432000000013</v>
      </c>
      <c r="BK55" s="112">
        <f>SUM($E$63:BK63)/Вводные!$F$66</f>
        <v>4787.1432000000013</v>
      </c>
      <c r="BL55" s="112">
        <f>SUM($E$63:BL63)/Вводные!$F$66</f>
        <v>4787.1432000000013</v>
      </c>
      <c r="BM55" s="112">
        <f>SUM($E$63:BM63)/Вводные!$F$66</f>
        <v>4787.1432000000013</v>
      </c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</row>
    <row r="56" spans="1:85" ht="15.75" customHeight="1" x14ac:dyDescent="0.2">
      <c r="A56" s="26"/>
      <c r="B56" s="63" t="s">
        <v>322</v>
      </c>
      <c r="C56" s="86"/>
      <c r="D56" s="52" t="s">
        <v>60</v>
      </c>
      <c r="E56" s="248"/>
      <c r="F56" s="223">
        <f>SUM(F50:F55)</f>
        <v>0</v>
      </c>
      <c r="G56" s="223">
        <f>SUM(G50:G55)</f>
        <v>177.04166666666669</v>
      </c>
      <c r="H56" s="223">
        <f t="shared" ref="H56:BL56" si="11">SUM(H50:H55)</f>
        <v>196.58333333333334</v>
      </c>
      <c r="I56" s="223">
        <f t="shared" si="11"/>
        <v>216.125</v>
      </c>
      <c r="J56" s="223">
        <f t="shared" si="11"/>
        <v>235.66666666666669</v>
      </c>
      <c r="K56" s="223">
        <f t="shared" si="11"/>
        <v>255.20833333333331</v>
      </c>
      <c r="L56" s="223">
        <f t="shared" si="11"/>
        <v>274.75</v>
      </c>
      <c r="M56" s="223">
        <f t="shared" si="11"/>
        <v>294.29166666666669</v>
      </c>
      <c r="N56" s="223">
        <f t="shared" si="11"/>
        <v>313.83333333333337</v>
      </c>
      <c r="O56" s="223">
        <f t="shared" si="11"/>
        <v>333.375</v>
      </c>
      <c r="P56" s="223">
        <f t="shared" si="11"/>
        <v>352.91666666666663</v>
      </c>
      <c r="Q56" s="223">
        <f t="shared" si="11"/>
        <v>372.45833333333337</v>
      </c>
      <c r="R56" s="223">
        <f t="shared" si="11"/>
        <v>733.77499999999998</v>
      </c>
      <c r="S56" s="223">
        <f t="shared" si="11"/>
        <v>919.82187499999998</v>
      </c>
      <c r="T56" s="223">
        <f t="shared" si="11"/>
        <v>940.49374999999998</v>
      </c>
      <c r="U56" s="223">
        <f t="shared" si="11"/>
        <v>961.16562499999998</v>
      </c>
      <c r="V56" s="223">
        <f t="shared" si="11"/>
        <v>981.83749999999998</v>
      </c>
      <c r="W56" s="223">
        <f t="shared" si="11"/>
        <v>1002.509375</v>
      </c>
      <c r="X56" s="223">
        <f t="shared" si="11"/>
        <v>1023.18125</v>
      </c>
      <c r="Y56" s="223">
        <f t="shared" si="11"/>
        <v>1043.8531250000001</v>
      </c>
      <c r="Z56" s="223">
        <f t="shared" si="11"/>
        <v>1064.5250000000001</v>
      </c>
      <c r="AA56" s="223">
        <f t="shared" si="11"/>
        <v>1085.1968750000001</v>
      </c>
      <c r="AB56" s="223">
        <f t="shared" si="11"/>
        <v>1105.8687500000001</v>
      </c>
      <c r="AC56" s="223">
        <f t="shared" si="11"/>
        <v>1126.5406250000001</v>
      </c>
      <c r="AD56" s="223">
        <f t="shared" si="11"/>
        <v>1806.5075000000002</v>
      </c>
      <c r="AE56" s="223">
        <f t="shared" si="11"/>
        <v>2057.3262500000001</v>
      </c>
      <c r="AF56" s="223">
        <f t="shared" si="11"/>
        <v>2078.8249999999998</v>
      </c>
      <c r="AG56" s="223">
        <f t="shared" si="11"/>
        <v>2100.32375</v>
      </c>
      <c r="AH56" s="223">
        <f t="shared" si="11"/>
        <v>2121.8225000000002</v>
      </c>
      <c r="AI56" s="223">
        <f t="shared" si="11"/>
        <v>2143.32125</v>
      </c>
      <c r="AJ56" s="223">
        <f t="shared" si="11"/>
        <v>2164.8200000000002</v>
      </c>
      <c r="AK56" s="223">
        <f t="shared" si="11"/>
        <v>2186.3187499999999</v>
      </c>
      <c r="AL56" s="223">
        <f t="shared" si="11"/>
        <v>2207.8175000000001</v>
      </c>
      <c r="AM56" s="223">
        <f t="shared" si="11"/>
        <v>2229.3162499999999</v>
      </c>
      <c r="AN56" s="223">
        <f t="shared" si="11"/>
        <v>2250.8150000000001</v>
      </c>
      <c r="AO56" s="223">
        <f t="shared" si="11"/>
        <v>2272.3137500000003</v>
      </c>
      <c r="AP56" s="223">
        <f t="shared" si="11"/>
        <v>3754.5809000000008</v>
      </c>
      <c r="AQ56" s="223">
        <f t="shared" si="11"/>
        <v>4134.6788000000006</v>
      </c>
      <c r="AR56" s="223">
        <f t="shared" si="11"/>
        <v>4157.0375000000004</v>
      </c>
      <c r="AS56" s="223">
        <f t="shared" si="11"/>
        <v>4179.396200000001</v>
      </c>
      <c r="AT56" s="223">
        <f t="shared" si="11"/>
        <v>4201.7549000000008</v>
      </c>
      <c r="AU56" s="223">
        <f t="shared" si="11"/>
        <v>4224.1136000000006</v>
      </c>
      <c r="AV56" s="223">
        <f t="shared" si="11"/>
        <v>4246.4723000000013</v>
      </c>
      <c r="AW56" s="223">
        <f t="shared" si="11"/>
        <v>4268.8310000000001</v>
      </c>
      <c r="AX56" s="223">
        <f t="shared" si="11"/>
        <v>4291.1897000000008</v>
      </c>
      <c r="AY56" s="223">
        <f t="shared" si="11"/>
        <v>4313.5484000000006</v>
      </c>
      <c r="AZ56" s="223">
        <f t="shared" si="11"/>
        <v>4335.9071000000004</v>
      </c>
      <c r="BA56" s="223">
        <f t="shared" si="11"/>
        <v>4358.265800000001</v>
      </c>
      <c r="BB56" s="223">
        <f t="shared" si="11"/>
        <v>6705.9293000000016</v>
      </c>
      <c r="BC56" s="223">
        <f t="shared" si="11"/>
        <v>7101.2311160000017</v>
      </c>
      <c r="BD56" s="223">
        <f t="shared" si="11"/>
        <v>7124.4841640000013</v>
      </c>
      <c r="BE56" s="223">
        <f t="shared" si="11"/>
        <v>7147.7372120000018</v>
      </c>
      <c r="BF56" s="223">
        <f t="shared" si="11"/>
        <v>7170.9902600000023</v>
      </c>
      <c r="BG56" s="223">
        <f t="shared" si="11"/>
        <v>7194.2433080000019</v>
      </c>
      <c r="BH56" s="223">
        <f t="shared" si="11"/>
        <v>7217.4963560000015</v>
      </c>
      <c r="BI56" s="223">
        <f t="shared" si="11"/>
        <v>7240.749404000002</v>
      </c>
      <c r="BJ56" s="223">
        <f t="shared" si="11"/>
        <v>7264.0024520000024</v>
      </c>
      <c r="BK56" s="223">
        <f t="shared" si="11"/>
        <v>7287.255500000002</v>
      </c>
      <c r="BL56" s="223">
        <f t="shared" si="11"/>
        <v>7310.5085480000016</v>
      </c>
      <c r="BM56" s="223">
        <f>SUM(BM50:BM55)</f>
        <v>7333.7615960000021</v>
      </c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</row>
    <row r="57" spans="1:85" ht="15.75" customHeight="1" x14ac:dyDescent="0.2">
      <c r="A57" s="26"/>
      <c r="B57" s="26"/>
      <c r="C57" s="86"/>
      <c r="D57" s="44"/>
      <c r="E57" s="248"/>
      <c r="F57" s="223"/>
      <c r="G57" s="223"/>
      <c r="H57" s="223"/>
      <c r="I57" s="223"/>
      <c r="J57" s="223"/>
      <c r="K57" s="223"/>
      <c r="L57" s="223"/>
      <c r="M57" s="223"/>
      <c r="N57" s="223"/>
      <c r="O57" s="223"/>
      <c r="P57" s="223"/>
      <c r="Q57" s="223"/>
      <c r="R57" s="223"/>
      <c r="S57" s="223"/>
      <c r="T57" s="223"/>
      <c r="U57" s="223"/>
      <c r="V57" s="223"/>
      <c r="W57" s="223"/>
      <c r="X57" s="223"/>
      <c r="Y57" s="223"/>
      <c r="Z57" s="223"/>
      <c r="AA57" s="223"/>
      <c r="AB57" s="223"/>
      <c r="AC57" s="223"/>
      <c r="AD57" s="223"/>
      <c r="AE57" s="223"/>
      <c r="AF57" s="223"/>
      <c r="AG57" s="223"/>
      <c r="AH57" s="223"/>
      <c r="AI57" s="223"/>
      <c r="AJ57" s="223"/>
      <c r="AK57" s="223"/>
      <c r="AL57" s="223"/>
      <c r="AM57" s="223"/>
      <c r="AN57" s="223"/>
      <c r="AO57" s="223"/>
      <c r="AP57" s="223"/>
      <c r="AQ57" s="223"/>
      <c r="AR57" s="223"/>
      <c r="AS57" s="223"/>
      <c r="AT57" s="223"/>
      <c r="AU57" s="223"/>
      <c r="AV57" s="223"/>
      <c r="AW57" s="223"/>
      <c r="AX57" s="223"/>
      <c r="AY57" s="223"/>
      <c r="AZ57" s="223"/>
      <c r="BA57" s="223"/>
      <c r="BB57" s="223"/>
      <c r="BC57" s="223"/>
      <c r="BD57" s="223"/>
      <c r="BE57" s="223"/>
      <c r="BF57" s="223"/>
      <c r="BG57" s="223"/>
      <c r="BH57" s="223"/>
      <c r="BI57" s="223"/>
      <c r="BJ57" s="223"/>
      <c r="BK57" s="223"/>
      <c r="BL57" s="223"/>
      <c r="BM57" s="223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</row>
    <row r="58" spans="1:85" s="250" customFormat="1" ht="15.75" customHeight="1" x14ac:dyDescent="0.2">
      <c r="A58" s="251" t="s">
        <v>323</v>
      </c>
      <c r="D58" s="533"/>
    </row>
    <row r="59" spans="1:85" s="250" customFormat="1" ht="15.75" customHeight="1" outlineLevel="1" x14ac:dyDescent="0.2">
      <c r="B59" s="250">
        <v>2</v>
      </c>
      <c r="C59" s="250" t="s">
        <v>324</v>
      </c>
      <c r="D59" s="533" t="s">
        <v>325</v>
      </c>
      <c r="F59" s="252">
        <f>F60</f>
        <v>1</v>
      </c>
      <c r="G59" s="252">
        <f>F59+G60</f>
        <v>1</v>
      </c>
      <c r="H59" s="252">
        <f t="shared" ref="H59:BM59" si="12">G59+H60</f>
        <v>1</v>
      </c>
      <c r="I59" s="252">
        <f t="shared" si="12"/>
        <v>1</v>
      </c>
      <c r="J59" s="252">
        <f t="shared" si="12"/>
        <v>1</v>
      </c>
      <c r="K59" s="252">
        <f t="shared" si="12"/>
        <v>1</v>
      </c>
      <c r="L59" s="252">
        <f t="shared" si="12"/>
        <v>1</v>
      </c>
      <c r="M59" s="252">
        <f t="shared" si="12"/>
        <v>1</v>
      </c>
      <c r="N59" s="252">
        <f t="shared" si="12"/>
        <v>1</v>
      </c>
      <c r="O59" s="252">
        <f t="shared" si="12"/>
        <v>1</v>
      </c>
      <c r="P59" s="252">
        <f t="shared" si="12"/>
        <v>1</v>
      </c>
      <c r="Q59" s="252">
        <f t="shared" si="12"/>
        <v>1</v>
      </c>
      <c r="R59" s="252">
        <f t="shared" si="12"/>
        <v>4</v>
      </c>
      <c r="S59" s="252">
        <f t="shared" si="12"/>
        <v>4</v>
      </c>
      <c r="T59" s="252">
        <f t="shared" si="12"/>
        <v>4</v>
      </c>
      <c r="U59" s="252">
        <f t="shared" si="12"/>
        <v>4</v>
      </c>
      <c r="V59" s="252">
        <f t="shared" si="12"/>
        <v>4</v>
      </c>
      <c r="W59" s="252">
        <f t="shared" si="12"/>
        <v>4</v>
      </c>
      <c r="X59" s="252">
        <f t="shared" si="12"/>
        <v>4</v>
      </c>
      <c r="Y59" s="252">
        <f t="shared" si="12"/>
        <v>4</v>
      </c>
      <c r="Z59" s="252">
        <f t="shared" si="12"/>
        <v>4</v>
      </c>
      <c r="AA59" s="252">
        <f t="shared" si="12"/>
        <v>4</v>
      </c>
      <c r="AB59" s="252">
        <f t="shared" si="12"/>
        <v>4</v>
      </c>
      <c r="AC59" s="252">
        <f t="shared" si="12"/>
        <v>4</v>
      </c>
      <c r="AD59" s="252">
        <f t="shared" si="12"/>
        <v>8</v>
      </c>
      <c r="AE59" s="252">
        <f t="shared" si="12"/>
        <v>8</v>
      </c>
      <c r="AF59" s="252">
        <f t="shared" si="12"/>
        <v>8</v>
      </c>
      <c r="AG59" s="252">
        <f t="shared" si="12"/>
        <v>8</v>
      </c>
      <c r="AH59" s="252">
        <f t="shared" si="12"/>
        <v>8</v>
      </c>
      <c r="AI59" s="252">
        <f t="shared" si="12"/>
        <v>8</v>
      </c>
      <c r="AJ59" s="252">
        <f t="shared" si="12"/>
        <v>8</v>
      </c>
      <c r="AK59" s="252">
        <f t="shared" si="12"/>
        <v>8</v>
      </c>
      <c r="AL59" s="252">
        <f t="shared" si="12"/>
        <v>8</v>
      </c>
      <c r="AM59" s="252">
        <f t="shared" si="12"/>
        <v>8</v>
      </c>
      <c r="AN59" s="252">
        <f t="shared" si="12"/>
        <v>8</v>
      </c>
      <c r="AO59" s="252">
        <f t="shared" si="12"/>
        <v>8</v>
      </c>
      <c r="AP59" s="252">
        <f t="shared" si="12"/>
        <v>14</v>
      </c>
      <c r="AQ59" s="252">
        <f t="shared" si="12"/>
        <v>14</v>
      </c>
      <c r="AR59" s="252">
        <f t="shared" si="12"/>
        <v>14</v>
      </c>
      <c r="AS59" s="252">
        <f t="shared" si="12"/>
        <v>14</v>
      </c>
      <c r="AT59" s="252">
        <f t="shared" si="12"/>
        <v>14</v>
      </c>
      <c r="AU59" s="252">
        <f t="shared" si="12"/>
        <v>14</v>
      </c>
      <c r="AV59" s="252">
        <f t="shared" si="12"/>
        <v>14</v>
      </c>
      <c r="AW59" s="252">
        <f t="shared" si="12"/>
        <v>14</v>
      </c>
      <c r="AX59" s="252">
        <f t="shared" si="12"/>
        <v>14</v>
      </c>
      <c r="AY59" s="252">
        <f t="shared" si="12"/>
        <v>14</v>
      </c>
      <c r="AZ59" s="252">
        <f t="shared" si="12"/>
        <v>14</v>
      </c>
      <c r="BA59" s="252">
        <f t="shared" si="12"/>
        <v>14</v>
      </c>
      <c r="BB59" s="252">
        <f t="shared" si="12"/>
        <v>20</v>
      </c>
      <c r="BC59" s="252">
        <f t="shared" si="12"/>
        <v>20</v>
      </c>
      <c r="BD59" s="252">
        <f t="shared" si="12"/>
        <v>20</v>
      </c>
      <c r="BE59" s="252">
        <f t="shared" si="12"/>
        <v>20</v>
      </c>
      <c r="BF59" s="252">
        <f t="shared" si="12"/>
        <v>20</v>
      </c>
      <c r="BG59" s="252">
        <f t="shared" si="12"/>
        <v>20</v>
      </c>
      <c r="BH59" s="252">
        <f t="shared" si="12"/>
        <v>20</v>
      </c>
      <c r="BI59" s="252">
        <f t="shared" si="12"/>
        <v>20</v>
      </c>
      <c r="BJ59" s="252">
        <f t="shared" si="12"/>
        <v>20</v>
      </c>
      <c r="BK59" s="252">
        <f t="shared" si="12"/>
        <v>20</v>
      </c>
      <c r="BL59" s="252">
        <f t="shared" si="12"/>
        <v>20</v>
      </c>
      <c r="BM59" s="252">
        <f t="shared" si="12"/>
        <v>20</v>
      </c>
    </row>
    <row r="60" spans="1:85" s="250" customFormat="1" ht="15.75" customHeight="1" outlineLevel="1" x14ac:dyDescent="0.2">
      <c r="C60" s="250" t="s">
        <v>326</v>
      </c>
      <c r="D60" s="533" t="s">
        <v>325</v>
      </c>
      <c r="F60" s="252">
        <f>SUMIF(Вводные!$H$4:$L$4,F$8,Вводные!$H$45:$L$45)*IF(F2&lt;&gt;E2,1,0)</f>
        <v>1</v>
      </c>
      <c r="G60" s="252">
        <f>SUMIF(Вводные!$H$4:$L$4,G$8,Вводные!$H$45:$L$45)*IF(G2&lt;&gt;F2,1,0)</f>
        <v>0</v>
      </c>
      <c r="H60" s="252">
        <f>SUMIF(Вводные!$H$4:$L$4,H$8,Вводные!$H$45:$L$45)*IF(H2&lt;&gt;G2,1,0)</f>
        <v>0</v>
      </c>
      <c r="I60" s="252">
        <f>SUMIF(Вводные!$H$4:$L$4,I$8,Вводные!$H$45:$L$45)*IF(I2&lt;&gt;H2,1,0)</f>
        <v>0</v>
      </c>
      <c r="J60" s="252">
        <f>SUMIF(Вводные!$H$4:$L$4,J$8,Вводные!$H$45:$L$45)*IF(J2&lt;&gt;I2,1,0)</f>
        <v>0</v>
      </c>
      <c r="K60" s="252">
        <f>SUMIF(Вводные!$H$4:$L$4,K$8,Вводные!$H$45:$L$45)*IF(K2&lt;&gt;J2,1,0)</f>
        <v>0</v>
      </c>
      <c r="L60" s="252">
        <f>SUMIF(Вводные!$H$4:$L$4,L$8,Вводные!$H$45:$L$45)*IF(L2&lt;&gt;K2,1,0)</f>
        <v>0</v>
      </c>
      <c r="M60" s="252">
        <f>SUMIF(Вводные!$H$4:$L$4,M$8,Вводные!$H$45:$L$45)*IF(M2&lt;&gt;L2,1,0)</f>
        <v>0</v>
      </c>
      <c r="N60" s="252">
        <f>SUMIF(Вводные!$H$4:$L$4,N$8,Вводные!$H$45:$L$45)*IF(N2&lt;&gt;M2,1,0)</f>
        <v>0</v>
      </c>
      <c r="O60" s="252">
        <f>SUMIF(Вводные!$H$4:$L$4,O$8,Вводные!$H$45:$L$45)*IF(O2&lt;&gt;N2,1,0)</f>
        <v>0</v>
      </c>
      <c r="P60" s="252">
        <f>SUMIF(Вводные!$H$4:$L$4,P$8,Вводные!$H$45:$L$45)*IF(P2&lt;&gt;O2,1,0)</f>
        <v>0</v>
      </c>
      <c r="Q60" s="252">
        <f>SUMIF(Вводные!$H$4:$L$4,Q$8,Вводные!$H$45:$L$45)*IF(Q2&lt;&gt;P2,1,0)</f>
        <v>0</v>
      </c>
      <c r="R60" s="252">
        <f>SUMIF(Вводные!$H$4:$L$4,R$8,Вводные!$H$45:$L$45)*IF(R2&lt;&gt;Q2,1,0)</f>
        <v>3</v>
      </c>
      <c r="S60" s="252">
        <f>SUMIF(Вводные!$H$4:$L$4,S$8,Вводные!$H$45:$L$45)*IF(S2&lt;&gt;R2,1,0)</f>
        <v>0</v>
      </c>
      <c r="T60" s="252">
        <f>SUMIF(Вводные!$H$4:$L$4,T$8,Вводные!$H$45:$L$45)*IF(T2&lt;&gt;S2,1,0)</f>
        <v>0</v>
      </c>
      <c r="U60" s="252">
        <f>SUMIF(Вводные!$H$4:$L$4,U$8,Вводные!$H$45:$L$45)*IF(U2&lt;&gt;T2,1,0)</f>
        <v>0</v>
      </c>
      <c r="V60" s="252">
        <f>SUMIF(Вводные!$H$4:$L$4,V$8,Вводные!$H$45:$L$45)*IF(V2&lt;&gt;U2,1,0)</f>
        <v>0</v>
      </c>
      <c r="W60" s="252">
        <f>SUMIF(Вводные!$H$4:$L$4,W$8,Вводные!$H$45:$L$45)*IF(W2&lt;&gt;V2,1,0)</f>
        <v>0</v>
      </c>
      <c r="X60" s="252">
        <f>SUMIF(Вводные!$H$4:$L$4,X$8,Вводные!$H$45:$L$45)*IF(X2&lt;&gt;W2,1,0)</f>
        <v>0</v>
      </c>
      <c r="Y60" s="252">
        <f>SUMIF(Вводные!$H$4:$L$4,Y$8,Вводные!$H$45:$L$45)*IF(Y2&lt;&gt;X2,1,0)</f>
        <v>0</v>
      </c>
      <c r="Z60" s="252">
        <f>SUMIF(Вводные!$H$4:$L$4,Z$8,Вводные!$H$45:$L$45)*IF(Z2&lt;&gt;Y2,1,0)</f>
        <v>0</v>
      </c>
      <c r="AA60" s="252">
        <f>SUMIF(Вводные!$H$4:$L$4,AA$8,Вводные!$H$45:$L$45)*IF(AA2&lt;&gt;Z2,1,0)</f>
        <v>0</v>
      </c>
      <c r="AB60" s="252">
        <f>SUMIF(Вводные!$H$4:$L$4,AB$8,Вводные!$H$45:$L$45)*IF(AB2&lt;&gt;AA2,1,0)</f>
        <v>0</v>
      </c>
      <c r="AC60" s="252">
        <f>SUMIF(Вводные!$H$4:$L$4,AC$8,Вводные!$H$45:$L$45)*IF(AC2&lt;&gt;AB2,1,0)</f>
        <v>0</v>
      </c>
      <c r="AD60" s="252">
        <f>SUMIF(Вводные!$H$4:$L$4,AD$8,Вводные!$H$45:$L$45)*IF(AD2&lt;&gt;AC2,1,0)</f>
        <v>4</v>
      </c>
      <c r="AE60" s="252">
        <f>SUMIF(Вводные!$H$4:$L$4,AE$8,Вводные!$H$45:$L$45)*IF(AE2&lt;&gt;AD2,1,0)</f>
        <v>0</v>
      </c>
      <c r="AF60" s="252">
        <f>SUMIF(Вводные!$H$4:$L$4,AF$8,Вводные!$H$45:$L$45)*IF(AF2&lt;&gt;AE2,1,0)</f>
        <v>0</v>
      </c>
      <c r="AG60" s="252">
        <f>SUMIF(Вводные!$H$4:$L$4,AG$8,Вводные!$H$45:$L$45)*IF(AG2&lt;&gt;AF2,1,0)</f>
        <v>0</v>
      </c>
      <c r="AH60" s="252">
        <f>SUMIF(Вводные!$H$4:$L$4,AH$8,Вводные!$H$45:$L$45)*IF(AH2&lt;&gt;AG2,1,0)</f>
        <v>0</v>
      </c>
      <c r="AI60" s="252">
        <f>SUMIF(Вводные!$H$4:$L$4,AI$8,Вводные!$H$45:$L$45)*IF(AI2&lt;&gt;AH2,1,0)</f>
        <v>0</v>
      </c>
      <c r="AJ60" s="252">
        <f>SUMIF(Вводные!$H$4:$L$4,AJ$8,Вводные!$H$45:$L$45)*IF(AJ2&lt;&gt;AI2,1,0)</f>
        <v>0</v>
      </c>
      <c r="AK60" s="252">
        <f>SUMIF(Вводные!$H$4:$L$4,AK$8,Вводные!$H$45:$L$45)*IF(AK2&lt;&gt;AJ2,1,0)</f>
        <v>0</v>
      </c>
      <c r="AL60" s="252">
        <f>SUMIF(Вводные!$H$4:$L$4,AL$8,Вводные!$H$45:$L$45)*IF(AL2&lt;&gt;AK2,1,0)</f>
        <v>0</v>
      </c>
      <c r="AM60" s="252">
        <f>SUMIF(Вводные!$H$4:$L$4,AM$8,Вводные!$H$45:$L$45)*IF(AM2&lt;&gt;AL2,1,0)</f>
        <v>0</v>
      </c>
      <c r="AN60" s="252">
        <f>SUMIF(Вводные!$H$4:$L$4,AN$8,Вводные!$H$45:$L$45)*IF(AN2&lt;&gt;AM2,1,0)</f>
        <v>0</v>
      </c>
      <c r="AO60" s="252">
        <f>SUMIF(Вводные!$H$4:$L$4,AO$8,Вводные!$H$45:$L$45)*IF(AO2&lt;&gt;AN2,1,0)</f>
        <v>0</v>
      </c>
      <c r="AP60" s="252">
        <f>SUMIF(Вводные!$H$4:$L$4,AP$8,Вводные!$H$45:$L$45)*IF(AP2&lt;&gt;AO2,1,0)</f>
        <v>6</v>
      </c>
      <c r="AQ60" s="252">
        <f>SUMIF(Вводные!$H$4:$L$4,AQ$8,Вводные!$H$45:$L$45)*IF(AQ2&lt;&gt;AP2,1,0)</f>
        <v>0</v>
      </c>
      <c r="AR60" s="252">
        <f>SUMIF(Вводные!$H$4:$L$4,AR$8,Вводные!$H$45:$L$45)*IF(AR2&lt;&gt;AQ2,1,0)</f>
        <v>0</v>
      </c>
      <c r="AS60" s="252">
        <f>SUMIF(Вводные!$H$4:$L$4,AS$8,Вводные!$H$45:$L$45)*IF(AS2&lt;&gt;AR2,1,0)</f>
        <v>0</v>
      </c>
      <c r="AT60" s="252">
        <f>SUMIF(Вводные!$H$4:$L$4,AT$8,Вводные!$H$45:$L$45)*IF(AT2&lt;&gt;AS2,1,0)</f>
        <v>0</v>
      </c>
      <c r="AU60" s="252">
        <f>SUMIF(Вводные!$H$4:$L$4,AU$8,Вводные!$H$45:$L$45)*IF(AU2&lt;&gt;AT2,1,0)</f>
        <v>0</v>
      </c>
      <c r="AV60" s="252">
        <f>SUMIF(Вводные!$H$4:$L$4,AV$8,Вводные!$H$45:$L$45)*IF(AV2&lt;&gt;AU2,1,0)</f>
        <v>0</v>
      </c>
      <c r="AW60" s="252">
        <f>SUMIF(Вводные!$H$4:$L$4,AW$8,Вводные!$H$45:$L$45)*IF(AW2&lt;&gt;AV2,1,0)</f>
        <v>0</v>
      </c>
      <c r="AX60" s="252">
        <f>SUMIF(Вводные!$H$4:$L$4,AX$8,Вводные!$H$45:$L$45)*IF(AX2&lt;&gt;AW2,1,0)</f>
        <v>0</v>
      </c>
      <c r="AY60" s="252">
        <f>SUMIF(Вводные!$H$4:$L$4,AY$8,Вводные!$H$45:$L$45)*IF(AY2&lt;&gt;AX2,1,0)</f>
        <v>0</v>
      </c>
      <c r="AZ60" s="252">
        <f>SUMIF(Вводные!$H$4:$L$4,AZ$8,Вводные!$H$45:$L$45)*IF(AZ2&lt;&gt;AY2,1,0)</f>
        <v>0</v>
      </c>
      <c r="BA60" s="252">
        <f>SUMIF(Вводные!$H$4:$L$4,BA$8,Вводные!$H$45:$L$45)*IF(BA2&lt;&gt;AZ2,1,0)</f>
        <v>0</v>
      </c>
      <c r="BB60" s="252">
        <f>SUMIF(Вводные!$H$4:$L$4,BB$8,Вводные!$H$45:$L$45)*IF(BB2&lt;&gt;BA2,1,0)</f>
        <v>6</v>
      </c>
      <c r="BC60" s="252">
        <f>SUMIF(Вводные!$H$4:$L$4,BC$8,Вводные!$H$45:$L$45)*IF(BC2&lt;&gt;BB2,1,0)</f>
        <v>0</v>
      </c>
      <c r="BD60" s="252">
        <f>SUMIF(Вводные!$H$4:$L$4,BD$8,Вводные!$H$45:$L$45)*IF(BD2&lt;&gt;BC2,1,0)</f>
        <v>0</v>
      </c>
      <c r="BE60" s="252">
        <f>SUMIF(Вводные!$H$4:$L$4,BE$8,Вводные!$H$45:$L$45)*IF(BE2&lt;&gt;BD2,1,0)</f>
        <v>0</v>
      </c>
      <c r="BF60" s="252">
        <f>SUMIF(Вводные!$H$4:$L$4,BF$8,Вводные!$H$45:$L$45)*IF(BF2&lt;&gt;BE2,1,0)</f>
        <v>0</v>
      </c>
      <c r="BG60" s="252">
        <f>SUMIF(Вводные!$H$4:$L$4,BG$8,Вводные!$H$45:$L$45)*IF(BG2&lt;&gt;BF2,1,0)</f>
        <v>0</v>
      </c>
      <c r="BH60" s="252">
        <f>SUMIF(Вводные!$H$4:$L$4,BH$8,Вводные!$H$45:$L$45)*IF(BH2&lt;&gt;BG2,1,0)</f>
        <v>0</v>
      </c>
      <c r="BI60" s="252">
        <f>SUMIF(Вводные!$H$4:$L$4,BI$8,Вводные!$H$45:$L$45)*IF(BI2&lt;&gt;BH2,1,0)</f>
        <v>0</v>
      </c>
      <c r="BJ60" s="252">
        <f>SUMIF(Вводные!$H$4:$L$4,BJ$8,Вводные!$H$45:$L$45)*IF(BJ2&lt;&gt;BI2,1,0)</f>
        <v>0</v>
      </c>
      <c r="BK60" s="252">
        <f>SUMIF(Вводные!$H$4:$L$4,BK$8,Вводные!$H$45:$L$45)*IF(BK2&lt;&gt;BJ2,1,0)</f>
        <v>0</v>
      </c>
      <c r="BL60" s="252">
        <f>SUMIF(Вводные!$H$4:$L$4,BL$8,Вводные!$H$45:$L$45)*IF(BL2&lt;&gt;BK2,1,0)</f>
        <v>0</v>
      </c>
      <c r="BM60" s="252">
        <f>SUMIF(Вводные!$H$4:$L$4,BM$8,Вводные!$H$45:$L$45)*IF(BM2&lt;&gt;BL2,1,0)</f>
        <v>0</v>
      </c>
    </row>
    <row r="61" spans="1:85" ht="15.75" customHeight="1" outlineLevel="1" x14ac:dyDescent="0.2">
      <c r="A61" s="129"/>
      <c r="B61" s="129"/>
      <c r="C61" s="250" t="s">
        <v>327</v>
      </c>
      <c r="D61" s="533" t="s">
        <v>325</v>
      </c>
      <c r="E61" s="250"/>
      <c r="F61" s="252">
        <f>SUMIF(Вводные!$H$4:$L$4,F$8,Вводные!$H$43:$L$43)*IF(F2&lt;&gt;E2,1,0)</f>
        <v>1</v>
      </c>
      <c r="G61" s="252">
        <f>SUMIF(Вводные!$H$4:$L$4,G$8,Вводные!$H$43:$L$43)*IF(G2&lt;&gt;F2,1,0)</f>
        <v>0</v>
      </c>
      <c r="H61" s="252">
        <f>SUMIF(Вводные!$H$4:$L$4,H$8,Вводные!$H$43:$L$43)*IF(H2&lt;&gt;G2,1,0)</f>
        <v>0</v>
      </c>
      <c r="I61" s="252">
        <f>SUMIF(Вводные!$H$4:$L$4,I$8,Вводные!$H$43:$L$43)*IF(I2&lt;&gt;H2,1,0)</f>
        <v>0</v>
      </c>
      <c r="J61" s="252">
        <f>SUMIF(Вводные!$H$4:$L$4,J$8,Вводные!$H$43:$L$43)*IF(J2&lt;&gt;I2,1,0)</f>
        <v>0</v>
      </c>
      <c r="K61" s="252">
        <f>SUMIF(Вводные!$H$4:$L$4,K$8,Вводные!$H$43:$L$43)*IF(K2&lt;&gt;J2,1,0)</f>
        <v>0</v>
      </c>
      <c r="L61" s="252">
        <f>SUMIF(Вводные!$H$4:$L$4,L$8,Вводные!$H$43:$L$43)*IF(L2&lt;&gt;K2,1,0)</f>
        <v>0</v>
      </c>
      <c r="M61" s="252">
        <f>SUMIF(Вводные!$H$4:$L$4,M$8,Вводные!$H$43:$L$43)*IF(M2&lt;&gt;L2,1,0)</f>
        <v>0</v>
      </c>
      <c r="N61" s="252">
        <f>SUMIF(Вводные!$H$4:$L$4,N$8,Вводные!$H$43:$L$43)*IF(N2&lt;&gt;M2,1,0)</f>
        <v>0</v>
      </c>
      <c r="O61" s="252">
        <f>SUMIF(Вводные!$H$4:$L$4,O$8,Вводные!$H$43:$L$43)*IF(O2&lt;&gt;N2,1,0)</f>
        <v>0</v>
      </c>
      <c r="P61" s="252">
        <f>SUMIF(Вводные!$H$4:$L$4,P$8,Вводные!$H$43:$L$43)*IF(P2&lt;&gt;O2,1,0)</f>
        <v>0</v>
      </c>
      <c r="Q61" s="252">
        <f>SUMIF(Вводные!$H$4:$L$4,Q$8,Вводные!$H$43:$L$43)*IF(Q2&lt;&gt;P2,1,0)</f>
        <v>0</v>
      </c>
      <c r="R61" s="252">
        <f>SUMIF(Вводные!$H$4:$L$4,R$8,Вводные!$H$43:$L$43)*IF(R2&lt;&gt;Q2,1,0)</f>
        <v>0</v>
      </c>
      <c r="S61" s="252">
        <f>SUMIF(Вводные!$H$4:$L$4,S$8,Вводные!$H$43:$L$43)*IF(S2&lt;&gt;R2,1,0)</f>
        <v>0</v>
      </c>
      <c r="T61" s="252">
        <f>SUMIF(Вводные!$H$4:$L$4,T$8,Вводные!$H$43:$L$43)*IF(T2&lt;&gt;S2,1,0)</f>
        <v>0</v>
      </c>
      <c r="U61" s="252">
        <f>SUMIF(Вводные!$H$4:$L$4,U$8,Вводные!$H$43:$L$43)*IF(U2&lt;&gt;T2,1,0)</f>
        <v>0</v>
      </c>
      <c r="V61" s="252">
        <f>SUMIF(Вводные!$H$4:$L$4,V$8,Вводные!$H$43:$L$43)*IF(V2&lt;&gt;U2,1,0)</f>
        <v>0</v>
      </c>
      <c r="W61" s="252">
        <f>SUMIF(Вводные!$H$4:$L$4,W$8,Вводные!$H$43:$L$43)*IF(W2&lt;&gt;V2,1,0)</f>
        <v>0</v>
      </c>
      <c r="X61" s="252">
        <f>SUMIF(Вводные!$H$4:$L$4,X$8,Вводные!$H$43:$L$43)*IF(X2&lt;&gt;W2,1,0)</f>
        <v>0</v>
      </c>
      <c r="Y61" s="252">
        <f>SUMIF(Вводные!$H$4:$L$4,Y$8,Вводные!$H$43:$L$43)*IF(Y2&lt;&gt;X2,1,0)</f>
        <v>0</v>
      </c>
      <c r="Z61" s="252">
        <f>SUMIF(Вводные!$H$4:$L$4,Z$8,Вводные!$H$43:$L$43)*IF(Z2&lt;&gt;Y2,1,0)</f>
        <v>0</v>
      </c>
      <c r="AA61" s="252">
        <f>SUMIF(Вводные!$H$4:$L$4,AA$8,Вводные!$H$43:$L$43)*IF(AA2&lt;&gt;Z2,1,0)</f>
        <v>0</v>
      </c>
      <c r="AB61" s="252">
        <f>SUMIF(Вводные!$H$4:$L$4,AB$8,Вводные!$H$43:$L$43)*IF(AB2&lt;&gt;AA2,1,0)</f>
        <v>0</v>
      </c>
      <c r="AC61" s="252">
        <f>SUMIF(Вводные!$H$4:$L$4,AC$8,Вводные!$H$43:$L$43)*IF(AC2&lt;&gt;AB2,1,0)</f>
        <v>0</v>
      </c>
      <c r="AD61" s="252">
        <f>SUMIF(Вводные!$H$4:$L$4,AD$8,Вводные!$H$43:$L$43)*IF(AD2&lt;&gt;AC2,1,0)</f>
        <v>0</v>
      </c>
      <c r="AE61" s="252">
        <f>SUMIF(Вводные!$H$4:$L$4,AE$8,Вводные!$H$43:$L$43)*IF(AE2&lt;&gt;AD2,1,0)</f>
        <v>0</v>
      </c>
      <c r="AF61" s="252">
        <f>SUMIF(Вводные!$H$4:$L$4,AF$8,Вводные!$H$43:$L$43)*IF(AF2&lt;&gt;AE2,1,0)</f>
        <v>0</v>
      </c>
      <c r="AG61" s="252">
        <f>SUMIF(Вводные!$H$4:$L$4,AG$8,Вводные!$H$43:$L$43)*IF(AG2&lt;&gt;AF2,1,0)</f>
        <v>0</v>
      </c>
      <c r="AH61" s="252">
        <f>SUMIF(Вводные!$H$4:$L$4,AH$8,Вводные!$H$43:$L$43)*IF(AH2&lt;&gt;AG2,1,0)</f>
        <v>0</v>
      </c>
      <c r="AI61" s="252">
        <f>SUMIF(Вводные!$H$4:$L$4,AI$8,Вводные!$H$43:$L$43)*IF(AI2&lt;&gt;AH2,1,0)</f>
        <v>0</v>
      </c>
      <c r="AJ61" s="252">
        <f>SUMIF(Вводные!$H$4:$L$4,AJ$8,Вводные!$H$43:$L$43)*IF(AJ2&lt;&gt;AI2,1,0)</f>
        <v>0</v>
      </c>
      <c r="AK61" s="252">
        <f>SUMIF(Вводные!$H$4:$L$4,AK$8,Вводные!$H$43:$L$43)*IF(AK2&lt;&gt;AJ2,1,0)</f>
        <v>0</v>
      </c>
      <c r="AL61" s="252">
        <f>SUMIF(Вводные!$H$4:$L$4,AL$8,Вводные!$H$43:$L$43)*IF(AL2&lt;&gt;AK2,1,0)</f>
        <v>0</v>
      </c>
      <c r="AM61" s="252">
        <f>SUMIF(Вводные!$H$4:$L$4,AM$8,Вводные!$H$43:$L$43)*IF(AM2&lt;&gt;AL2,1,0)</f>
        <v>0</v>
      </c>
      <c r="AN61" s="252">
        <f>SUMIF(Вводные!$H$4:$L$4,AN$8,Вводные!$H$43:$L$43)*IF(AN2&lt;&gt;AM2,1,0)</f>
        <v>0</v>
      </c>
      <c r="AO61" s="252">
        <f>SUMIF(Вводные!$H$4:$L$4,AO$8,Вводные!$H$43:$L$43)*IF(AO2&lt;&gt;AN2,1,0)</f>
        <v>0</v>
      </c>
      <c r="AP61" s="252">
        <f>SUMIF(Вводные!$H$4:$L$4,AP$8,Вводные!$H$43:$L$43)*IF(AP2&lt;&gt;AO2,1,0)</f>
        <v>0</v>
      </c>
      <c r="AQ61" s="252">
        <f>SUMIF(Вводные!$H$4:$L$4,AQ$8,Вводные!$H$43:$L$43)*IF(AQ2&lt;&gt;AP2,1,0)</f>
        <v>0</v>
      </c>
      <c r="AR61" s="252">
        <f>SUMIF(Вводные!$H$4:$L$4,AR$8,Вводные!$H$43:$L$43)*IF(AR2&lt;&gt;AQ2,1,0)</f>
        <v>0</v>
      </c>
      <c r="AS61" s="252">
        <f>SUMIF(Вводные!$H$4:$L$4,AS$8,Вводные!$H$43:$L$43)*IF(AS2&lt;&gt;AR2,1,0)</f>
        <v>0</v>
      </c>
      <c r="AT61" s="252">
        <f>SUMIF(Вводные!$H$4:$L$4,AT$8,Вводные!$H$43:$L$43)*IF(AT2&lt;&gt;AS2,1,0)</f>
        <v>0</v>
      </c>
      <c r="AU61" s="252">
        <f>SUMIF(Вводные!$H$4:$L$4,AU$8,Вводные!$H$43:$L$43)*IF(AU2&lt;&gt;AT2,1,0)</f>
        <v>0</v>
      </c>
      <c r="AV61" s="252">
        <f>SUMIF(Вводные!$H$4:$L$4,AV$8,Вводные!$H$43:$L$43)*IF(AV2&lt;&gt;AU2,1,0)</f>
        <v>0</v>
      </c>
      <c r="AW61" s="252">
        <f>SUMIF(Вводные!$H$4:$L$4,AW$8,Вводные!$H$43:$L$43)*IF(AW2&lt;&gt;AV2,1,0)</f>
        <v>0</v>
      </c>
      <c r="AX61" s="252">
        <f>SUMIF(Вводные!$H$4:$L$4,AX$8,Вводные!$H$43:$L$43)*IF(AX2&lt;&gt;AW2,1,0)</f>
        <v>0</v>
      </c>
      <c r="AY61" s="252">
        <f>SUMIF(Вводные!$H$4:$L$4,AY$8,Вводные!$H$43:$L$43)*IF(AY2&lt;&gt;AX2,1,0)</f>
        <v>0</v>
      </c>
      <c r="AZ61" s="252">
        <f>SUMIF(Вводные!$H$4:$L$4,AZ$8,Вводные!$H$43:$L$43)*IF(AZ2&lt;&gt;AY2,1,0)</f>
        <v>0</v>
      </c>
      <c r="BA61" s="252">
        <f>SUMIF(Вводные!$H$4:$L$4,BA$8,Вводные!$H$43:$L$43)*IF(BA2&lt;&gt;AZ2,1,0)</f>
        <v>0</v>
      </c>
      <c r="BB61" s="252">
        <f>SUMIF(Вводные!$H$4:$L$4,BB$8,Вводные!$H$43:$L$43)*IF(BB2&lt;&gt;BA2,1,0)</f>
        <v>0</v>
      </c>
      <c r="BC61" s="252">
        <f>SUMIF(Вводные!$H$4:$L$4,BC$8,Вводные!$H$43:$L$43)*IF(BC2&lt;&gt;BB2,1,0)</f>
        <v>0</v>
      </c>
      <c r="BD61" s="252">
        <f>SUMIF(Вводные!$H$4:$L$4,BD$8,Вводные!$H$43:$L$43)*IF(BD2&lt;&gt;BC2,1,0)</f>
        <v>0</v>
      </c>
      <c r="BE61" s="252">
        <f>SUMIF(Вводные!$H$4:$L$4,BE$8,Вводные!$H$43:$L$43)*IF(BE2&lt;&gt;BD2,1,0)</f>
        <v>0</v>
      </c>
      <c r="BF61" s="252">
        <f>SUMIF(Вводные!$H$4:$L$4,BF$8,Вводные!$H$43:$L$43)*IF(BF2&lt;&gt;BE2,1,0)</f>
        <v>0</v>
      </c>
      <c r="BG61" s="252">
        <f>SUMIF(Вводные!$H$4:$L$4,BG$8,Вводные!$H$43:$L$43)*IF(BG2&lt;&gt;BF2,1,0)</f>
        <v>0</v>
      </c>
      <c r="BH61" s="252">
        <f>SUMIF(Вводные!$H$4:$L$4,BH$8,Вводные!$H$43:$L$43)*IF(BH2&lt;&gt;BG2,1,0)</f>
        <v>0</v>
      </c>
      <c r="BI61" s="252">
        <f>SUMIF(Вводные!$H$4:$L$4,BI$8,Вводные!$H$43:$L$43)*IF(BI2&lt;&gt;BH2,1,0)</f>
        <v>0</v>
      </c>
      <c r="BJ61" s="252">
        <f>SUMIF(Вводные!$H$4:$L$4,BJ$8,Вводные!$H$43:$L$43)*IF(BJ2&lt;&gt;BI2,1,0)</f>
        <v>0</v>
      </c>
      <c r="BK61" s="252">
        <f>SUMIF(Вводные!$H$4:$L$4,BK$8,Вводные!$H$43:$L$43)*IF(BK2&lt;&gt;BJ2,1,0)</f>
        <v>0</v>
      </c>
      <c r="BL61" s="252">
        <f>SUMIF(Вводные!$H$4:$L$4,BL$8,Вводные!$H$43:$L$43)*IF(BL2&lt;&gt;BK2,1,0)</f>
        <v>0</v>
      </c>
      <c r="BM61" s="252">
        <f>SUMIF(Вводные!$H$4:$L$4,BM$8,Вводные!$H$43:$L$43)*IF(BM2&lt;&gt;BL2,1,0)</f>
        <v>0</v>
      </c>
    </row>
    <row r="62" spans="1:85" s="250" customFormat="1" ht="15.75" customHeight="1" outlineLevel="1" x14ac:dyDescent="0.2">
      <c r="C62" s="250" t="s">
        <v>442</v>
      </c>
      <c r="D62" s="533" t="s">
        <v>60</v>
      </c>
      <c r="F62" s="252">
        <f>F47+F63-F56+Вводные!F63+Вводные!F67</f>
        <v>10403.75</v>
      </c>
      <c r="G62" s="252">
        <f>F62+G63+G47-G56</f>
        <v>11180.458333333334</v>
      </c>
      <c r="H62" s="252">
        <f t="shared" ref="H62:BM62" si="13">G62+H63+H47-H56</f>
        <v>11937.625</v>
      </c>
      <c r="I62" s="252">
        <f t="shared" si="13"/>
        <v>12675.25</v>
      </c>
      <c r="J62" s="252">
        <f t="shared" si="13"/>
        <v>13393.333333333334</v>
      </c>
      <c r="K62" s="252">
        <f t="shared" si="13"/>
        <v>14091.875</v>
      </c>
      <c r="L62" s="252">
        <f t="shared" si="13"/>
        <v>14770.875</v>
      </c>
      <c r="M62" s="252">
        <f t="shared" si="13"/>
        <v>15430.333333333334</v>
      </c>
      <c r="N62" s="252">
        <f t="shared" si="13"/>
        <v>16070.250000000002</v>
      </c>
      <c r="O62" s="252">
        <f t="shared" si="13"/>
        <v>16690.625</v>
      </c>
      <c r="P62" s="252">
        <f t="shared" si="13"/>
        <v>17291.458333333332</v>
      </c>
      <c r="Q62" s="252">
        <f t="shared" si="13"/>
        <v>17872.75</v>
      </c>
      <c r="R62" s="252">
        <f t="shared" si="13"/>
        <v>48578.6</v>
      </c>
      <c r="S62" s="252">
        <f t="shared" si="13"/>
        <v>48669.403124999997</v>
      </c>
      <c r="T62" s="252">
        <f t="shared" si="13"/>
        <v>48739.534374999996</v>
      </c>
      <c r="U62" s="252">
        <f t="shared" si="13"/>
        <v>48788.993749999994</v>
      </c>
      <c r="V62" s="252">
        <f t="shared" si="13"/>
        <v>48817.781249999993</v>
      </c>
      <c r="W62" s="252">
        <f t="shared" si="13"/>
        <v>48825.896874999991</v>
      </c>
      <c r="X62" s="252">
        <f t="shared" si="13"/>
        <v>48813.34062499999</v>
      </c>
      <c r="Y62" s="252">
        <f t="shared" si="13"/>
        <v>48780.112499999988</v>
      </c>
      <c r="Z62" s="252">
        <f t="shared" si="13"/>
        <v>48726.212499999987</v>
      </c>
      <c r="AA62" s="252">
        <f t="shared" si="13"/>
        <v>48651.640624999985</v>
      </c>
      <c r="AB62" s="252">
        <f t="shared" si="13"/>
        <v>48556.396874999984</v>
      </c>
      <c r="AC62" s="252">
        <f t="shared" si="13"/>
        <v>48440.481249999983</v>
      </c>
      <c r="AD62" s="252">
        <f t="shared" si="13"/>
        <v>101001.92374999999</v>
      </c>
      <c r="AE62" s="252">
        <f t="shared" si="13"/>
        <v>99995.647499999992</v>
      </c>
      <c r="AF62" s="252">
        <f t="shared" si="13"/>
        <v>98967.872499999998</v>
      </c>
      <c r="AG62" s="252">
        <f t="shared" si="13"/>
        <v>97918.598750000005</v>
      </c>
      <c r="AH62" s="252">
        <f t="shared" si="13"/>
        <v>96847.826250000013</v>
      </c>
      <c r="AI62" s="252">
        <f t="shared" si="13"/>
        <v>95755.555000000022</v>
      </c>
      <c r="AJ62" s="252">
        <f t="shared" si="13"/>
        <v>94641.785000000018</v>
      </c>
      <c r="AK62" s="252">
        <f t="shared" si="13"/>
        <v>93506.516250000015</v>
      </c>
      <c r="AL62" s="252">
        <f t="shared" si="13"/>
        <v>92349.748750000013</v>
      </c>
      <c r="AM62" s="252">
        <f t="shared" si="13"/>
        <v>91171.482500000013</v>
      </c>
      <c r="AN62" s="252">
        <f t="shared" si="13"/>
        <v>89971.717500000013</v>
      </c>
      <c r="AO62" s="252">
        <f t="shared" si="13"/>
        <v>88750.453750000015</v>
      </c>
      <c r="AP62" s="252">
        <f t="shared" si="13"/>
        <v>195199.42085000005</v>
      </c>
      <c r="AQ62" s="252">
        <f t="shared" si="13"/>
        <v>192157.83405000006</v>
      </c>
      <c r="AR62" s="252">
        <f t="shared" si="13"/>
        <v>189093.88855000006</v>
      </c>
      <c r="AS62" s="252">
        <f t="shared" si="13"/>
        <v>186007.58435000008</v>
      </c>
      <c r="AT62" s="252">
        <f t="shared" si="13"/>
        <v>182898.92145000008</v>
      </c>
      <c r="AU62" s="252">
        <f t="shared" si="13"/>
        <v>179767.89985000007</v>
      </c>
      <c r="AV62" s="252">
        <f t="shared" si="13"/>
        <v>176614.51955000008</v>
      </c>
      <c r="AW62" s="252">
        <f t="shared" si="13"/>
        <v>173438.78055000008</v>
      </c>
      <c r="AX62" s="252">
        <f t="shared" si="13"/>
        <v>170240.6828500001</v>
      </c>
      <c r="AY62" s="252">
        <f t="shared" si="13"/>
        <v>167020.2264500001</v>
      </c>
      <c r="AZ62" s="252">
        <f t="shared" si="13"/>
        <v>163777.4113500001</v>
      </c>
      <c r="BA62" s="252">
        <f t="shared" si="13"/>
        <v>160512.23755000011</v>
      </c>
      <c r="BB62" s="252">
        <f t="shared" si="13"/>
        <v>316784.33801000012</v>
      </c>
      <c r="BC62" s="252">
        <f t="shared" si="13"/>
        <v>310819.92257400014</v>
      </c>
      <c r="BD62" s="252">
        <f t="shared" si="13"/>
        <v>304832.25409000012</v>
      </c>
      <c r="BE62" s="252">
        <f t="shared" si="13"/>
        <v>298821.33255800011</v>
      </c>
      <c r="BF62" s="252">
        <f t="shared" si="13"/>
        <v>292787.15797800012</v>
      </c>
      <c r="BG62" s="252">
        <f t="shared" si="13"/>
        <v>286729.73035000014</v>
      </c>
      <c r="BH62" s="252">
        <f t="shared" si="13"/>
        <v>280649.04967400013</v>
      </c>
      <c r="BI62" s="252">
        <f t="shared" si="13"/>
        <v>274545.11595000012</v>
      </c>
      <c r="BJ62" s="252">
        <f t="shared" si="13"/>
        <v>268417.92917800014</v>
      </c>
      <c r="BK62" s="252">
        <f t="shared" si="13"/>
        <v>262267.48935800011</v>
      </c>
      <c r="BL62" s="252">
        <f>BK62+BL63+BL47-BL56</f>
        <v>256093.7964900001</v>
      </c>
      <c r="BM62" s="252">
        <f t="shared" si="13"/>
        <v>249896.8505740001</v>
      </c>
    </row>
    <row r="63" spans="1:85" s="250" customFormat="1" ht="15.75" customHeight="1" outlineLevel="1" x14ac:dyDescent="0.2">
      <c r="C63" s="250" t="s">
        <v>451</v>
      </c>
      <c r="D63" s="533" t="s">
        <v>60</v>
      </c>
      <c r="F63" s="252">
        <f>(Выручка!F74*SUMIF(Вводные!$H$5:$L$5,F$2,Вводные!$H$189:$L$189)+Выручка!F75*SUMIF(Вводные!$H$5:$L$5,F$2,Вводные!$H$190:$L$190)+Выручка!F76*SUMIF(Вводные!$H$5:$L$5,F$2,Вводные!$H$191:$L$191))*SUMIF(Вводные!$H$5:$L$5,F$2,Вводные!$H$15:$L$15)</f>
        <v>0</v>
      </c>
      <c r="G63" s="252">
        <f>(Выручка!G74*SUMIF(Вводные!$H$5:$L$5,G$2,Вводные!$H$189:$L$189)+Выручка!G75*SUMIF(Вводные!$H$5:$L$5,G$2,Вводные!$H$190:$L$190)+Выручка!G76*SUMIF(Вводные!$H$5:$L$5,G$2,Вводные!$H$191:$L$191))*SUMIF(Вводные!$H$5:$L$5,G$2,Вводные!$H$15:$L$15)</f>
        <v>0</v>
      </c>
      <c r="H63" s="252">
        <f>(Выручка!H74*SUMIF(Вводные!$H$5:$L$5,H$2,Вводные!$H$189:$L$189)+Выручка!H75*SUMIF(Вводные!$H$5:$L$5,H$2,Вводные!$H$190:$L$190)+Выручка!H76*SUMIF(Вводные!$H$5:$L$5,H$2,Вводные!$H$191:$L$191))*SUMIF(Вводные!$H$5:$L$5,H$2,Вводные!$H$15:$L$15)</f>
        <v>0</v>
      </c>
      <c r="I63" s="252">
        <f>(Выручка!I74*SUMIF(Вводные!$H$5:$L$5,I$2,Вводные!$H$189:$L$189)+Выручка!I75*SUMIF(Вводные!$H$5:$L$5,I$2,Вводные!$H$190:$L$190)+Выручка!I76*SUMIF(Вводные!$H$5:$L$5,I$2,Вводные!$H$191:$L$191))*SUMIF(Вводные!$H$5:$L$5,I$2,Вводные!$H$15:$L$15)</f>
        <v>0</v>
      </c>
      <c r="J63" s="252">
        <f>(Выручка!J74*SUMIF(Вводные!$H$5:$L$5,J$2,Вводные!$H$189:$L$189)+Выручка!J75*SUMIF(Вводные!$H$5:$L$5,J$2,Вводные!$H$190:$L$190)+Выручка!J76*SUMIF(Вводные!$H$5:$L$5,J$2,Вводные!$H$191:$L$191))*SUMIF(Вводные!$H$5:$L$5,J$2,Вводные!$H$15:$L$15)</f>
        <v>0</v>
      </c>
      <c r="K63" s="252">
        <f>(Выручка!K74*SUMIF(Вводные!$H$5:$L$5,K$2,Вводные!$H$189:$L$189)+Выручка!K75*SUMIF(Вводные!$H$5:$L$5,K$2,Вводные!$H$190:$L$190)+Выручка!K76*SUMIF(Вводные!$H$5:$L$5,K$2,Вводные!$H$191:$L$191))*SUMIF(Вводные!$H$5:$L$5,K$2,Вводные!$H$15:$L$15)</f>
        <v>0</v>
      </c>
      <c r="L63" s="252">
        <f>(Выручка!L74*SUMIF(Вводные!$H$5:$L$5,L$2,Вводные!$H$189:$L$189)+Выручка!L75*SUMIF(Вводные!$H$5:$L$5,L$2,Вводные!$H$190:$L$190)+Выручка!L76*SUMIF(Вводные!$H$5:$L$5,L$2,Вводные!$H$191:$L$191))*SUMIF(Вводные!$H$5:$L$5,L$2,Вводные!$H$15:$L$15)</f>
        <v>0</v>
      </c>
      <c r="M63" s="252">
        <f>(Выручка!M74*SUMIF(Вводные!$H$5:$L$5,M$2,Вводные!$H$189:$L$189)+Выручка!M75*SUMIF(Вводные!$H$5:$L$5,M$2,Вводные!$H$190:$L$190)+Выручка!M76*SUMIF(Вводные!$H$5:$L$5,M$2,Вводные!$H$191:$L$191))*SUMIF(Вводные!$H$5:$L$5,M$2,Вводные!$H$15:$L$15)</f>
        <v>0</v>
      </c>
      <c r="N63" s="252">
        <f>(Выручка!N74*SUMIF(Вводные!$H$5:$L$5,N$2,Вводные!$H$189:$L$189)+Выручка!N75*SUMIF(Вводные!$H$5:$L$5,N$2,Вводные!$H$190:$L$190)+Выручка!N76*SUMIF(Вводные!$H$5:$L$5,N$2,Вводные!$H$191:$L$191))*SUMIF(Вводные!$H$5:$L$5,N$2,Вводные!$H$15:$L$15)</f>
        <v>0</v>
      </c>
      <c r="O63" s="252">
        <f>(Выручка!O74*SUMIF(Вводные!$H$5:$L$5,O$2,Вводные!$H$189:$L$189)+Выручка!O75*SUMIF(Вводные!$H$5:$L$5,O$2,Вводные!$H$190:$L$190)+Выручка!O76*SUMIF(Вводные!$H$5:$L$5,O$2,Вводные!$H$191:$L$191))*SUMIF(Вводные!$H$5:$L$5,O$2,Вводные!$H$15:$L$15)</f>
        <v>0</v>
      </c>
      <c r="P63" s="252">
        <f>(Выручка!P74*SUMIF(Вводные!$H$5:$L$5,P$2,Вводные!$H$189:$L$189)+Выручка!P75*SUMIF(Вводные!$H$5:$L$5,P$2,Вводные!$H$190:$L$190)+Выручка!P76*SUMIF(Вводные!$H$5:$L$5,P$2,Вводные!$H$191:$L$191))*SUMIF(Вводные!$H$5:$L$5,P$2,Вводные!$H$15:$L$15)</f>
        <v>0</v>
      </c>
      <c r="Q63" s="252">
        <f>(Выручка!Q74*SUMIF(Вводные!$H$5:$L$5,Q$2,Вводные!$H$189:$L$189)+Выручка!Q75*SUMIF(Вводные!$H$5:$L$5,Q$2,Вводные!$H$190:$L$190)+Выручка!Q76*SUMIF(Вводные!$H$5:$L$5,Q$2,Вводные!$H$191:$L$191))*SUMIF(Вводные!$H$5:$L$5,Q$2,Вводные!$H$15:$L$15)</f>
        <v>0</v>
      </c>
      <c r="R63" s="252">
        <f>(Выручка!R74*SUMIF(Вводные!$H$5:$L$5,R$2,Вводные!$H$189:$L$189)+Выручка!R75*SUMIF(Вводные!$H$5:$L$5,R$2,Вводные!$H$190:$L$190)+Выручка!R76*SUMIF(Вводные!$H$5:$L$5,R$2,Вводные!$H$191:$L$191))*SUMIF(Вводные!$H$5:$L$5,R$2,Вводные!$H$15:$L$15)</f>
        <v>20506.5</v>
      </c>
      <c r="S63" s="252">
        <f>(Выручка!S74*SUMIF(Вводные!$H$5:$L$5,S$2,Вводные!$H$189:$L$189)+Выручка!S75*SUMIF(Вводные!$H$5:$L$5,S$2,Вводные!$H$190:$L$190)+Выручка!S76*SUMIF(Вводные!$H$5:$L$5,S$2,Вводные!$H$191:$L$191))*SUMIF(Вводные!$H$5:$L$5,S$2,Вводные!$H$15:$L$15)</f>
        <v>0</v>
      </c>
      <c r="T63" s="252">
        <f>(Выручка!T74*SUMIF(Вводные!$H$5:$L$5,T$2,Вводные!$H$189:$L$189)+Выручка!T75*SUMIF(Вводные!$H$5:$L$5,T$2,Вводные!$H$190:$L$190)+Выручка!T76*SUMIF(Вводные!$H$5:$L$5,T$2,Вводные!$H$191:$L$191))*SUMIF(Вводные!$H$5:$L$5,T$2,Вводные!$H$15:$L$15)</f>
        <v>0</v>
      </c>
      <c r="U63" s="252">
        <f>(Выручка!U74*SUMIF(Вводные!$H$5:$L$5,U$2,Вводные!$H$189:$L$189)+Выручка!U75*SUMIF(Вводные!$H$5:$L$5,U$2,Вводные!$H$190:$L$190)+Выручка!U76*SUMIF(Вводные!$H$5:$L$5,U$2,Вводные!$H$191:$L$191))*SUMIF(Вводные!$H$5:$L$5,U$2,Вводные!$H$15:$L$15)</f>
        <v>0</v>
      </c>
      <c r="V63" s="252">
        <f>(Выручка!V74*SUMIF(Вводные!$H$5:$L$5,V$2,Вводные!$H$189:$L$189)+Выручка!V75*SUMIF(Вводные!$H$5:$L$5,V$2,Вводные!$H$190:$L$190)+Выручка!V76*SUMIF(Вводные!$H$5:$L$5,V$2,Вводные!$H$191:$L$191))*SUMIF(Вводные!$H$5:$L$5,V$2,Вводные!$H$15:$L$15)</f>
        <v>0</v>
      </c>
      <c r="W63" s="252">
        <f>(Выручка!W74*SUMIF(Вводные!$H$5:$L$5,W$2,Вводные!$H$189:$L$189)+Выручка!W75*SUMIF(Вводные!$H$5:$L$5,W$2,Вводные!$H$190:$L$190)+Выручка!W76*SUMIF(Вводные!$H$5:$L$5,W$2,Вводные!$H$191:$L$191))*SUMIF(Вводные!$H$5:$L$5,W$2,Вводные!$H$15:$L$15)</f>
        <v>0</v>
      </c>
      <c r="X63" s="252">
        <f>(Выручка!X74*SUMIF(Вводные!$H$5:$L$5,X$2,Вводные!$H$189:$L$189)+Выручка!X75*SUMIF(Вводные!$H$5:$L$5,X$2,Вводные!$H$190:$L$190)+Выручка!X76*SUMIF(Вводные!$H$5:$L$5,X$2,Вводные!$H$191:$L$191))*SUMIF(Вводные!$H$5:$L$5,X$2,Вводные!$H$15:$L$15)</f>
        <v>0</v>
      </c>
      <c r="Y63" s="252">
        <f>(Выручка!Y74*SUMIF(Вводные!$H$5:$L$5,Y$2,Вводные!$H$189:$L$189)+Выручка!Y75*SUMIF(Вводные!$H$5:$L$5,Y$2,Вводные!$H$190:$L$190)+Выручка!Y76*SUMIF(Вводные!$H$5:$L$5,Y$2,Вводные!$H$191:$L$191))*SUMIF(Вводные!$H$5:$L$5,Y$2,Вводные!$H$15:$L$15)</f>
        <v>0</v>
      </c>
      <c r="Z63" s="252">
        <f>(Выручка!Z74*SUMIF(Вводные!$H$5:$L$5,Z$2,Вводные!$H$189:$L$189)+Выручка!Z75*SUMIF(Вводные!$H$5:$L$5,Z$2,Вводные!$H$190:$L$190)+Выручка!Z76*SUMIF(Вводные!$H$5:$L$5,Z$2,Вводные!$H$191:$L$191))*SUMIF(Вводные!$H$5:$L$5,Z$2,Вводные!$H$15:$L$15)</f>
        <v>0</v>
      </c>
      <c r="AA63" s="252">
        <f>(Выручка!AA74*SUMIF(Вводные!$H$5:$L$5,AA$2,Вводные!$H$189:$L$189)+Выручка!AA75*SUMIF(Вводные!$H$5:$L$5,AA$2,Вводные!$H$190:$L$190)+Выручка!AA76*SUMIF(Вводные!$H$5:$L$5,AA$2,Вводные!$H$191:$L$191))*SUMIF(Вводные!$H$5:$L$5,AA$2,Вводные!$H$15:$L$15)</f>
        <v>0</v>
      </c>
      <c r="AB63" s="252">
        <f>(Выручка!AB74*SUMIF(Вводные!$H$5:$L$5,AB$2,Вводные!$H$189:$L$189)+Выручка!AB75*SUMIF(Вводные!$H$5:$L$5,AB$2,Вводные!$H$190:$L$190)+Выручка!AB76*SUMIF(Вводные!$H$5:$L$5,AB$2,Вводные!$H$191:$L$191))*SUMIF(Вводные!$H$5:$L$5,AB$2,Вводные!$H$15:$L$15)</f>
        <v>0</v>
      </c>
      <c r="AC63" s="252">
        <f>(Выручка!AC74*SUMIF(Вводные!$H$5:$L$5,AC$2,Вводные!$H$189:$L$189)+Выручка!AC75*SUMIF(Вводные!$H$5:$L$5,AC$2,Вводные!$H$190:$L$190)+Выручка!AC76*SUMIF(Вводные!$H$5:$L$5,AC$2,Вводные!$H$191:$L$191))*SUMIF(Вводные!$H$5:$L$5,AC$2,Вводные!$H$15:$L$15)</f>
        <v>0</v>
      </c>
      <c r="AD63" s="252">
        <f>(Выручка!AD74*SUMIF(Вводные!$H$5:$L$5,AD$2,Вводные!$H$189:$L$189)+Выручка!AD75*SUMIF(Вводные!$H$5:$L$5,AD$2,Вводные!$H$190:$L$190)+Выручка!AD76*SUMIF(Вводные!$H$5:$L$5,AD$2,Вводные!$H$191:$L$191))*SUMIF(Вводные!$H$5:$L$5,AD$2,Вводные!$H$15:$L$15)</f>
        <v>39557.700000000004</v>
      </c>
      <c r="AE63" s="252">
        <f>(Выручка!AE74*SUMIF(Вводные!$H$5:$L$5,AE$2,Вводные!$H$189:$L$189)+Выручка!AE75*SUMIF(Вводные!$H$5:$L$5,AE$2,Вводные!$H$190:$L$190)+Выручка!AE76*SUMIF(Вводные!$H$5:$L$5,AE$2,Вводные!$H$191:$L$191))*SUMIF(Вводные!$H$5:$L$5,AE$2,Вводные!$H$15:$L$15)</f>
        <v>0</v>
      </c>
      <c r="AF63" s="252">
        <f>(Выручка!AF74*SUMIF(Вводные!$H$5:$L$5,AF$2,Вводные!$H$189:$L$189)+Выручка!AF75*SUMIF(Вводные!$H$5:$L$5,AF$2,Вводные!$H$190:$L$190)+Выручка!AF76*SUMIF(Вводные!$H$5:$L$5,AF$2,Вводные!$H$191:$L$191))*SUMIF(Вводные!$H$5:$L$5,AF$2,Вводные!$H$15:$L$15)</f>
        <v>0</v>
      </c>
      <c r="AG63" s="252">
        <f>(Выручка!AG74*SUMIF(Вводные!$H$5:$L$5,AG$2,Вводные!$H$189:$L$189)+Выручка!AG75*SUMIF(Вводные!$H$5:$L$5,AG$2,Вводные!$H$190:$L$190)+Выручка!AG76*SUMIF(Вводные!$H$5:$L$5,AG$2,Вводные!$H$191:$L$191))*SUMIF(Вводные!$H$5:$L$5,AG$2,Вводные!$H$15:$L$15)</f>
        <v>0</v>
      </c>
      <c r="AH63" s="252">
        <f>(Выручка!AH74*SUMIF(Вводные!$H$5:$L$5,AH$2,Вводные!$H$189:$L$189)+Выручка!AH75*SUMIF(Вводные!$H$5:$L$5,AH$2,Вводные!$H$190:$L$190)+Выручка!AH76*SUMIF(Вводные!$H$5:$L$5,AH$2,Вводные!$H$191:$L$191))*SUMIF(Вводные!$H$5:$L$5,AH$2,Вводные!$H$15:$L$15)</f>
        <v>0</v>
      </c>
      <c r="AI63" s="252">
        <f>(Выручка!AI74*SUMIF(Вводные!$H$5:$L$5,AI$2,Вводные!$H$189:$L$189)+Выручка!AI75*SUMIF(Вводные!$H$5:$L$5,AI$2,Вводные!$H$190:$L$190)+Выручка!AI76*SUMIF(Вводные!$H$5:$L$5,AI$2,Вводные!$H$191:$L$191))*SUMIF(Вводные!$H$5:$L$5,AI$2,Вводные!$H$15:$L$15)</f>
        <v>0</v>
      </c>
      <c r="AJ63" s="252">
        <f>(Выручка!AJ74*SUMIF(Вводные!$H$5:$L$5,AJ$2,Вводные!$H$189:$L$189)+Выручка!AJ75*SUMIF(Вводные!$H$5:$L$5,AJ$2,Вводные!$H$190:$L$190)+Выручка!AJ76*SUMIF(Вводные!$H$5:$L$5,AJ$2,Вводные!$H$191:$L$191))*SUMIF(Вводные!$H$5:$L$5,AJ$2,Вводные!$H$15:$L$15)</f>
        <v>0</v>
      </c>
      <c r="AK63" s="252">
        <f>(Выручка!AK74*SUMIF(Вводные!$H$5:$L$5,AK$2,Вводные!$H$189:$L$189)+Выручка!AK75*SUMIF(Вводные!$H$5:$L$5,AK$2,Вводные!$H$190:$L$190)+Выручка!AK76*SUMIF(Вводные!$H$5:$L$5,AK$2,Вводные!$H$191:$L$191))*SUMIF(Вводные!$H$5:$L$5,AK$2,Вводные!$H$15:$L$15)</f>
        <v>0</v>
      </c>
      <c r="AL63" s="252">
        <f>(Выручка!AL74*SUMIF(Вводные!$H$5:$L$5,AL$2,Вводные!$H$189:$L$189)+Выручка!AL75*SUMIF(Вводные!$H$5:$L$5,AL$2,Вводные!$H$190:$L$190)+Выручка!AL76*SUMIF(Вводные!$H$5:$L$5,AL$2,Вводные!$H$191:$L$191))*SUMIF(Вводные!$H$5:$L$5,AL$2,Вводные!$H$15:$L$15)</f>
        <v>0</v>
      </c>
      <c r="AM63" s="252">
        <f>(Выручка!AM74*SUMIF(Вводные!$H$5:$L$5,AM$2,Вводные!$H$189:$L$189)+Выручка!AM75*SUMIF(Вводные!$H$5:$L$5,AM$2,Вводные!$H$190:$L$190)+Выручка!AM76*SUMIF(Вводные!$H$5:$L$5,AM$2,Вводные!$H$191:$L$191))*SUMIF(Вводные!$H$5:$L$5,AM$2,Вводные!$H$15:$L$15)</f>
        <v>0</v>
      </c>
      <c r="AN63" s="252">
        <f>(Выручка!AN74*SUMIF(Вводные!$H$5:$L$5,AN$2,Вводные!$H$189:$L$189)+Выручка!AN75*SUMIF(Вводные!$H$5:$L$5,AN$2,Вводные!$H$190:$L$190)+Выручка!AN76*SUMIF(Вводные!$H$5:$L$5,AN$2,Вводные!$H$191:$L$191))*SUMIF(Вводные!$H$5:$L$5,AN$2,Вводные!$H$15:$L$15)</f>
        <v>0</v>
      </c>
      <c r="AO63" s="252">
        <f>(Выручка!AO74*SUMIF(Вводные!$H$5:$L$5,AO$2,Вводные!$H$189:$L$189)+Выручка!AO75*SUMIF(Вводные!$H$5:$L$5,AO$2,Вводные!$H$190:$L$190)+Выручка!AO76*SUMIF(Вводные!$H$5:$L$5,AO$2,Вводные!$H$191:$L$191))*SUMIF(Вводные!$H$5:$L$5,AO$2,Вводные!$H$15:$L$15)</f>
        <v>0</v>
      </c>
      <c r="AP63" s="252">
        <f>(Выручка!AP74*SUMIF(Вводные!$H$5:$L$5,AP$2,Вводные!$H$189:$L$189)+Выручка!AP75*SUMIF(Вводные!$H$5:$L$5,AP$2,Вводные!$H$190:$L$190)+Выручка!AP76*SUMIF(Вводные!$H$5:$L$5,AP$2,Вводные!$H$191:$L$191))*SUMIF(Вводные!$H$5:$L$5,AP$2,Вводные!$H$15:$L$15)</f>
        <v>87646.104000000021</v>
      </c>
      <c r="AQ63" s="252">
        <f>(Выручка!AQ74*SUMIF(Вводные!$H$5:$L$5,AQ$2,Вводные!$H$189:$L$189)+Выручка!AQ75*SUMIF(Вводные!$H$5:$L$5,AQ$2,Вводные!$H$190:$L$190)+Выручка!AQ76*SUMIF(Вводные!$H$5:$L$5,AQ$2,Вводные!$H$191:$L$191))*SUMIF(Вводные!$H$5:$L$5,AQ$2,Вводные!$H$15:$L$15)</f>
        <v>0</v>
      </c>
      <c r="AR63" s="252">
        <f>(Выручка!AR74*SUMIF(Вводные!$H$5:$L$5,AR$2,Вводные!$H$189:$L$189)+Выручка!AR75*SUMIF(Вводные!$H$5:$L$5,AR$2,Вводные!$H$190:$L$190)+Выручка!AR76*SUMIF(Вводные!$H$5:$L$5,AR$2,Вводные!$H$191:$L$191))*SUMIF(Вводные!$H$5:$L$5,AR$2,Вводные!$H$15:$L$15)</f>
        <v>0</v>
      </c>
      <c r="AS63" s="252">
        <f>(Выручка!AS74*SUMIF(Вводные!$H$5:$L$5,AS$2,Вводные!$H$189:$L$189)+Выручка!AS75*SUMIF(Вводные!$H$5:$L$5,AS$2,Вводные!$H$190:$L$190)+Выручка!AS76*SUMIF(Вводные!$H$5:$L$5,AS$2,Вводные!$H$191:$L$191))*SUMIF(Вводные!$H$5:$L$5,AS$2,Вводные!$H$15:$L$15)</f>
        <v>0</v>
      </c>
      <c r="AT63" s="252">
        <f>(Выручка!AT74*SUMIF(Вводные!$H$5:$L$5,AT$2,Вводные!$H$189:$L$189)+Выручка!AT75*SUMIF(Вводные!$H$5:$L$5,AT$2,Вводные!$H$190:$L$190)+Выручка!AT76*SUMIF(Вводные!$H$5:$L$5,AT$2,Вводные!$H$191:$L$191))*SUMIF(Вводные!$H$5:$L$5,AT$2,Вводные!$H$15:$L$15)</f>
        <v>0</v>
      </c>
      <c r="AU63" s="252">
        <f>(Выручка!AU74*SUMIF(Вводные!$H$5:$L$5,AU$2,Вводные!$H$189:$L$189)+Выручка!AU75*SUMIF(Вводные!$H$5:$L$5,AU$2,Вводные!$H$190:$L$190)+Выручка!AU76*SUMIF(Вводные!$H$5:$L$5,AU$2,Вводные!$H$191:$L$191))*SUMIF(Вводные!$H$5:$L$5,AU$2,Вводные!$H$15:$L$15)</f>
        <v>0</v>
      </c>
      <c r="AV63" s="252">
        <f>(Выручка!AV74*SUMIF(Вводные!$H$5:$L$5,AV$2,Вводные!$H$189:$L$189)+Выручка!AV75*SUMIF(Вводные!$H$5:$L$5,AV$2,Вводные!$H$190:$L$190)+Выручка!AV76*SUMIF(Вводные!$H$5:$L$5,AV$2,Вводные!$H$191:$L$191))*SUMIF(Вводные!$H$5:$L$5,AV$2,Вводные!$H$15:$L$15)</f>
        <v>0</v>
      </c>
      <c r="AW63" s="252">
        <f>(Выручка!AW74*SUMIF(Вводные!$H$5:$L$5,AW$2,Вводные!$H$189:$L$189)+Выручка!AW75*SUMIF(Вводные!$H$5:$L$5,AW$2,Вводные!$H$190:$L$190)+Выручка!AW76*SUMIF(Вводные!$H$5:$L$5,AW$2,Вводные!$H$191:$L$191))*SUMIF(Вводные!$H$5:$L$5,AW$2,Вводные!$H$15:$L$15)</f>
        <v>0</v>
      </c>
      <c r="AX63" s="252">
        <f>(Выручка!AX74*SUMIF(Вводные!$H$5:$L$5,AX$2,Вводные!$H$189:$L$189)+Выручка!AX75*SUMIF(Вводные!$H$5:$L$5,AX$2,Вводные!$H$190:$L$190)+Выручка!AX76*SUMIF(Вводные!$H$5:$L$5,AX$2,Вводные!$H$191:$L$191))*SUMIF(Вводные!$H$5:$L$5,AX$2,Вводные!$H$15:$L$15)</f>
        <v>0</v>
      </c>
      <c r="AY63" s="252">
        <f>(Выручка!AY74*SUMIF(Вводные!$H$5:$L$5,AY$2,Вводные!$H$189:$L$189)+Выручка!AY75*SUMIF(Вводные!$H$5:$L$5,AY$2,Вводные!$H$190:$L$190)+Выручка!AY76*SUMIF(Вводные!$H$5:$L$5,AY$2,Вводные!$H$191:$L$191))*SUMIF(Вводные!$H$5:$L$5,AY$2,Вводные!$H$15:$L$15)</f>
        <v>0</v>
      </c>
      <c r="AZ63" s="252">
        <f>(Выручка!AZ74*SUMIF(Вводные!$H$5:$L$5,AZ$2,Вводные!$H$189:$L$189)+Выручка!AZ75*SUMIF(Вводные!$H$5:$L$5,AZ$2,Вводные!$H$190:$L$190)+Выручка!AZ76*SUMIF(Вводные!$H$5:$L$5,AZ$2,Вводные!$H$191:$L$191))*SUMIF(Вводные!$H$5:$L$5,AZ$2,Вводные!$H$15:$L$15)</f>
        <v>0</v>
      </c>
      <c r="BA63" s="252">
        <f>(Выручка!BA74*SUMIF(Вводные!$H$5:$L$5,BA$2,Вводные!$H$189:$L$189)+Выручка!BA75*SUMIF(Вводные!$H$5:$L$5,BA$2,Вводные!$H$190:$L$190)+Выручка!BA76*SUMIF(Вводные!$H$5:$L$5,BA$2,Вводные!$H$191:$L$191))*SUMIF(Вводные!$H$5:$L$5,BA$2,Вводные!$H$15:$L$15)</f>
        <v>0</v>
      </c>
      <c r="BB63" s="252">
        <f>(Выручка!BB74*SUMIF(Вводные!$H$5:$L$5,BB$2,Вводные!$H$189:$L$189)+Выручка!BB75*SUMIF(Вводные!$H$5:$L$5,BB$2,Вводные!$H$190:$L$190)+Выручка!BB76*SUMIF(Вводные!$H$5:$L$5,BB$2,Вводные!$H$191:$L$191))*SUMIF(Вводные!$H$5:$L$5,BB$2,Вводные!$H$15:$L$15)</f>
        <v>139518.28800000003</v>
      </c>
      <c r="BC63" s="252">
        <f>(Выручка!BC74*SUMIF(Вводные!$H$5:$L$5,BC$2,Вводные!$H$189:$L$189)+Выручка!BC75*SUMIF(Вводные!$H$5:$L$5,BC$2,Вводные!$H$190:$L$190)+Выручка!BC76*SUMIF(Вводные!$H$5:$L$5,BC$2,Вводные!$H$191:$L$191))*SUMIF(Вводные!$H$5:$L$5,BC$2,Вводные!$H$15:$L$15)</f>
        <v>0</v>
      </c>
      <c r="BD63" s="252">
        <f>(Выручка!BD74*SUMIF(Вводные!$H$5:$L$5,BD$2,Вводные!$H$189:$L$189)+Выручка!BD75*SUMIF(Вводные!$H$5:$L$5,BD$2,Вводные!$H$190:$L$190)+Выручка!BD76*SUMIF(Вводные!$H$5:$L$5,BD$2,Вводные!$H$191:$L$191))*SUMIF(Вводные!$H$5:$L$5,BD$2,Вводные!$H$15:$L$15)</f>
        <v>0</v>
      </c>
      <c r="BE63" s="252">
        <f>(Выручка!BE74*SUMIF(Вводные!$H$5:$L$5,BE$2,Вводные!$H$189:$L$189)+Выручка!BE75*SUMIF(Вводные!$H$5:$L$5,BE$2,Вводные!$H$190:$L$190)+Выручка!BE76*SUMIF(Вводные!$H$5:$L$5,BE$2,Вводные!$H$191:$L$191))*SUMIF(Вводные!$H$5:$L$5,BE$2,Вводные!$H$15:$L$15)</f>
        <v>0</v>
      </c>
      <c r="BF63" s="252">
        <f>(Выручка!BF74*SUMIF(Вводные!$H$5:$L$5,BF$2,Вводные!$H$189:$L$189)+Выручка!BF75*SUMIF(Вводные!$H$5:$L$5,BF$2,Вводные!$H$190:$L$190)+Выручка!BF76*SUMIF(Вводные!$H$5:$L$5,BF$2,Вводные!$H$191:$L$191))*SUMIF(Вводные!$H$5:$L$5,BF$2,Вводные!$H$15:$L$15)</f>
        <v>0</v>
      </c>
      <c r="BG63" s="252">
        <f>(Выручка!BG74*SUMIF(Вводные!$H$5:$L$5,BG$2,Вводные!$H$189:$L$189)+Выручка!BG75*SUMIF(Вводные!$H$5:$L$5,BG$2,Вводные!$H$190:$L$190)+Выручка!BG76*SUMIF(Вводные!$H$5:$L$5,BG$2,Вводные!$H$191:$L$191))*SUMIF(Вводные!$H$5:$L$5,BG$2,Вводные!$H$15:$L$15)</f>
        <v>0</v>
      </c>
      <c r="BH63" s="252">
        <f>(Выручка!BH74*SUMIF(Вводные!$H$5:$L$5,BH$2,Вводные!$H$189:$L$189)+Выручка!BH75*SUMIF(Вводные!$H$5:$L$5,BH$2,Вводные!$H$190:$L$190)+Выручка!BH76*SUMIF(Вводные!$H$5:$L$5,BH$2,Вводные!$H$191:$L$191))*SUMIF(Вводные!$H$5:$L$5,BH$2,Вводные!$H$15:$L$15)</f>
        <v>0</v>
      </c>
      <c r="BI63" s="252">
        <f>(Выручка!BI74*SUMIF(Вводные!$H$5:$L$5,BI$2,Вводные!$H$189:$L$189)+Выручка!BI75*SUMIF(Вводные!$H$5:$L$5,BI$2,Вводные!$H$190:$L$190)+Выручка!BI76*SUMIF(Вводные!$H$5:$L$5,BI$2,Вводные!$H$191:$L$191))*SUMIF(Вводные!$H$5:$L$5,BI$2,Вводные!$H$15:$L$15)</f>
        <v>0</v>
      </c>
      <c r="BJ63" s="252">
        <f>(Выручка!BJ74*SUMIF(Вводные!$H$5:$L$5,BJ$2,Вводные!$H$189:$L$189)+Выручка!BJ75*SUMIF(Вводные!$H$5:$L$5,BJ$2,Вводные!$H$190:$L$190)+Выручка!BJ76*SUMIF(Вводные!$H$5:$L$5,BJ$2,Вводные!$H$191:$L$191))*SUMIF(Вводные!$H$5:$L$5,BJ$2,Вводные!$H$15:$L$15)</f>
        <v>0</v>
      </c>
      <c r="BK63" s="252">
        <f>(Выручка!BK74*SUMIF(Вводные!$H$5:$L$5,BK$2,Вводные!$H$189:$L$189)+Выручка!BK75*SUMIF(Вводные!$H$5:$L$5,BK$2,Вводные!$H$190:$L$190)+Выручка!BK76*SUMIF(Вводные!$H$5:$L$5,BK$2,Вводные!$H$191:$L$191))*SUMIF(Вводные!$H$5:$L$5,BK$2,Вводные!$H$15:$L$15)</f>
        <v>0</v>
      </c>
      <c r="BL63" s="252">
        <f>(Выручка!BL74*SUMIF(Вводные!$H$5:$L$5,BL$2,Вводные!$H$189:$L$189)+Выручка!BL75*SUMIF(Вводные!$H$5:$L$5,BL$2,Вводные!$H$190:$L$190)+Выручка!BL76*SUMIF(Вводные!$H$5:$L$5,BL$2,Вводные!$H$191:$L$191))*SUMIF(Вводные!$H$5:$L$5,BL$2,Вводные!$H$15:$L$15)</f>
        <v>0</v>
      </c>
      <c r="BM63" s="252">
        <f>(Выручка!BM74*SUMIF(Вводные!$H$5:$L$5,BM$2,Вводные!$H$189:$L$189)+Выручка!BM75*SUMIF(Вводные!$H$5:$L$5,BM$2,Вводные!$H$190:$L$190)+Выручка!BM76*SUMIF(Вводные!$H$5:$L$5,BM$2,Вводные!$H$191:$L$191))*SUMIF(Вводные!$H$5:$L$5,BM$2,Вводные!$H$15:$L$15)</f>
        <v>0</v>
      </c>
    </row>
    <row r="64" spans="1:85" ht="15.75" customHeight="1" x14ac:dyDescent="0.2">
      <c r="A64" s="129"/>
      <c r="B64" s="129"/>
      <c r="D64" s="529"/>
    </row>
    <row r="65" spans="1:4" ht="15.75" customHeight="1" x14ac:dyDescent="0.2">
      <c r="A65" s="129"/>
      <c r="B65" s="129"/>
      <c r="D65" s="529"/>
    </row>
    <row r="66" spans="1:4" ht="15.75" customHeight="1" x14ac:dyDescent="0.2">
      <c r="A66" s="129"/>
      <c r="B66" s="129"/>
      <c r="D66" s="529"/>
    </row>
    <row r="67" spans="1:4" ht="15.75" customHeight="1" x14ac:dyDescent="0.2">
      <c r="A67" s="129"/>
      <c r="B67" s="129"/>
      <c r="D67" s="529"/>
    </row>
    <row r="68" spans="1:4" ht="15.75" customHeight="1" x14ac:dyDescent="0.2">
      <c r="A68" s="129"/>
      <c r="B68" s="129"/>
      <c r="D68" s="529"/>
    </row>
    <row r="69" spans="1:4" ht="15.75" customHeight="1" x14ac:dyDescent="0.2">
      <c r="A69" s="129"/>
      <c r="B69" s="129"/>
      <c r="D69" s="529"/>
    </row>
    <row r="70" spans="1:4" ht="15.75" customHeight="1" x14ac:dyDescent="0.2">
      <c r="A70" s="129"/>
      <c r="B70" s="129"/>
      <c r="D70" s="529"/>
    </row>
    <row r="71" spans="1:4" ht="15.75" customHeight="1" x14ac:dyDescent="0.2">
      <c r="A71" s="129"/>
      <c r="B71" s="129"/>
      <c r="D71" s="529"/>
    </row>
    <row r="72" spans="1:4" ht="15.75" customHeight="1" x14ac:dyDescent="0.2">
      <c r="A72" s="129"/>
      <c r="B72" s="129"/>
      <c r="D72" s="529"/>
    </row>
    <row r="73" spans="1:4" ht="15.75" customHeight="1" x14ac:dyDescent="0.2">
      <c r="A73" s="129"/>
      <c r="B73" s="129"/>
      <c r="D73" s="529"/>
    </row>
    <row r="74" spans="1:4" ht="15.75" customHeight="1" x14ac:dyDescent="0.2">
      <c r="A74" s="129"/>
      <c r="B74" s="129"/>
      <c r="D74" s="529"/>
    </row>
    <row r="75" spans="1:4" ht="15.75" customHeight="1" x14ac:dyDescent="0.2">
      <c r="A75" s="129"/>
      <c r="B75" s="129"/>
      <c r="D75" s="529"/>
    </row>
    <row r="76" spans="1:4" ht="15.75" customHeight="1" x14ac:dyDescent="0.2">
      <c r="A76" s="129"/>
      <c r="B76" s="129"/>
      <c r="D76" s="529"/>
    </row>
    <row r="77" spans="1:4" ht="15.75" customHeight="1" x14ac:dyDescent="0.2">
      <c r="A77" s="129"/>
      <c r="B77" s="129"/>
      <c r="D77" s="529"/>
    </row>
    <row r="78" spans="1:4" ht="15.75" customHeight="1" x14ac:dyDescent="0.2">
      <c r="A78" s="129"/>
      <c r="B78" s="129"/>
      <c r="D78" s="529"/>
    </row>
    <row r="79" spans="1:4" ht="15.75" customHeight="1" x14ac:dyDescent="0.2">
      <c r="A79" s="129"/>
      <c r="B79" s="129"/>
      <c r="D79" s="529"/>
    </row>
    <row r="80" spans="1:4" ht="15.75" customHeight="1" x14ac:dyDescent="0.2">
      <c r="A80" s="129"/>
      <c r="B80" s="129"/>
      <c r="D80" s="529"/>
    </row>
    <row r="81" spans="1:4" ht="15.75" customHeight="1" x14ac:dyDescent="0.2">
      <c r="A81" s="129"/>
      <c r="B81" s="129"/>
      <c r="D81" s="529"/>
    </row>
    <row r="82" spans="1:4" ht="15.75" customHeight="1" x14ac:dyDescent="0.2">
      <c r="A82" s="129"/>
      <c r="B82" s="129"/>
      <c r="D82" s="529"/>
    </row>
    <row r="83" spans="1:4" ht="15.75" customHeight="1" x14ac:dyDescent="0.2">
      <c r="A83" s="129"/>
      <c r="B83" s="129"/>
      <c r="D83" s="529"/>
    </row>
    <row r="84" spans="1:4" ht="15.75" customHeight="1" x14ac:dyDescent="0.2">
      <c r="A84" s="129"/>
      <c r="B84" s="129"/>
      <c r="D84" s="529"/>
    </row>
    <row r="85" spans="1:4" ht="15.75" customHeight="1" x14ac:dyDescent="0.2">
      <c r="A85" s="129"/>
      <c r="B85" s="129"/>
      <c r="D85" s="529"/>
    </row>
    <row r="86" spans="1:4" ht="15.75" customHeight="1" x14ac:dyDescent="0.2">
      <c r="A86" s="129"/>
      <c r="B86" s="129"/>
      <c r="D86" s="529"/>
    </row>
    <row r="87" spans="1:4" ht="15.75" customHeight="1" x14ac:dyDescent="0.2">
      <c r="A87" s="129"/>
      <c r="B87" s="129"/>
      <c r="D87" s="529"/>
    </row>
    <row r="88" spans="1:4" ht="15.75" customHeight="1" x14ac:dyDescent="0.2">
      <c r="A88" s="129"/>
      <c r="B88" s="129"/>
      <c r="D88" s="529"/>
    </row>
    <row r="89" spans="1:4" ht="15.75" customHeight="1" x14ac:dyDescent="0.2">
      <c r="A89" s="129"/>
      <c r="B89" s="129"/>
      <c r="D89" s="529"/>
    </row>
    <row r="90" spans="1:4" ht="15.75" customHeight="1" x14ac:dyDescent="0.2">
      <c r="A90" s="129"/>
      <c r="B90" s="129"/>
      <c r="D90" s="529"/>
    </row>
    <row r="91" spans="1:4" ht="15.75" customHeight="1" x14ac:dyDescent="0.2">
      <c r="A91" s="129"/>
      <c r="B91" s="129"/>
      <c r="D91" s="529"/>
    </row>
    <row r="92" spans="1:4" ht="15.75" customHeight="1" x14ac:dyDescent="0.2">
      <c r="A92" s="129"/>
      <c r="B92" s="129"/>
      <c r="D92" s="529"/>
    </row>
    <row r="93" spans="1:4" ht="15.75" customHeight="1" x14ac:dyDescent="0.2">
      <c r="A93" s="129"/>
      <c r="B93" s="129"/>
      <c r="D93" s="529"/>
    </row>
    <row r="94" spans="1:4" ht="15.75" customHeight="1" x14ac:dyDescent="0.2">
      <c r="A94" s="129"/>
      <c r="B94" s="129"/>
      <c r="D94" s="529"/>
    </row>
    <row r="95" spans="1:4" ht="15.75" customHeight="1" x14ac:dyDescent="0.2">
      <c r="A95" s="129"/>
      <c r="B95" s="129"/>
      <c r="D95" s="529"/>
    </row>
    <row r="96" spans="1:4" ht="15.75" customHeight="1" x14ac:dyDescent="0.2">
      <c r="A96" s="129"/>
      <c r="B96" s="129"/>
      <c r="D96" s="529"/>
    </row>
    <row r="97" spans="1:4" ht="15.75" customHeight="1" x14ac:dyDescent="0.2">
      <c r="A97" s="129"/>
      <c r="B97" s="129"/>
      <c r="D97" s="529"/>
    </row>
    <row r="98" spans="1:4" ht="15.75" customHeight="1" x14ac:dyDescent="0.2">
      <c r="A98" s="129"/>
      <c r="B98" s="129"/>
      <c r="D98" s="529"/>
    </row>
    <row r="99" spans="1:4" ht="15.75" customHeight="1" x14ac:dyDescent="0.2">
      <c r="A99" s="129"/>
      <c r="B99" s="129"/>
      <c r="D99" s="529"/>
    </row>
    <row r="100" spans="1:4" ht="15.75" customHeight="1" x14ac:dyDescent="0.2">
      <c r="A100" s="129"/>
      <c r="B100" s="129"/>
      <c r="D100" s="529"/>
    </row>
    <row r="101" spans="1:4" ht="15.75" customHeight="1" x14ac:dyDescent="0.2">
      <c r="A101" s="129"/>
      <c r="B101" s="129"/>
      <c r="D101" s="529"/>
    </row>
    <row r="102" spans="1:4" ht="14.25" customHeight="1" x14ac:dyDescent="0.2">
      <c r="A102" s="129"/>
      <c r="B102" s="129"/>
      <c r="D102" s="529"/>
    </row>
    <row r="103" spans="1:4" ht="14.25" customHeight="1" x14ac:dyDescent="0.2">
      <c r="A103" s="129"/>
      <c r="B103" s="129"/>
      <c r="D103" s="529"/>
    </row>
    <row r="104" spans="1:4" ht="14.25" customHeight="1" x14ac:dyDescent="0.2">
      <c r="A104" s="129"/>
      <c r="B104" s="129"/>
      <c r="D104" s="529"/>
    </row>
    <row r="105" spans="1:4" ht="14.25" customHeight="1" x14ac:dyDescent="0.2">
      <c r="A105" s="129"/>
      <c r="B105" s="129"/>
      <c r="D105" s="529"/>
    </row>
    <row r="106" spans="1:4" ht="14.25" customHeight="1" x14ac:dyDescent="0.2">
      <c r="A106" s="129"/>
      <c r="B106" s="129"/>
      <c r="D106" s="529"/>
    </row>
    <row r="107" spans="1:4" ht="14.25" customHeight="1" x14ac:dyDescent="0.2">
      <c r="A107" s="129"/>
      <c r="B107" s="129"/>
      <c r="D107" s="529"/>
    </row>
    <row r="108" spans="1:4" ht="14.25" customHeight="1" x14ac:dyDescent="0.2">
      <c r="A108" s="129"/>
      <c r="B108" s="129"/>
      <c r="D108" s="529"/>
    </row>
    <row r="109" spans="1:4" ht="14.25" customHeight="1" x14ac:dyDescent="0.2">
      <c r="A109" s="129"/>
      <c r="B109" s="129"/>
      <c r="D109" s="529"/>
    </row>
    <row r="110" spans="1:4" ht="14.25" customHeight="1" x14ac:dyDescent="0.2">
      <c r="A110" s="129"/>
      <c r="B110" s="129"/>
      <c r="D110" s="529"/>
    </row>
    <row r="111" spans="1:4" ht="14.25" customHeight="1" x14ac:dyDescent="0.2">
      <c r="A111" s="129"/>
      <c r="B111" s="129"/>
      <c r="D111" s="529"/>
    </row>
    <row r="112" spans="1:4" ht="14.25" customHeight="1" x14ac:dyDescent="0.2">
      <c r="A112" s="129"/>
      <c r="B112" s="129"/>
      <c r="D112" s="529"/>
    </row>
    <row r="113" spans="1:4" ht="14.25" customHeight="1" x14ac:dyDescent="0.2">
      <c r="A113" s="129"/>
      <c r="B113" s="129"/>
      <c r="D113" s="529"/>
    </row>
    <row r="114" spans="1:4" ht="14.25" customHeight="1" x14ac:dyDescent="0.2">
      <c r="A114" s="129"/>
      <c r="B114" s="129"/>
      <c r="D114" s="529"/>
    </row>
    <row r="115" spans="1:4" ht="14.25" customHeight="1" x14ac:dyDescent="0.2">
      <c r="A115" s="129"/>
      <c r="B115" s="129"/>
      <c r="D115" s="529"/>
    </row>
    <row r="116" spans="1:4" ht="14.25" customHeight="1" x14ac:dyDescent="0.2">
      <c r="A116" s="129"/>
      <c r="B116" s="129"/>
      <c r="D116" s="529"/>
    </row>
    <row r="117" spans="1:4" ht="14.25" customHeight="1" x14ac:dyDescent="0.2">
      <c r="A117" s="129"/>
      <c r="B117" s="129"/>
      <c r="D117" s="529"/>
    </row>
    <row r="118" spans="1:4" ht="14.25" customHeight="1" x14ac:dyDescent="0.2">
      <c r="A118" s="129"/>
      <c r="B118" s="129"/>
      <c r="D118" s="529"/>
    </row>
    <row r="119" spans="1:4" ht="14.25" customHeight="1" x14ac:dyDescent="0.2">
      <c r="A119" s="129"/>
      <c r="B119" s="129"/>
      <c r="D119" s="529"/>
    </row>
    <row r="120" spans="1:4" ht="14.25" customHeight="1" x14ac:dyDescent="0.2">
      <c r="A120" s="129"/>
      <c r="B120" s="129"/>
      <c r="D120" s="529"/>
    </row>
    <row r="121" spans="1:4" ht="14.25" customHeight="1" x14ac:dyDescent="0.2">
      <c r="A121" s="129"/>
      <c r="B121" s="129"/>
      <c r="D121" s="529"/>
    </row>
    <row r="122" spans="1:4" ht="14.25" customHeight="1" x14ac:dyDescent="0.2">
      <c r="A122" s="129"/>
      <c r="B122" s="129"/>
      <c r="D122" s="529"/>
    </row>
    <row r="123" spans="1:4" ht="14.25" customHeight="1" x14ac:dyDescent="0.2">
      <c r="A123" s="129"/>
      <c r="B123" s="129"/>
      <c r="D123" s="529"/>
    </row>
    <row r="124" spans="1:4" ht="14.25" customHeight="1" x14ac:dyDescent="0.2">
      <c r="A124" s="129"/>
      <c r="B124" s="129"/>
      <c r="D124" s="529"/>
    </row>
    <row r="125" spans="1:4" ht="14.25" customHeight="1" x14ac:dyDescent="0.2">
      <c r="A125" s="129"/>
      <c r="B125" s="129"/>
      <c r="D125" s="529"/>
    </row>
    <row r="126" spans="1:4" ht="14.25" customHeight="1" x14ac:dyDescent="0.2">
      <c r="A126" s="129"/>
      <c r="B126" s="129"/>
      <c r="D126" s="529"/>
    </row>
    <row r="127" spans="1:4" ht="14.25" customHeight="1" x14ac:dyDescent="0.2">
      <c r="A127" s="129"/>
      <c r="B127" s="129"/>
      <c r="D127" s="529"/>
    </row>
    <row r="128" spans="1:4" ht="14.25" customHeight="1" x14ac:dyDescent="0.2">
      <c r="A128" s="129"/>
      <c r="B128" s="129"/>
      <c r="D128" s="529"/>
    </row>
    <row r="129" spans="1:4" ht="14.25" customHeight="1" x14ac:dyDescent="0.2">
      <c r="A129" s="129"/>
      <c r="B129" s="129"/>
      <c r="D129" s="529"/>
    </row>
    <row r="130" spans="1:4" ht="14.25" customHeight="1" x14ac:dyDescent="0.2">
      <c r="A130" s="129"/>
      <c r="B130" s="129"/>
      <c r="D130" s="529"/>
    </row>
    <row r="131" spans="1:4" ht="14.25" customHeight="1" x14ac:dyDescent="0.2">
      <c r="A131" s="129"/>
      <c r="B131" s="129"/>
      <c r="D131" s="529"/>
    </row>
    <row r="132" spans="1:4" ht="14.25" customHeight="1" x14ac:dyDescent="0.2">
      <c r="A132" s="129"/>
      <c r="B132" s="129"/>
      <c r="D132" s="529"/>
    </row>
    <row r="133" spans="1:4" ht="14.25" customHeight="1" x14ac:dyDescent="0.2">
      <c r="A133" s="129"/>
      <c r="B133" s="129"/>
      <c r="D133" s="529"/>
    </row>
    <row r="134" spans="1:4" ht="14.25" customHeight="1" x14ac:dyDescent="0.2">
      <c r="A134" s="129"/>
      <c r="B134" s="129"/>
      <c r="D134" s="529"/>
    </row>
    <row r="135" spans="1:4" ht="14.25" customHeight="1" x14ac:dyDescent="0.2">
      <c r="A135" s="129"/>
      <c r="B135" s="129"/>
      <c r="D135" s="529"/>
    </row>
    <row r="136" spans="1:4" ht="14.25" customHeight="1" x14ac:dyDescent="0.2">
      <c r="A136" s="129"/>
      <c r="B136" s="129"/>
      <c r="D136" s="529"/>
    </row>
    <row r="137" spans="1:4" ht="14.25" customHeight="1" x14ac:dyDescent="0.2">
      <c r="A137" s="129"/>
      <c r="B137" s="129"/>
      <c r="D137" s="529"/>
    </row>
    <row r="138" spans="1:4" ht="14.25" customHeight="1" x14ac:dyDescent="0.2">
      <c r="A138" s="129"/>
      <c r="B138" s="129"/>
      <c r="D138" s="529"/>
    </row>
    <row r="139" spans="1:4" ht="14.25" customHeight="1" x14ac:dyDescent="0.2">
      <c r="A139" s="129"/>
      <c r="B139" s="129"/>
      <c r="D139" s="529"/>
    </row>
    <row r="140" spans="1:4" ht="14.25" customHeight="1" x14ac:dyDescent="0.2">
      <c r="A140" s="129"/>
      <c r="B140" s="129"/>
      <c r="D140" s="529"/>
    </row>
    <row r="141" spans="1:4" ht="14.25" customHeight="1" x14ac:dyDescent="0.2">
      <c r="A141" s="129"/>
      <c r="B141" s="129"/>
      <c r="D141" s="529"/>
    </row>
    <row r="142" spans="1:4" ht="14.25" customHeight="1" x14ac:dyDescent="0.2">
      <c r="A142" s="129"/>
      <c r="B142" s="129"/>
      <c r="D142" s="529"/>
    </row>
    <row r="143" spans="1:4" ht="14.25" customHeight="1" x14ac:dyDescent="0.2">
      <c r="A143" s="129"/>
      <c r="B143" s="129"/>
      <c r="D143" s="529"/>
    </row>
    <row r="144" spans="1:4" ht="14.25" customHeight="1" x14ac:dyDescent="0.2">
      <c r="A144" s="129"/>
      <c r="B144" s="129"/>
      <c r="D144" s="529"/>
    </row>
    <row r="145" spans="1:4" ht="14.25" customHeight="1" x14ac:dyDescent="0.2">
      <c r="A145" s="129"/>
      <c r="B145" s="129"/>
      <c r="D145" s="529"/>
    </row>
    <row r="146" spans="1:4" ht="14.25" customHeight="1" x14ac:dyDescent="0.2">
      <c r="A146" s="129"/>
      <c r="B146" s="129"/>
      <c r="D146" s="529"/>
    </row>
    <row r="147" spans="1:4" ht="14.25" customHeight="1" x14ac:dyDescent="0.2">
      <c r="A147" s="129"/>
      <c r="B147" s="129"/>
      <c r="D147" s="529"/>
    </row>
    <row r="148" spans="1:4" ht="14.25" customHeight="1" x14ac:dyDescent="0.2">
      <c r="A148" s="129"/>
      <c r="B148" s="129"/>
      <c r="D148" s="529"/>
    </row>
    <row r="149" spans="1:4" ht="14.25" customHeight="1" x14ac:dyDescent="0.2">
      <c r="A149" s="129"/>
      <c r="B149" s="129"/>
      <c r="D149" s="529"/>
    </row>
    <row r="150" spans="1:4" ht="14.25" customHeight="1" x14ac:dyDescent="0.2">
      <c r="A150" s="129"/>
      <c r="B150" s="129"/>
      <c r="D150" s="529"/>
    </row>
    <row r="151" spans="1:4" ht="14.25" customHeight="1" x14ac:dyDescent="0.2">
      <c r="A151" s="129"/>
      <c r="B151" s="129"/>
      <c r="D151" s="529"/>
    </row>
    <row r="152" spans="1:4" ht="14.25" customHeight="1" x14ac:dyDescent="0.2">
      <c r="A152" s="129"/>
      <c r="B152" s="129"/>
      <c r="D152" s="529"/>
    </row>
    <row r="153" spans="1:4" ht="14.25" customHeight="1" x14ac:dyDescent="0.2">
      <c r="A153" s="129"/>
      <c r="B153" s="129"/>
      <c r="D153" s="529"/>
    </row>
    <row r="154" spans="1:4" ht="14.25" customHeight="1" x14ac:dyDescent="0.2">
      <c r="A154" s="129"/>
      <c r="B154" s="129"/>
      <c r="D154" s="529"/>
    </row>
    <row r="155" spans="1:4" ht="14.25" customHeight="1" x14ac:dyDescent="0.2">
      <c r="A155" s="129"/>
      <c r="B155" s="129"/>
      <c r="D155" s="529"/>
    </row>
    <row r="156" spans="1:4" ht="14.25" customHeight="1" x14ac:dyDescent="0.2">
      <c r="A156" s="129"/>
      <c r="B156" s="129"/>
      <c r="D156" s="529"/>
    </row>
    <row r="157" spans="1:4" ht="14.25" customHeight="1" x14ac:dyDescent="0.2">
      <c r="A157" s="129"/>
      <c r="B157" s="129"/>
      <c r="D157" s="529"/>
    </row>
    <row r="158" spans="1:4" ht="14.25" customHeight="1" x14ac:dyDescent="0.2">
      <c r="A158" s="129"/>
      <c r="B158" s="129"/>
      <c r="D158" s="529"/>
    </row>
    <row r="159" spans="1:4" ht="14.25" customHeight="1" x14ac:dyDescent="0.2">
      <c r="A159" s="129"/>
      <c r="B159" s="129"/>
      <c r="D159" s="529"/>
    </row>
    <row r="160" spans="1:4" ht="14.25" customHeight="1" x14ac:dyDescent="0.2">
      <c r="A160" s="129"/>
      <c r="B160" s="129"/>
      <c r="D160" s="529"/>
    </row>
    <row r="161" spans="1:4" ht="14.25" customHeight="1" x14ac:dyDescent="0.2">
      <c r="A161" s="129"/>
      <c r="B161" s="129"/>
      <c r="D161" s="529"/>
    </row>
    <row r="162" spans="1:4" ht="14.25" customHeight="1" x14ac:dyDescent="0.2">
      <c r="A162" s="129"/>
      <c r="B162" s="129"/>
      <c r="D162" s="529"/>
    </row>
    <row r="163" spans="1:4" ht="14.25" customHeight="1" x14ac:dyDescent="0.2">
      <c r="A163" s="129"/>
      <c r="B163" s="129"/>
      <c r="D163" s="529"/>
    </row>
    <row r="164" spans="1:4" ht="14.25" customHeight="1" x14ac:dyDescent="0.2">
      <c r="A164" s="129"/>
      <c r="B164" s="129"/>
      <c r="D164" s="529"/>
    </row>
    <row r="165" spans="1:4" ht="14.25" customHeight="1" x14ac:dyDescent="0.2">
      <c r="A165" s="129"/>
      <c r="B165" s="129"/>
      <c r="D165" s="529"/>
    </row>
    <row r="166" spans="1:4" ht="14.25" customHeight="1" x14ac:dyDescent="0.2">
      <c r="A166" s="129"/>
      <c r="B166" s="129"/>
      <c r="D166" s="529"/>
    </row>
    <row r="167" spans="1:4" ht="14.25" customHeight="1" x14ac:dyDescent="0.2">
      <c r="A167" s="129"/>
      <c r="B167" s="129"/>
      <c r="D167" s="529"/>
    </row>
    <row r="168" spans="1:4" ht="14.25" customHeight="1" x14ac:dyDescent="0.2">
      <c r="A168" s="129"/>
      <c r="B168" s="129"/>
      <c r="D168" s="529"/>
    </row>
    <row r="169" spans="1:4" ht="14.25" customHeight="1" x14ac:dyDescent="0.2">
      <c r="A169" s="129"/>
      <c r="B169" s="129"/>
      <c r="D169" s="529"/>
    </row>
    <row r="170" spans="1:4" ht="14.25" customHeight="1" x14ac:dyDescent="0.2">
      <c r="A170" s="129"/>
      <c r="B170" s="129"/>
      <c r="D170" s="529"/>
    </row>
    <row r="171" spans="1:4" ht="14.25" customHeight="1" x14ac:dyDescent="0.2">
      <c r="A171" s="129"/>
      <c r="B171" s="129"/>
      <c r="D171" s="529"/>
    </row>
    <row r="172" spans="1:4" ht="14.25" customHeight="1" x14ac:dyDescent="0.2">
      <c r="A172" s="129"/>
      <c r="B172" s="129"/>
      <c r="D172" s="529"/>
    </row>
    <row r="173" spans="1:4" ht="14.25" customHeight="1" x14ac:dyDescent="0.2">
      <c r="A173" s="129"/>
      <c r="B173" s="129"/>
      <c r="D173" s="529"/>
    </row>
    <row r="174" spans="1:4" ht="14.25" customHeight="1" x14ac:dyDescent="0.2">
      <c r="A174" s="129"/>
      <c r="B174" s="129"/>
      <c r="D174" s="529"/>
    </row>
    <row r="175" spans="1:4" ht="14.25" customHeight="1" x14ac:dyDescent="0.2">
      <c r="A175" s="129"/>
      <c r="B175" s="129"/>
      <c r="D175" s="529"/>
    </row>
    <row r="176" spans="1:4" ht="14.25" customHeight="1" x14ac:dyDescent="0.2">
      <c r="A176" s="129"/>
      <c r="B176" s="129"/>
      <c r="D176" s="529"/>
    </row>
    <row r="177" spans="1:4" ht="14.25" customHeight="1" x14ac:dyDescent="0.2">
      <c r="A177" s="129"/>
      <c r="B177" s="129"/>
      <c r="D177" s="529"/>
    </row>
    <row r="178" spans="1:4" ht="14.25" customHeight="1" x14ac:dyDescent="0.2">
      <c r="A178" s="129"/>
      <c r="B178" s="129"/>
      <c r="D178" s="529"/>
    </row>
    <row r="179" spans="1:4" ht="14.25" customHeight="1" x14ac:dyDescent="0.2">
      <c r="A179" s="129"/>
      <c r="B179" s="129"/>
      <c r="D179" s="529"/>
    </row>
    <row r="180" spans="1:4" ht="14.25" customHeight="1" x14ac:dyDescent="0.2">
      <c r="A180" s="129"/>
      <c r="B180" s="129"/>
      <c r="D180" s="529"/>
    </row>
    <row r="181" spans="1:4" ht="14.25" customHeight="1" x14ac:dyDescent="0.2">
      <c r="A181" s="129"/>
      <c r="B181" s="129"/>
      <c r="D181" s="529"/>
    </row>
    <row r="182" spans="1:4" ht="14.25" customHeight="1" x14ac:dyDescent="0.2">
      <c r="A182" s="129"/>
      <c r="B182" s="129"/>
      <c r="D182" s="529"/>
    </row>
    <row r="183" spans="1:4" ht="14.25" customHeight="1" x14ac:dyDescent="0.2">
      <c r="A183" s="129"/>
      <c r="B183" s="129"/>
      <c r="D183" s="529"/>
    </row>
    <row r="184" spans="1:4" ht="14.25" customHeight="1" x14ac:dyDescent="0.2">
      <c r="A184" s="129"/>
      <c r="B184" s="129"/>
      <c r="D184" s="529"/>
    </row>
    <row r="185" spans="1:4" ht="14.25" customHeight="1" x14ac:dyDescent="0.2">
      <c r="A185" s="129"/>
      <c r="B185" s="129"/>
      <c r="D185" s="529"/>
    </row>
    <row r="186" spans="1:4" ht="14.25" customHeight="1" x14ac:dyDescent="0.2">
      <c r="A186" s="129"/>
      <c r="B186" s="129"/>
      <c r="D186" s="529"/>
    </row>
    <row r="187" spans="1:4" ht="14.25" customHeight="1" x14ac:dyDescent="0.2">
      <c r="A187" s="129"/>
      <c r="B187" s="129"/>
      <c r="D187" s="529"/>
    </row>
    <row r="188" spans="1:4" ht="14.25" customHeight="1" x14ac:dyDescent="0.2">
      <c r="A188" s="129"/>
      <c r="B188" s="129"/>
      <c r="D188" s="529"/>
    </row>
    <row r="189" spans="1:4" ht="14.25" customHeight="1" x14ac:dyDescent="0.2">
      <c r="A189" s="129"/>
      <c r="B189" s="129"/>
      <c r="D189" s="529"/>
    </row>
    <row r="190" spans="1:4" ht="14.25" customHeight="1" x14ac:dyDescent="0.2">
      <c r="A190" s="129"/>
      <c r="B190" s="129"/>
      <c r="D190" s="529"/>
    </row>
    <row r="191" spans="1:4" ht="14.25" customHeight="1" x14ac:dyDescent="0.2">
      <c r="A191" s="129"/>
      <c r="B191" s="129"/>
      <c r="D191" s="529"/>
    </row>
    <row r="192" spans="1:4" ht="14.25" customHeight="1" x14ac:dyDescent="0.2">
      <c r="A192" s="129"/>
      <c r="B192" s="129"/>
      <c r="D192" s="529"/>
    </row>
    <row r="193" spans="1:4" ht="14.25" customHeight="1" x14ac:dyDescent="0.2">
      <c r="A193" s="129"/>
      <c r="B193" s="129"/>
      <c r="D193" s="529"/>
    </row>
    <row r="194" spans="1:4" ht="14.25" customHeight="1" x14ac:dyDescent="0.2">
      <c r="A194" s="129"/>
      <c r="B194" s="129"/>
      <c r="D194" s="529"/>
    </row>
    <row r="195" spans="1:4" ht="14.25" customHeight="1" x14ac:dyDescent="0.2">
      <c r="A195" s="129"/>
      <c r="B195" s="129"/>
      <c r="D195" s="529"/>
    </row>
    <row r="196" spans="1:4" ht="14.25" customHeight="1" x14ac:dyDescent="0.2">
      <c r="A196" s="129"/>
      <c r="B196" s="129"/>
      <c r="D196" s="529"/>
    </row>
    <row r="197" spans="1:4" ht="14.25" customHeight="1" x14ac:dyDescent="0.2">
      <c r="A197" s="129"/>
      <c r="B197" s="129"/>
      <c r="D197" s="529"/>
    </row>
    <row r="198" spans="1:4" ht="14.25" customHeight="1" x14ac:dyDescent="0.2">
      <c r="A198" s="129"/>
      <c r="B198" s="129"/>
      <c r="D198" s="529"/>
    </row>
    <row r="199" spans="1:4" ht="14.25" customHeight="1" x14ac:dyDescent="0.2">
      <c r="A199" s="129"/>
      <c r="B199" s="129"/>
      <c r="D199" s="529"/>
    </row>
    <row r="200" spans="1:4" ht="14.25" customHeight="1" x14ac:dyDescent="0.2">
      <c r="A200" s="129"/>
      <c r="B200" s="129"/>
      <c r="D200" s="529"/>
    </row>
    <row r="201" spans="1:4" ht="14.25" customHeight="1" x14ac:dyDescent="0.2">
      <c r="A201" s="129"/>
      <c r="B201" s="129"/>
      <c r="D201" s="529"/>
    </row>
    <row r="202" spans="1:4" ht="14.25" customHeight="1" x14ac:dyDescent="0.2">
      <c r="A202" s="129"/>
      <c r="B202" s="129"/>
      <c r="D202" s="529"/>
    </row>
    <row r="203" spans="1:4" ht="14.25" customHeight="1" x14ac:dyDescent="0.2">
      <c r="A203" s="129"/>
      <c r="B203" s="129"/>
      <c r="D203" s="529"/>
    </row>
    <row r="204" spans="1:4" ht="14.25" customHeight="1" x14ac:dyDescent="0.2">
      <c r="A204" s="129"/>
      <c r="B204" s="129"/>
      <c r="D204" s="529"/>
    </row>
    <row r="205" spans="1:4" ht="14.25" customHeight="1" x14ac:dyDescent="0.2">
      <c r="A205" s="129"/>
      <c r="B205" s="129"/>
      <c r="D205" s="529"/>
    </row>
    <row r="206" spans="1:4" ht="14.25" customHeight="1" x14ac:dyDescent="0.2">
      <c r="A206" s="129"/>
      <c r="B206" s="129"/>
      <c r="D206" s="529"/>
    </row>
    <row r="207" spans="1:4" ht="14.25" customHeight="1" x14ac:dyDescent="0.2">
      <c r="A207" s="129"/>
      <c r="B207" s="129"/>
      <c r="D207" s="529"/>
    </row>
    <row r="208" spans="1:4" ht="14.25" customHeight="1" x14ac:dyDescent="0.2">
      <c r="A208" s="129"/>
      <c r="B208" s="129"/>
      <c r="D208" s="529"/>
    </row>
    <row r="209" spans="1:4" ht="14.25" customHeight="1" x14ac:dyDescent="0.2">
      <c r="A209" s="129"/>
      <c r="B209" s="129"/>
      <c r="D209" s="529"/>
    </row>
    <row r="210" spans="1:4" ht="14.25" customHeight="1" x14ac:dyDescent="0.2">
      <c r="A210" s="129"/>
      <c r="B210" s="129"/>
      <c r="D210" s="529"/>
    </row>
    <row r="211" spans="1:4" ht="14.25" customHeight="1" x14ac:dyDescent="0.2">
      <c r="A211" s="129"/>
      <c r="B211" s="129"/>
      <c r="D211" s="529"/>
    </row>
    <row r="212" spans="1:4" ht="14.25" customHeight="1" x14ac:dyDescent="0.2">
      <c r="A212" s="129"/>
      <c r="B212" s="129"/>
      <c r="D212" s="529"/>
    </row>
    <row r="213" spans="1:4" ht="14.25" customHeight="1" x14ac:dyDescent="0.2">
      <c r="A213" s="129"/>
      <c r="B213" s="129"/>
      <c r="D213" s="529"/>
    </row>
    <row r="214" spans="1:4" ht="14.25" customHeight="1" x14ac:dyDescent="0.2">
      <c r="A214" s="129"/>
      <c r="B214" s="129"/>
      <c r="D214" s="529"/>
    </row>
    <row r="215" spans="1:4" ht="14.25" customHeight="1" x14ac:dyDescent="0.2">
      <c r="A215" s="129"/>
      <c r="B215" s="129"/>
      <c r="D215" s="529"/>
    </row>
    <row r="216" spans="1:4" ht="14.25" customHeight="1" x14ac:dyDescent="0.2">
      <c r="A216" s="129"/>
      <c r="B216" s="129"/>
      <c r="D216" s="529"/>
    </row>
    <row r="217" spans="1:4" ht="14.25" customHeight="1" x14ac:dyDescent="0.2">
      <c r="A217" s="129"/>
      <c r="B217" s="129"/>
      <c r="D217" s="529"/>
    </row>
    <row r="218" spans="1:4" ht="14.25" customHeight="1" x14ac:dyDescent="0.2">
      <c r="A218" s="129"/>
      <c r="B218" s="129"/>
      <c r="D218" s="529"/>
    </row>
    <row r="219" spans="1:4" ht="14.25" customHeight="1" x14ac:dyDescent="0.2">
      <c r="A219" s="129"/>
      <c r="B219" s="129"/>
      <c r="D219" s="529"/>
    </row>
    <row r="220" spans="1:4" ht="14.25" customHeight="1" x14ac:dyDescent="0.2">
      <c r="A220" s="129"/>
      <c r="B220" s="129"/>
      <c r="D220" s="529"/>
    </row>
    <row r="221" spans="1:4" ht="14.25" customHeight="1" x14ac:dyDescent="0.2">
      <c r="A221" s="129"/>
      <c r="B221" s="129"/>
      <c r="D221" s="529"/>
    </row>
    <row r="222" spans="1:4" ht="14.25" customHeight="1" x14ac:dyDescent="0.2">
      <c r="A222" s="129"/>
      <c r="B222" s="129"/>
      <c r="D222" s="529"/>
    </row>
    <row r="223" spans="1:4" ht="14.25" customHeight="1" x14ac:dyDescent="0.2">
      <c r="A223" s="129"/>
      <c r="B223" s="129"/>
      <c r="D223" s="529"/>
    </row>
    <row r="224" spans="1:4" ht="14.25" customHeight="1" x14ac:dyDescent="0.2">
      <c r="A224" s="129"/>
      <c r="B224" s="129"/>
      <c r="D224" s="529"/>
    </row>
    <row r="225" spans="1:4" ht="14.25" customHeight="1" x14ac:dyDescent="0.2">
      <c r="A225" s="129"/>
      <c r="B225" s="129"/>
      <c r="D225" s="529"/>
    </row>
    <row r="226" spans="1:4" ht="14.25" customHeight="1" x14ac:dyDescent="0.2">
      <c r="A226" s="129"/>
      <c r="B226" s="129"/>
      <c r="D226" s="529"/>
    </row>
    <row r="227" spans="1:4" ht="14.25" customHeight="1" x14ac:dyDescent="0.2">
      <c r="A227" s="129"/>
      <c r="B227" s="129"/>
      <c r="D227" s="529"/>
    </row>
    <row r="228" spans="1:4" ht="14.25" customHeight="1" x14ac:dyDescent="0.2">
      <c r="A228" s="129"/>
      <c r="B228" s="129"/>
      <c r="D228" s="529"/>
    </row>
    <row r="229" spans="1:4" ht="14.25" customHeight="1" x14ac:dyDescent="0.2">
      <c r="A229" s="129"/>
      <c r="B229" s="129"/>
      <c r="D229" s="529"/>
    </row>
    <row r="230" spans="1:4" ht="14.25" customHeight="1" x14ac:dyDescent="0.2">
      <c r="A230" s="129"/>
      <c r="B230" s="129"/>
      <c r="D230" s="529"/>
    </row>
    <row r="231" spans="1:4" ht="14.25" customHeight="1" x14ac:dyDescent="0.2">
      <c r="A231" s="129"/>
      <c r="B231" s="129"/>
      <c r="D231" s="529"/>
    </row>
    <row r="232" spans="1:4" ht="14.25" customHeight="1" x14ac:dyDescent="0.2">
      <c r="A232" s="129"/>
      <c r="B232" s="129"/>
      <c r="D232" s="529"/>
    </row>
    <row r="233" spans="1:4" ht="14.25" customHeight="1" x14ac:dyDescent="0.2">
      <c r="A233" s="129"/>
      <c r="B233" s="129"/>
      <c r="D233" s="529"/>
    </row>
    <row r="234" spans="1:4" ht="14.25" customHeight="1" x14ac:dyDescent="0.2">
      <c r="A234" s="129"/>
      <c r="B234" s="129"/>
      <c r="D234" s="529"/>
    </row>
    <row r="235" spans="1:4" ht="14.25" customHeight="1" x14ac:dyDescent="0.2">
      <c r="A235" s="129"/>
      <c r="B235" s="129"/>
      <c r="D235" s="529"/>
    </row>
    <row r="236" spans="1:4" ht="14.25" customHeight="1" x14ac:dyDescent="0.2">
      <c r="A236" s="129"/>
      <c r="B236" s="129"/>
      <c r="D236" s="529"/>
    </row>
    <row r="237" spans="1:4" ht="14.25" customHeight="1" x14ac:dyDescent="0.2">
      <c r="A237" s="129"/>
      <c r="B237" s="129"/>
      <c r="D237" s="529"/>
    </row>
    <row r="238" spans="1:4" ht="14.25" customHeight="1" x14ac:dyDescent="0.2">
      <c r="A238" s="129"/>
      <c r="B238" s="129"/>
      <c r="D238" s="529"/>
    </row>
    <row r="239" spans="1:4" ht="14.25" customHeight="1" x14ac:dyDescent="0.2">
      <c r="A239" s="129"/>
      <c r="B239" s="129"/>
      <c r="D239" s="529"/>
    </row>
    <row r="240" spans="1:4" ht="15.75" customHeight="1" x14ac:dyDescent="0.2">
      <c r="A240" s="129"/>
      <c r="B240" s="129"/>
      <c r="D240" s="529"/>
    </row>
    <row r="241" spans="1:4" ht="15.75" customHeight="1" x14ac:dyDescent="0.2">
      <c r="A241" s="129"/>
      <c r="B241" s="129"/>
      <c r="D241" s="529"/>
    </row>
    <row r="242" spans="1:4" ht="15.75" customHeight="1" x14ac:dyDescent="0.2">
      <c r="A242" s="129"/>
      <c r="B242" s="129"/>
      <c r="D242" s="529"/>
    </row>
    <row r="243" spans="1:4" ht="15.75" customHeight="1" x14ac:dyDescent="0.2">
      <c r="A243" s="129"/>
      <c r="B243" s="129"/>
      <c r="D243" s="529"/>
    </row>
    <row r="244" spans="1:4" ht="15.75" customHeight="1" x14ac:dyDescent="0.2">
      <c r="A244" s="129"/>
      <c r="B244" s="129"/>
      <c r="D244" s="529"/>
    </row>
    <row r="245" spans="1:4" ht="15.75" customHeight="1" x14ac:dyDescent="0.2">
      <c r="A245" s="129"/>
      <c r="B245" s="129"/>
      <c r="D245" s="529"/>
    </row>
    <row r="246" spans="1:4" ht="15.75" customHeight="1" x14ac:dyDescent="0.2">
      <c r="A246" s="129"/>
      <c r="B246" s="129"/>
      <c r="D246" s="529"/>
    </row>
    <row r="247" spans="1:4" ht="15.75" customHeight="1" x14ac:dyDescent="0.2">
      <c r="A247" s="129"/>
      <c r="B247" s="129"/>
      <c r="D247" s="529"/>
    </row>
    <row r="248" spans="1:4" ht="15.75" customHeight="1" x14ac:dyDescent="0.2">
      <c r="A248" s="129"/>
      <c r="B248" s="129"/>
      <c r="D248" s="529"/>
    </row>
    <row r="249" spans="1:4" ht="15.75" customHeight="1" x14ac:dyDescent="0.2">
      <c r="A249" s="129"/>
      <c r="B249" s="129"/>
      <c r="D249" s="529"/>
    </row>
    <row r="250" spans="1:4" ht="15.75" customHeight="1" x14ac:dyDescent="0.2">
      <c r="A250" s="129"/>
      <c r="B250" s="129"/>
      <c r="D250" s="529"/>
    </row>
    <row r="251" spans="1:4" ht="15.75" customHeight="1" x14ac:dyDescent="0.2">
      <c r="A251" s="129"/>
      <c r="B251" s="129"/>
      <c r="D251" s="529"/>
    </row>
    <row r="252" spans="1:4" ht="15.75" customHeight="1" x14ac:dyDescent="0.2">
      <c r="A252" s="129"/>
      <c r="B252" s="129"/>
      <c r="D252" s="529"/>
    </row>
    <row r="253" spans="1:4" ht="15.75" customHeight="1" x14ac:dyDescent="0.2">
      <c r="A253" s="129"/>
      <c r="B253" s="129"/>
      <c r="D253" s="529"/>
    </row>
    <row r="254" spans="1:4" ht="15.75" customHeight="1" x14ac:dyDescent="0.2">
      <c r="A254" s="129"/>
      <c r="B254" s="129"/>
      <c r="D254" s="529"/>
    </row>
    <row r="255" spans="1:4" ht="15.75" customHeight="1" x14ac:dyDescent="0.2">
      <c r="A255" s="129"/>
      <c r="B255" s="129"/>
      <c r="D255" s="529"/>
    </row>
    <row r="256" spans="1:4" ht="15.75" customHeight="1" x14ac:dyDescent="0.2">
      <c r="A256" s="129"/>
      <c r="B256" s="129"/>
      <c r="D256" s="529"/>
    </row>
    <row r="257" spans="1:4" ht="15.75" customHeight="1" x14ac:dyDescent="0.2">
      <c r="A257" s="129"/>
      <c r="B257" s="129"/>
      <c r="D257" s="529"/>
    </row>
    <row r="258" spans="1:4" ht="15.75" customHeight="1" x14ac:dyDescent="0.2">
      <c r="A258" s="129"/>
      <c r="B258" s="129"/>
      <c r="D258" s="529"/>
    </row>
    <row r="259" spans="1:4" ht="15.75" customHeight="1" x14ac:dyDescent="0.2">
      <c r="A259" s="129"/>
      <c r="B259" s="129"/>
      <c r="D259" s="529"/>
    </row>
    <row r="260" spans="1:4" ht="15.75" customHeight="1" x14ac:dyDescent="0.2">
      <c r="A260" s="129"/>
      <c r="B260" s="129"/>
      <c r="D260" s="529"/>
    </row>
    <row r="261" spans="1:4" ht="15.75" customHeight="1" x14ac:dyDescent="0.2">
      <c r="A261" s="129"/>
      <c r="B261" s="129"/>
      <c r="D261" s="529"/>
    </row>
    <row r="262" spans="1:4" ht="15.75" customHeight="1" x14ac:dyDescent="0.2">
      <c r="A262" s="129"/>
      <c r="B262" s="129"/>
      <c r="D262" s="529"/>
    </row>
    <row r="263" spans="1:4" ht="15.75" customHeight="1" x14ac:dyDescent="0.2">
      <c r="A263" s="129"/>
      <c r="B263" s="129"/>
      <c r="D263" s="529"/>
    </row>
    <row r="264" spans="1:4" ht="15.75" customHeight="1" x14ac:dyDescent="0.2">
      <c r="A264" s="129"/>
      <c r="B264" s="129"/>
      <c r="D264" s="529"/>
    </row>
    <row r="265" spans="1:4" ht="15.75" customHeight="1" x14ac:dyDescent="0.2">
      <c r="A265" s="129"/>
      <c r="B265" s="129"/>
      <c r="D265" s="529"/>
    </row>
    <row r="266" spans="1:4" ht="15.75" customHeight="1" x14ac:dyDescent="0.2">
      <c r="A266" s="129"/>
      <c r="B266" s="129"/>
      <c r="D266" s="529"/>
    </row>
    <row r="267" spans="1:4" ht="15.75" customHeight="1" x14ac:dyDescent="0.2">
      <c r="A267" s="129"/>
      <c r="B267" s="129"/>
      <c r="D267" s="529"/>
    </row>
    <row r="268" spans="1:4" ht="15.75" customHeight="1" x14ac:dyDescent="0.2">
      <c r="A268" s="129"/>
      <c r="B268" s="129"/>
      <c r="D268" s="529"/>
    </row>
    <row r="269" spans="1:4" ht="15.75" customHeight="1" x14ac:dyDescent="0.2">
      <c r="A269" s="129"/>
      <c r="B269" s="129"/>
      <c r="D269" s="529"/>
    </row>
    <row r="270" spans="1:4" ht="15.75" customHeight="1" x14ac:dyDescent="0.2">
      <c r="A270" s="129"/>
      <c r="B270" s="129"/>
      <c r="D270" s="529"/>
    </row>
    <row r="271" spans="1:4" ht="15.75" customHeight="1" x14ac:dyDescent="0.2">
      <c r="A271" s="129"/>
      <c r="B271" s="129"/>
      <c r="D271" s="529"/>
    </row>
    <row r="272" spans="1:4" ht="15.75" customHeight="1" x14ac:dyDescent="0.2">
      <c r="A272" s="129"/>
      <c r="B272" s="129"/>
      <c r="D272" s="529"/>
    </row>
    <row r="273" spans="1:4" ht="15.75" customHeight="1" x14ac:dyDescent="0.2">
      <c r="A273" s="129"/>
      <c r="B273" s="129"/>
      <c r="D273" s="529"/>
    </row>
    <row r="274" spans="1:4" ht="15.75" customHeight="1" x14ac:dyDescent="0.2">
      <c r="A274" s="129"/>
      <c r="B274" s="129"/>
      <c r="D274" s="529"/>
    </row>
    <row r="275" spans="1:4" ht="15.75" customHeight="1" x14ac:dyDescent="0.2">
      <c r="A275" s="129"/>
      <c r="B275" s="129"/>
      <c r="D275" s="529"/>
    </row>
    <row r="276" spans="1:4" ht="15.75" customHeight="1" x14ac:dyDescent="0.2">
      <c r="A276" s="129"/>
      <c r="B276" s="129"/>
      <c r="D276" s="529"/>
    </row>
    <row r="277" spans="1:4" ht="15.75" customHeight="1" x14ac:dyDescent="0.2">
      <c r="A277" s="129"/>
      <c r="B277" s="129"/>
      <c r="D277" s="529"/>
    </row>
    <row r="278" spans="1:4" ht="15.75" customHeight="1" x14ac:dyDescent="0.2">
      <c r="A278" s="129"/>
      <c r="B278" s="129"/>
      <c r="D278" s="529"/>
    </row>
    <row r="279" spans="1:4" ht="15.75" customHeight="1" x14ac:dyDescent="0.2">
      <c r="A279" s="129"/>
      <c r="B279" s="129"/>
      <c r="D279" s="529"/>
    </row>
    <row r="280" spans="1:4" ht="15.75" customHeight="1" x14ac:dyDescent="0.2">
      <c r="A280" s="129"/>
      <c r="B280" s="129"/>
      <c r="D280" s="529"/>
    </row>
    <row r="281" spans="1:4" ht="15.75" customHeight="1" x14ac:dyDescent="0.2">
      <c r="A281" s="129"/>
      <c r="B281" s="129"/>
      <c r="D281" s="529"/>
    </row>
    <row r="282" spans="1:4" ht="15.75" customHeight="1" x14ac:dyDescent="0.2">
      <c r="A282" s="129"/>
      <c r="B282" s="129"/>
      <c r="D282" s="529"/>
    </row>
    <row r="283" spans="1:4" ht="15.75" customHeight="1" x14ac:dyDescent="0.2">
      <c r="A283" s="129"/>
      <c r="B283" s="129"/>
      <c r="D283" s="529"/>
    </row>
    <row r="284" spans="1:4" ht="15.75" customHeight="1" x14ac:dyDescent="0.2">
      <c r="A284" s="129"/>
      <c r="B284" s="129"/>
      <c r="D284" s="529"/>
    </row>
    <row r="285" spans="1:4" ht="15.75" customHeight="1" x14ac:dyDescent="0.2">
      <c r="A285" s="129"/>
      <c r="B285" s="129"/>
      <c r="D285" s="529"/>
    </row>
    <row r="286" spans="1:4" ht="15.75" customHeight="1" x14ac:dyDescent="0.2">
      <c r="A286" s="129"/>
      <c r="B286" s="129"/>
      <c r="D286" s="529"/>
    </row>
    <row r="287" spans="1:4" ht="15.75" customHeight="1" x14ac:dyDescent="0.2">
      <c r="A287" s="129"/>
      <c r="B287" s="129"/>
      <c r="D287" s="529"/>
    </row>
    <row r="288" spans="1:4" ht="15.75" customHeight="1" x14ac:dyDescent="0.2">
      <c r="A288" s="129"/>
      <c r="B288" s="129"/>
      <c r="D288" s="529"/>
    </row>
    <row r="289" spans="1:4" ht="15.75" customHeight="1" x14ac:dyDescent="0.2">
      <c r="A289" s="129"/>
      <c r="B289" s="129"/>
      <c r="D289" s="529"/>
    </row>
    <row r="290" spans="1:4" ht="15.75" customHeight="1" x14ac:dyDescent="0.2">
      <c r="A290" s="129"/>
      <c r="B290" s="129"/>
      <c r="D290" s="529"/>
    </row>
    <row r="291" spans="1:4" ht="15.75" customHeight="1" x14ac:dyDescent="0.2">
      <c r="A291" s="129"/>
      <c r="B291" s="129"/>
      <c r="D291" s="529"/>
    </row>
    <row r="292" spans="1:4" ht="15.75" customHeight="1" x14ac:dyDescent="0.2">
      <c r="A292" s="129"/>
      <c r="B292" s="129"/>
      <c r="D292" s="529"/>
    </row>
    <row r="293" spans="1:4" ht="15.75" customHeight="1" x14ac:dyDescent="0.2">
      <c r="A293" s="129"/>
      <c r="B293" s="129"/>
      <c r="D293" s="529"/>
    </row>
    <row r="294" spans="1:4" ht="15.75" customHeight="1" x14ac:dyDescent="0.2">
      <c r="A294" s="129"/>
      <c r="B294" s="129"/>
      <c r="D294" s="529"/>
    </row>
    <row r="295" spans="1:4" ht="15.75" customHeight="1" x14ac:dyDescent="0.2">
      <c r="A295" s="129"/>
      <c r="B295" s="129"/>
      <c r="D295" s="529"/>
    </row>
    <row r="296" spans="1:4" ht="15.75" customHeight="1" x14ac:dyDescent="0.2">
      <c r="A296" s="129"/>
      <c r="B296" s="129"/>
      <c r="D296" s="529"/>
    </row>
    <row r="297" spans="1:4" ht="15.75" customHeight="1" x14ac:dyDescent="0.2">
      <c r="A297" s="129"/>
      <c r="B297" s="129"/>
      <c r="D297" s="529"/>
    </row>
    <row r="298" spans="1:4" ht="15.75" customHeight="1" x14ac:dyDescent="0.2">
      <c r="A298" s="129"/>
      <c r="B298" s="129"/>
      <c r="D298" s="529"/>
    </row>
    <row r="299" spans="1:4" ht="15.75" customHeight="1" x14ac:dyDescent="0.2">
      <c r="A299" s="129"/>
      <c r="B299" s="129"/>
      <c r="D299" s="529"/>
    </row>
    <row r="300" spans="1:4" ht="15.75" customHeight="1" x14ac:dyDescent="0.2">
      <c r="A300" s="129"/>
      <c r="B300" s="129"/>
      <c r="D300" s="529"/>
    </row>
    <row r="301" spans="1:4" ht="15.75" customHeight="1" x14ac:dyDescent="0.2">
      <c r="A301" s="129"/>
      <c r="B301" s="129"/>
      <c r="D301" s="529"/>
    </row>
    <row r="302" spans="1:4" ht="15.75" customHeight="1" x14ac:dyDescent="0.2">
      <c r="A302" s="129"/>
      <c r="B302" s="129"/>
      <c r="D302" s="529"/>
    </row>
    <row r="303" spans="1:4" ht="15.75" customHeight="1" x14ac:dyDescent="0.2">
      <c r="A303" s="129"/>
      <c r="B303" s="129"/>
      <c r="D303" s="529"/>
    </row>
    <row r="304" spans="1:4" ht="15.75" customHeight="1" x14ac:dyDescent="0.2">
      <c r="A304" s="129"/>
      <c r="B304" s="129"/>
      <c r="D304" s="529"/>
    </row>
    <row r="305" spans="1:4" ht="15.75" customHeight="1" x14ac:dyDescent="0.2">
      <c r="A305" s="129"/>
      <c r="B305" s="129"/>
      <c r="D305" s="529"/>
    </row>
    <row r="306" spans="1:4" ht="15.75" customHeight="1" x14ac:dyDescent="0.2">
      <c r="A306" s="129"/>
      <c r="B306" s="129"/>
      <c r="D306" s="529"/>
    </row>
    <row r="307" spans="1:4" ht="15.75" customHeight="1" x14ac:dyDescent="0.2">
      <c r="A307" s="129"/>
      <c r="B307" s="129"/>
      <c r="D307" s="529"/>
    </row>
    <row r="308" spans="1:4" ht="15.75" customHeight="1" x14ac:dyDescent="0.2">
      <c r="A308" s="129"/>
      <c r="B308" s="129"/>
      <c r="D308" s="529"/>
    </row>
    <row r="309" spans="1:4" ht="15.75" customHeight="1" x14ac:dyDescent="0.2">
      <c r="A309" s="129"/>
      <c r="B309" s="129"/>
      <c r="D309" s="529"/>
    </row>
    <row r="310" spans="1:4" ht="15.75" customHeight="1" x14ac:dyDescent="0.2">
      <c r="A310" s="129"/>
      <c r="B310" s="129"/>
      <c r="D310" s="529"/>
    </row>
    <row r="311" spans="1:4" ht="15.75" customHeight="1" x14ac:dyDescent="0.2">
      <c r="A311" s="129"/>
      <c r="B311" s="129"/>
      <c r="D311" s="529"/>
    </row>
    <row r="312" spans="1:4" ht="15.75" customHeight="1" x14ac:dyDescent="0.2">
      <c r="A312" s="129"/>
      <c r="B312" s="129"/>
      <c r="D312" s="529"/>
    </row>
    <row r="313" spans="1:4" ht="15.75" customHeight="1" x14ac:dyDescent="0.2">
      <c r="A313" s="129"/>
      <c r="B313" s="129"/>
      <c r="D313" s="529"/>
    </row>
    <row r="314" spans="1:4" ht="15.75" customHeight="1" x14ac:dyDescent="0.2">
      <c r="A314" s="129"/>
      <c r="B314" s="129"/>
      <c r="D314" s="529"/>
    </row>
    <row r="315" spans="1:4" ht="15.75" customHeight="1" x14ac:dyDescent="0.2">
      <c r="A315" s="129"/>
      <c r="B315" s="129"/>
      <c r="D315" s="529"/>
    </row>
    <row r="316" spans="1:4" ht="15.75" customHeight="1" x14ac:dyDescent="0.2">
      <c r="A316" s="129"/>
      <c r="B316" s="129"/>
      <c r="D316" s="529"/>
    </row>
    <row r="317" spans="1:4" ht="15.75" customHeight="1" x14ac:dyDescent="0.2">
      <c r="A317" s="129"/>
      <c r="B317" s="129"/>
      <c r="D317" s="529"/>
    </row>
    <row r="318" spans="1:4" ht="15.75" customHeight="1" x14ac:dyDescent="0.2">
      <c r="A318" s="129"/>
      <c r="B318" s="129"/>
      <c r="D318" s="529"/>
    </row>
    <row r="319" spans="1:4" ht="15.75" customHeight="1" x14ac:dyDescent="0.2">
      <c r="A319" s="129"/>
      <c r="B319" s="129"/>
      <c r="D319" s="529"/>
    </row>
    <row r="320" spans="1:4" ht="15.75" customHeight="1" x14ac:dyDescent="0.2">
      <c r="A320" s="129"/>
      <c r="B320" s="129"/>
      <c r="D320" s="529"/>
    </row>
    <row r="321" spans="1:4" ht="15.75" customHeight="1" x14ac:dyDescent="0.2">
      <c r="A321" s="129"/>
      <c r="B321" s="129"/>
      <c r="D321" s="529"/>
    </row>
    <row r="322" spans="1:4" ht="15.75" customHeight="1" x14ac:dyDescent="0.2">
      <c r="A322" s="129"/>
      <c r="B322" s="129"/>
      <c r="D322" s="529"/>
    </row>
    <row r="323" spans="1:4" ht="15.75" customHeight="1" x14ac:dyDescent="0.2">
      <c r="A323" s="129"/>
      <c r="B323" s="129"/>
      <c r="D323" s="529"/>
    </row>
    <row r="324" spans="1:4" ht="15.75" customHeight="1" x14ac:dyDescent="0.2">
      <c r="A324" s="129"/>
      <c r="B324" s="129"/>
      <c r="D324" s="529"/>
    </row>
    <row r="325" spans="1:4" ht="15.75" customHeight="1" x14ac:dyDescent="0.2">
      <c r="A325" s="129"/>
      <c r="B325" s="129"/>
      <c r="D325" s="529"/>
    </row>
    <row r="326" spans="1:4" ht="15.75" customHeight="1" x14ac:dyDescent="0.2">
      <c r="A326" s="129"/>
      <c r="B326" s="129"/>
      <c r="D326" s="529"/>
    </row>
    <row r="327" spans="1:4" ht="15.75" customHeight="1" x14ac:dyDescent="0.2">
      <c r="A327" s="129"/>
      <c r="B327" s="129"/>
      <c r="D327" s="529"/>
    </row>
    <row r="328" spans="1:4" ht="15.75" customHeight="1" x14ac:dyDescent="0.2">
      <c r="A328" s="129"/>
      <c r="B328" s="129"/>
      <c r="D328" s="529"/>
    </row>
    <row r="329" spans="1:4" ht="15.75" customHeight="1" x14ac:dyDescent="0.2">
      <c r="A329" s="129"/>
      <c r="B329" s="129"/>
      <c r="D329" s="529"/>
    </row>
    <row r="330" spans="1:4" ht="15.75" customHeight="1" x14ac:dyDescent="0.2">
      <c r="A330" s="129"/>
      <c r="B330" s="129"/>
      <c r="D330" s="529"/>
    </row>
    <row r="331" spans="1:4" ht="15.75" customHeight="1" x14ac:dyDescent="0.2">
      <c r="A331" s="129"/>
      <c r="B331" s="129"/>
      <c r="D331" s="529"/>
    </row>
    <row r="332" spans="1:4" ht="15.75" customHeight="1" x14ac:dyDescent="0.2">
      <c r="A332" s="129"/>
      <c r="B332" s="129"/>
      <c r="D332" s="529"/>
    </row>
    <row r="333" spans="1:4" ht="15.75" customHeight="1" x14ac:dyDescent="0.2">
      <c r="A333" s="129"/>
      <c r="B333" s="129"/>
      <c r="D333" s="529"/>
    </row>
    <row r="334" spans="1:4" ht="15.75" customHeight="1" x14ac:dyDescent="0.2">
      <c r="A334" s="129"/>
      <c r="B334" s="129"/>
      <c r="D334" s="529"/>
    </row>
    <row r="335" spans="1:4" ht="15.75" customHeight="1" x14ac:dyDescent="0.2">
      <c r="A335" s="129"/>
      <c r="B335" s="129"/>
      <c r="D335" s="529"/>
    </row>
    <row r="336" spans="1:4" ht="15.75" customHeight="1" x14ac:dyDescent="0.2">
      <c r="A336" s="129"/>
      <c r="B336" s="129"/>
      <c r="D336" s="529"/>
    </row>
    <row r="337" spans="1:4" ht="15.75" customHeight="1" x14ac:dyDescent="0.2">
      <c r="A337" s="129"/>
      <c r="B337" s="129"/>
      <c r="D337" s="529"/>
    </row>
    <row r="338" spans="1:4" ht="15.75" customHeight="1" x14ac:dyDescent="0.2">
      <c r="A338" s="129"/>
      <c r="B338" s="129"/>
      <c r="D338" s="529"/>
    </row>
    <row r="339" spans="1:4" ht="15.75" customHeight="1" x14ac:dyDescent="0.2">
      <c r="A339" s="129"/>
      <c r="B339" s="129"/>
      <c r="D339" s="529"/>
    </row>
    <row r="340" spans="1:4" ht="15.75" customHeight="1" x14ac:dyDescent="0.2">
      <c r="A340" s="129"/>
      <c r="B340" s="129"/>
      <c r="D340" s="529"/>
    </row>
    <row r="341" spans="1:4" ht="15.75" customHeight="1" x14ac:dyDescent="0.2">
      <c r="A341" s="129"/>
      <c r="B341" s="129"/>
      <c r="D341" s="529"/>
    </row>
    <row r="342" spans="1:4" ht="15.75" customHeight="1" x14ac:dyDescent="0.2">
      <c r="A342" s="129"/>
      <c r="B342" s="129"/>
      <c r="D342" s="529"/>
    </row>
    <row r="343" spans="1:4" ht="15.75" customHeight="1" x14ac:dyDescent="0.2">
      <c r="A343" s="129"/>
      <c r="B343" s="129"/>
      <c r="D343" s="529"/>
    </row>
    <row r="344" spans="1:4" ht="15.75" customHeight="1" x14ac:dyDescent="0.2">
      <c r="A344" s="129"/>
      <c r="B344" s="129"/>
      <c r="D344" s="529"/>
    </row>
    <row r="345" spans="1:4" ht="15.75" customHeight="1" x14ac:dyDescent="0.2">
      <c r="A345" s="129"/>
      <c r="B345" s="129"/>
      <c r="D345" s="529"/>
    </row>
    <row r="346" spans="1:4" ht="15.75" customHeight="1" x14ac:dyDescent="0.2">
      <c r="A346" s="129"/>
      <c r="B346" s="129"/>
      <c r="D346" s="529"/>
    </row>
    <row r="347" spans="1:4" ht="15.75" customHeight="1" x14ac:dyDescent="0.2">
      <c r="A347" s="129"/>
      <c r="B347" s="129"/>
      <c r="D347" s="529"/>
    </row>
    <row r="348" spans="1:4" ht="15.75" customHeight="1" x14ac:dyDescent="0.2">
      <c r="A348" s="129"/>
      <c r="B348" s="129"/>
      <c r="D348" s="529"/>
    </row>
    <row r="349" spans="1:4" ht="15.75" customHeight="1" x14ac:dyDescent="0.2">
      <c r="A349" s="129"/>
      <c r="B349" s="129"/>
      <c r="D349" s="529"/>
    </row>
    <row r="350" spans="1:4" ht="15.75" customHeight="1" x14ac:dyDescent="0.2">
      <c r="A350" s="129"/>
      <c r="B350" s="129"/>
      <c r="D350" s="529"/>
    </row>
    <row r="351" spans="1:4" ht="15.75" customHeight="1" x14ac:dyDescent="0.2">
      <c r="A351" s="129"/>
      <c r="B351" s="129"/>
      <c r="D351" s="529"/>
    </row>
    <row r="352" spans="1:4" ht="15.75" customHeight="1" x14ac:dyDescent="0.2">
      <c r="A352" s="129"/>
      <c r="B352" s="129"/>
      <c r="D352" s="529"/>
    </row>
    <row r="353" spans="1:4" ht="15.75" customHeight="1" x14ac:dyDescent="0.2">
      <c r="A353" s="129"/>
      <c r="B353" s="129"/>
      <c r="D353" s="529"/>
    </row>
    <row r="354" spans="1:4" ht="15.75" customHeight="1" x14ac:dyDescent="0.2">
      <c r="A354" s="129"/>
      <c r="B354" s="129"/>
      <c r="D354" s="529"/>
    </row>
    <row r="355" spans="1:4" ht="15.75" customHeight="1" x14ac:dyDescent="0.2">
      <c r="A355" s="129"/>
      <c r="B355" s="129"/>
      <c r="D355" s="529"/>
    </row>
    <row r="356" spans="1:4" ht="15.75" customHeight="1" x14ac:dyDescent="0.2">
      <c r="A356" s="129"/>
      <c r="B356" s="129"/>
      <c r="D356" s="529"/>
    </row>
    <row r="357" spans="1:4" ht="15.75" customHeight="1" x14ac:dyDescent="0.2">
      <c r="A357" s="129"/>
      <c r="B357" s="129"/>
      <c r="D357" s="529"/>
    </row>
    <row r="358" spans="1:4" ht="15.75" customHeight="1" x14ac:dyDescent="0.2">
      <c r="A358" s="129"/>
      <c r="B358" s="129"/>
      <c r="D358" s="529"/>
    </row>
    <row r="359" spans="1:4" ht="15.75" customHeight="1" x14ac:dyDescent="0.2">
      <c r="A359" s="129"/>
      <c r="B359" s="129"/>
      <c r="D359" s="529"/>
    </row>
    <row r="360" spans="1:4" ht="15.75" customHeight="1" x14ac:dyDescent="0.2">
      <c r="A360" s="129"/>
      <c r="B360" s="129"/>
      <c r="D360" s="529"/>
    </row>
    <row r="361" spans="1:4" ht="15.75" customHeight="1" x14ac:dyDescent="0.2">
      <c r="A361" s="129"/>
      <c r="B361" s="129"/>
      <c r="D361" s="529"/>
    </row>
    <row r="362" spans="1:4" ht="15.75" customHeight="1" x14ac:dyDescent="0.2">
      <c r="A362" s="129"/>
      <c r="B362" s="129"/>
      <c r="D362" s="529"/>
    </row>
    <row r="363" spans="1:4" ht="15.75" customHeight="1" x14ac:dyDescent="0.2">
      <c r="A363" s="129"/>
      <c r="B363" s="129"/>
      <c r="D363" s="529"/>
    </row>
    <row r="364" spans="1:4" ht="15.75" customHeight="1" x14ac:dyDescent="0.2">
      <c r="A364" s="129"/>
      <c r="B364" s="129"/>
      <c r="D364" s="529"/>
    </row>
    <row r="365" spans="1:4" ht="15.75" customHeight="1" x14ac:dyDescent="0.2">
      <c r="A365" s="129"/>
      <c r="B365" s="129"/>
      <c r="D365" s="529"/>
    </row>
    <row r="366" spans="1:4" ht="15.75" customHeight="1" x14ac:dyDescent="0.2">
      <c r="A366" s="129"/>
      <c r="B366" s="129"/>
      <c r="D366" s="529"/>
    </row>
    <row r="367" spans="1:4" ht="15.75" customHeight="1" x14ac:dyDescent="0.2">
      <c r="A367" s="129"/>
      <c r="B367" s="129"/>
      <c r="D367" s="529"/>
    </row>
    <row r="368" spans="1:4" ht="15.75" customHeight="1" x14ac:dyDescent="0.2">
      <c r="A368" s="129"/>
      <c r="B368" s="129"/>
      <c r="D368" s="529"/>
    </row>
    <row r="369" spans="1:4" ht="15.75" customHeight="1" x14ac:dyDescent="0.2">
      <c r="A369" s="129"/>
      <c r="B369" s="129"/>
      <c r="D369" s="529"/>
    </row>
    <row r="370" spans="1:4" ht="15.75" customHeight="1" x14ac:dyDescent="0.2">
      <c r="A370" s="129"/>
      <c r="B370" s="129"/>
      <c r="D370" s="529"/>
    </row>
    <row r="371" spans="1:4" ht="15.75" customHeight="1" x14ac:dyDescent="0.2">
      <c r="A371" s="129"/>
      <c r="B371" s="129"/>
      <c r="D371" s="529"/>
    </row>
    <row r="372" spans="1:4" ht="15.75" customHeight="1" x14ac:dyDescent="0.2">
      <c r="A372" s="129"/>
      <c r="B372" s="129"/>
      <c r="D372" s="529"/>
    </row>
    <row r="373" spans="1:4" ht="15.75" customHeight="1" x14ac:dyDescent="0.2">
      <c r="A373" s="129"/>
      <c r="B373" s="129"/>
      <c r="D373" s="529"/>
    </row>
    <row r="374" spans="1:4" ht="15.75" customHeight="1" x14ac:dyDescent="0.2">
      <c r="A374" s="129"/>
      <c r="B374" s="129"/>
      <c r="D374" s="529"/>
    </row>
    <row r="375" spans="1:4" ht="15.75" customHeight="1" x14ac:dyDescent="0.2">
      <c r="A375" s="129"/>
      <c r="B375" s="129"/>
      <c r="D375" s="529"/>
    </row>
    <row r="376" spans="1:4" ht="15.75" customHeight="1" x14ac:dyDescent="0.2">
      <c r="A376" s="129"/>
      <c r="B376" s="129"/>
      <c r="D376" s="529"/>
    </row>
    <row r="377" spans="1:4" ht="15.75" customHeight="1" x14ac:dyDescent="0.2">
      <c r="A377" s="129"/>
      <c r="B377" s="129"/>
      <c r="D377" s="529"/>
    </row>
    <row r="378" spans="1:4" ht="15.75" customHeight="1" x14ac:dyDescent="0.2">
      <c r="A378" s="129"/>
      <c r="B378" s="129"/>
      <c r="D378" s="529"/>
    </row>
    <row r="379" spans="1:4" ht="15.75" customHeight="1" x14ac:dyDescent="0.2">
      <c r="A379" s="129"/>
      <c r="B379" s="129"/>
      <c r="D379" s="529"/>
    </row>
    <row r="380" spans="1:4" ht="15.75" customHeight="1" x14ac:dyDescent="0.2">
      <c r="A380" s="129"/>
      <c r="B380" s="129"/>
      <c r="D380" s="529"/>
    </row>
    <row r="381" spans="1:4" ht="15.75" customHeight="1" x14ac:dyDescent="0.2">
      <c r="A381" s="129"/>
      <c r="B381" s="129"/>
      <c r="D381" s="529"/>
    </row>
    <row r="382" spans="1:4" ht="15.75" customHeight="1" x14ac:dyDescent="0.2">
      <c r="A382" s="129"/>
      <c r="B382" s="129"/>
      <c r="D382" s="529"/>
    </row>
    <row r="383" spans="1:4" ht="15.75" customHeight="1" x14ac:dyDescent="0.2">
      <c r="A383" s="129"/>
      <c r="B383" s="129"/>
      <c r="D383" s="529"/>
    </row>
    <row r="384" spans="1:4" ht="15.75" customHeight="1" x14ac:dyDescent="0.2">
      <c r="A384" s="129"/>
      <c r="B384" s="129"/>
      <c r="D384" s="529"/>
    </row>
    <row r="385" spans="1:4" ht="15.75" customHeight="1" x14ac:dyDescent="0.2">
      <c r="A385" s="129"/>
      <c r="B385" s="129"/>
      <c r="D385" s="529"/>
    </row>
    <row r="386" spans="1:4" ht="15.75" customHeight="1" x14ac:dyDescent="0.2">
      <c r="A386" s="129"/>
      <c r="B386" s="129"/>
      <c r="D386" s="529"/>
    </row>
    <row r="387" spans="1:4" ht="15.75" customHeight="1" x14ac:dyDescent="0.2">
      <c r="A387" s="129"/>
      <c r="B387" s="129"/>
      <c r="D387" s="529"/>
    </row>
    <row r="388" spans="1:4" ht="15.75" customHeight="1" x14ac:dyDescent="0.2">
      <c r="A388" s="129"/>
      <c r="B388" s="129"/>
      <c r="D388" s="529"/>
    </row>
    <row r="389" spans="1:4" ht="15.75" customHeight="1" x14ac:dyDescent="0.2">
      <c r="A389" s="129"/>
      <c r="B389" s="129"/>
      <c r="D389" s="529"/>
    </row>
    <row r="390" spans="1:4" ht="15.75" customHeight="1" x14ac:dyDescent="0.2">
      <c r="A390" s="129"/>
      <c r="B390" s="129"/>
      <c r="D390" s="529"/>
    </row>
    <row r="391" spans="1:4" ht="15.75" customHeight="1" x14ac:dyDescent="0.2">
      <c r="A391" s="129"/>
      <c r="B391" s="129"/>
      <c r="D391" s="529"/>
    </row>
    <row r="392" spans="1:4" ht="15.75" customHeight="1" x14ac:dyDescent="0.2">
      <c r="A392" s="129"/>
      <c r="B392" s="129"/>
      <c r="D392" s="529"/>
    </row>
    <row r="393" spans="1:4" ht="15.75" customHeight="1" x14ac:dyDescent="0.2">
      <c r="A393" s="129"/>
      <c r="B393" s="129"/>
      <c r="D393" s="529"/>
    </row>
    <row r="394" spans="1:4" ht="15.75" customHeight="1" x14ac:dyDescent="0.2">
      <c r="A394" s="129"/>
      <c r="B394" s="129"/>
      <c r="D394" s="529"/>
    </row>
    <row r="395" spans="1:4" ht="15.75" customHeight="1" x14ac:dyDescent="0.2">
      <c r="A395" s="129"/>
      <c r="B395" s="129"/>
      <c r="D395" s="529"/>
    </row>
    <row r="396" spans="1:4" ht="15.75" customHeight="1" x14ac:dyDescent="0.2">
      <c r="A396" s="129"/>
      <c r="B396" s="129"/>
      <c r="D396" s="529"/>
    </row>
    <row r="397" spans="1:4" ht="15.75" customHeight="1" x14ac:dyDescent="0.2">
      <c r="A397" s="129"/>
      <c r="B397" s="129"/>
      <c r="D397" s="529"/>
    </row>
    <row r="398" spans="1:4" ht="15.75" customHeight="1" x14ac:dyDescent="0.2">
      <c r="A398" s="129"/>
      <c r="B398" s="129"/>
      <c r="D398" s="529"/>
    </row>
    <row r="399" spans="1:4" ht="15.75" customHeight="1" x14ac:dyDescent="0.2">
      <c r="A399" s="129"/>
      <c r="B399" s="129"/>
      <c r="D399" s="529"/>
    </row>
    <row r="400" spans="1:4" ht="15.75" customHeight="1" x14ac:dyDescent="0.2">
      <c r="A400" s="129"/>
      <c r="B400" s="129"/>
      <c r="D400" s="529"/>
    </row>
    <row r="401" spans="1:4" ht="15.75" customHeight="1" x14ac:dyDescent="0.2">
      <c r="A401" s="129"/>
      <c r="B401" s="129"/>
      <c r="D401" s="529"/>
    </row>
    <row r="402" spans="1:4" ht="15.75" customHeight="1" x14ac:dyDescent="0.2">
      <c r="A402" s="129"/>
      <c r="B402" s="129"/>
      <c r="D402" s="529"/>
    </row>
    <row r="403" spans="1:4" ht="15.75" customHeight="1" x14ac:dyDescent="0.2">
      <c r="A403" s="129"/>
      <c r="B403" s="129"/>
      <c r="D403" s="529"/>
    </row>
    <row r="404" spans="1:4" ht="15.75" customHeight="1" x14ac:dyDescent="0.2">
      <c r="A404" s="129"/>
      <c r="B404" s="129"/>
      <c r="D404" s="529"/>
    </row>
    <row r="405" spans="1:4" ht="15.75" customHeight="1" x14ac:dyDescent="0.2">
      <c r="A405" s="129"/>
      <c r="B405" s="129"/>
      <c r="D405" s="529"/>
    </row>
    <row r="406" spans="1:4" ht="15.75" customHeight="1" x14ac:dyDescent="0.2">
      <c r="A406" s="129"/>
      <c r="B406" s="129"/>
      <c r="D406" s="529"/>
    </row>
    <row r="407" spans="1:4" ht="15.75" customHeight="1" x14ac:dyDescent="0.2">
      <c r="A407" s="129"/>
      <c r="B407" s="129"/>
      <c r="D407" s="529"/>
    </row>
    <row r="408" spans="1:4" ht="15.75" customHeight="1" x14ac:dyDescent="0.2">
      <c r="A408" s="129"/>
      <c r="B408" s="129"/>
      <c r="D408" s="529"/>
    </row>
    <row r="409" spans="1:4" ht="15.75" customHeight="1" x14ac:dyDescent="0.2">
      <c r="A409" s="129"/>
      <c r="B409" s="129"/>
      <c r="D409" s="529"/>
    </row>
    <row r="410" spans="1:4" ht="15.75" customHeight="1" x14ac:dyDescent="0.2">
      <c r="A410" s="129"/>
      <c r="B410" s="129"/>
      <c r="D410" s="529"/>
    </row>
    <row r="411" spans="1:4" ht="15.75" customHeight="1" x14ac:dyDescent="0.2">
      <c r="A411" s="129"/>
      <c r="B411" s="129"/>
      <c r="D411" s="529"/>
    </row>
    <row r="412" spans="1:4" ht="15.75" customHeight="1" x14ac:dyDescent="0.2">
      <c r="A412" s="129"/>
      <c r="B412" s="129"/>
      <c r="D412" s="529"/>
    </row>
    <row r="413" spans="1:4" ht="15.75" customHeight="1" x14ac:dyDescent="0.2">
      <c r="A413" s="129"/>
      <c r="B413" s="129"/>
      <c r="D413" s="529"/>
    </row>
    <row r="414" spans="1:4" ht="15.75" customHeight="1" x14ac:dyDescent="0.2">
      <c r="A414" s="129"/>
      <c r="B414" s="129"/>
      <c r="D414" s="529"/>
    </row>
    <row r="415" spans="1:4" ht="15.75" customHeight="1" x14ac:dyDescent="0.2">
      <c r="A415" s="129"/>
      <c r="B415" s="129"/>
      <c r="D415" s="529"/>
    </row>
    <row r="416" spans="1:4" ht="15.75" customHeight="1" x14ac:dyDescent="0.2">
      <c r="A416" s="129"/>
      <c r="B416" s="129"/>
      <c r="D416" s="529"/>
    </row>
    <row r="417" spans="1:4" ht="15.75" customHeight="1" x14ac:dyDescent="0.2">
      <c r="A417" s="129"/>
      <c r="B417" s="129"/>
      <c r="D417" s="529"/>
    </row>
    <row r="418" spans="1:4" ht="15.75" customHeight="1" x14ac:dyDescent="0.2">
      <c r="A418" s="129"/>
      <c r="B418" s="129"/>
      <c r="D418" s="529"/>
    </row>
    <row r="419" spans="1:4" ht="15.75" customHeight="1" x14ac:dyDescent="0.2">
      <c r="A419" s="129"/>
      <c r="B419" s="129"/>
      <c r="D419" s="529"/>
    </row>
    <row r="420" spans="1:4" ht="15.75" customHeight="1" x14ac:dyDescent="0.2">
      <c r="A420" s="129"/>
      <c r="B420" s="129"/>
      <c r="D420" s="529"/>
    </row>
    <row r="421" spans="1:4" ht="15.75" customHeight="1" x14ac:dyDescent="0.2">
      <c r="A421" s="129"/>
      <c r="B421" s="129"/>
      <c r="D421" s="529"/>
    </row>
    <row r="422" spans="1:4" ht="15.75" customHeight="1" x14ac:dyDescent="0.2">
      <c r="A422" s="129"/>
      <c r="B422" s="129"/>
      <c r="D422" s="529"/>
    </row>
    <row r="423" spans="1:4" ht="15.75" customHeight="1" x14ac:dyDescent="0.2">
      <c r="A423" s="129"/>
      <c r="B423" s="129"/>
      <c r="D423" s="529"/>
    </row>
    <row r="424" spans="1:4" ht="15.75" customHeight="1" x14ac:dyDescent="0.2">
      <c r="A424" s="129"/>
      <c r="B424" s="129"/>
      <c r="D424" s="529"/>
    </row>
    <row r="425" spans="1:4" ht="15.75" customHeight="1" x14ac:dyDescent="0.2">
      <c r="A425" s="129"/>
      <c r="B425" s="129"/>
      <c r="D425" s="529"/>
    </row>
    <row r="426" spans="1:4" ht="15.75" customHeight="1" x14ac:dyDescent="0.2">
      <c r="A426" s="129"/>
      <c r="B426" s="129"/>
      <c r="D426" s="529"/>
    </row>
    <row r="427" spans="1:4" ht="15.75" customHeight="1" x14ac:dyDescent="0.2">
      <c r="A427" s="129"/>
      <c r="B427" s="129"/>
      <c r="D427" s="529"/>
    </row>
    <row r="428" spans="1:4" ht="15.75" customHeight="1" x14ac:dyDescent="0.2">
      <c r="A428" s="129"/>
      <c r="B428" s="129"/>
      <c r="D428" s="529"/>
    </row>
    <row r="429" spans="1:4" ht="15.75" customHeight="1" x14ac:dyDescent="0.2">
      <c r="A429" s="129"/>
      <c r="B429" s="129"/>
      <c r="D429" s="529"/>
    </row>
    <row r="430" spans="1:4" ht="15.75" customHeight="1" x14ac:dyDescent="0.2">
      <c r="A430" s="129"/>
      <c r="B430" s="129"/>
      <c r="D430" s="529"/>
    </row>
    <row r="431" spans="1:4" ht="15.75" customHeight="1" x14ac:dyDescent="0.2">
      <c r="A431" s="129"/>
      <c r="B431" s="129"/>
      <c r="D431" s="529"/>
    </row>
    <row r="432" spans="1:4" ht="15.75" customHeight="1" x14ac:dyDescent="0.2">
      <c r="A432" s="129"/>
      <c r="B432" s="129"/>
      <c r="D432" s="529"/>
    </row>
    <row r="433" spans="1:4" ht="15.75" customHeight="1" x14ac:dyDescent="0.2">
      <c r="A433" s="129"/>
      <c r="B433" s="129"/>
      <c r="D433" s="529"/>
    </row>
    <row r="434" spans="1:4" ht="15.75" customHeight="1" x14ac:dyDescent="0.2">
      <c r="A434" s="129"/>
      <c r="B434" s="129"/>
      <c r="D434" s="529"/>
    </row>
    <row r="435" spans="1:4" ht="15.75" customHeight="1" x14ac:dyDescent="0.2">
      <c r="A435" s="129"/>
      <c r="B435" s="129"/>
      <c r="D435" s="529"/>
    </row>
    <row r="436" spans="1:4" ht="15.75" customHeight="1" x14ac:dyDescent="0.2">
      <c r="A436" s="129"/>
      <c r="B436" s="129"/>
      <c r="D436" s="529"/>
    </row>
    <row r="437" spans="1:4" ht="15.75" customHeight="1" x14ac:dyDescent="0.2">
      <c r="A437" s="129"/>
      <c r="B437" s="129"/>
      <c r="D437" s="529"/>
    </row>
    <row r="438" spans="1:4" ht="15.75" customHeight="1" x14ac:dyDescent="0.2">
      <c r="A438" s="129"/>
      <c r="B438" s="129"/>
      <c r="D438" s="529"/>
    </row>
    <row r="439" spans="1:4" ht="15.75" customHeight="1" x14ac:dyDescent="0.2">
      <c r="A439" s="129"/>
      <c r="B439" s="129"/>
      <c r="D439" s="529"/>
    </row>
    <row r="440" spans="1:4" ht="15.75" customHeight="1" x14ac:dyDescent="0.2">
      <c r="A440" s="129"/>
      <c r="B440" s="129"/>
      <c r="D440" s="529"/>
    </row>
    <row r="441" spans="1:4" ht="15.75" customHeight="1" x14ac:dyDescent="0.2">
      <c r="A441" s="129"/>
      <c r="B441" s="129"/>
      <c r="D441" s="529"/>
    </row>
    <row r="442" spans="1:4" ht="15.75" customHeight="1" x14ac:dyDescent="0.2">
      <c r="A442" s="129"/>
      <c r="B442" s="129"/>
      <c r="D442" s="529"/>
    </row>
    <row r="443" spans="1:4" ht="15.75" customHeight="1" x14ac:dyDescent="0.2">
      <c r="A443" s="129"/>
      <c r="B443" s="129"/>
      <c r="D443" s="529"/>
    </row>
    <row r="444" spans="1:4" ht="15.75" customHeight="1" x14ac:dyDescent="0.2">
      <c r="A444" s="129"/>
      <c r="B444" s="129"/>
      <c r="D444" s="529"/>
    </row>
    <row r="445" spans="1:4" ht="15.75" customHeight="1" x14ac:dyDescent="0.2">
      <c r="A445" s="129"/>
      <c r="B445" s="129"/>
      <c r="D445" s="529"/>
    </row>
    <row r="446" spans="1:4" ht="15.75" customHeight="1" x14ac:dyDescent="0.2">
      <c r="A446" s="129"/>
      <c r="B446" s="129"/>
      <c r="D446" s="529"/>
    </row>
    <row r="447" spans="1:4" ht="15.75" customHeight="1" x14ac:dyDescent="0.2">
      <c r="A447" s="129"/>
      <c r="B447" s="129"/>
      <c r="D447" s="529"/>
    </row>
    <row r="448" spans="1:4" ht="15.75" customHeight="1" x14ac:dyDescent="0.2">
      <c r="A448" s="129"/>
      <c r="B448" s="129"/>
      <c r="D448" s="529"/>
    </row>
    <row r="449" spans="1:4" ht="15.75" customHeight="1" x14ac:dyDescent="0.2">
      <c r="A449" s="129"/>
      <c r="B449" s="129"/>
      <c r="D449" s="529"/>
    </row>
    <row r="450" spans="1:4" ht="15.75" customHeight="1" x14ac:dyDescent="0.2">
      <c r="A450" s="129"/>
      <c r="B450" s="129"/>
      <c r="D450" s="529"/>
    </row>
    <row r="451" spans="1:4" ht="15.75" customHeight="1" x14ac:dyDescent="0.2">
      <c r="A451" s="129"/>
      <c r="B451" s="129"/>
      <c r="D451" s="529"/>
    </row>
    <row r="452" spans="1:4" ht="15.75" customHeight="1" x14ac:dyDescent="0.2">
      <c r="A452" s="129"/>
      <c r="B452" s="129"/>
      <c r="D452" s="529"/>
    </row>
    <row r="453" spans="1:4" ht="15.75" customHeight="1" x14ac:dyDescent="0.2">
      <c r="A453" s="129"/>
      <c r="B453" s="129"/>
      <c r="D453" s="529"/>
    </row>
    <row r="454" spans="1:4" ht="15.75" customHeight="1" x14ac:dyDescent="0.2">
      <c r="A454" s="129"/>
      <c r="B454" s="129"/>
      <c r="D454" s="529"/>
    </row>
    <row r="455" spans="1:4" ht="15.75" customHeight="1" x14ac:dyDescent="0.2">
      <c r="A455" s="129"/>
      <c r="B455" s="129"/>
      <c r="D455" s="529"/>
    </row>
    <row r="456" spans="1:4" ht="15.75" customHeight="1" x14ac:dyDescent="0.2">
      <c r="A456" s="129"/>
      <c r="B456" s="129"/>
      <c r="D456" s="529"/>
    </row>
    <row r="457" spans="1:4" ht="15.75" customHeight="1" x14ac:dyDescent="0.2">
      <c r="A457" s="129"/>
      <c r="B457" s="129"/>
      <c r="D457" s="529"/>
    </row>
    <row r="458" spans="1:4" ht="15.75" customHeight="1" x14ac:dyDescent="0.2">
      <c r="A458" s="129"/>
      <c r="B458" s="129"/>
      <c r="D458" s="529"/>
    </row>
    <row r="459" spans="1:4" ht="15.75" customHeight="1" x14ac:dyDescent="0.2">
      <c r="A459" s="129"/>
      <c r="B459" s="129"/>
      <c r="D459" s="529"/>
    </row>
    <row r="460" spans="1:4" ht="15.75" customHeight="1" x14ac:dyDescent="0.2">
      <c r="A460" s="129"/>
      <c r="B460" s="129"/>
      <c r="D460" s="529"/>
    </row>
    <row r="461" spans="1:4" ht="15.75" customHeight="1" x14ac:dyDescent="0.2">
      <c r="A461" s="129"/>
      <c r="B461" s="129"/>
      <c r="D461" s="529"/>
    </row>
    <row r="462" spans="1:4" ht="15.75" customHeight="1" x14ac:dyDescent="0.2">
      <c r="A462" s="129"/>
      <c r="B462" s="129"/>
      <c r="D462" s="529"/>
    </row>
    <row r="463" spans="1:4" ht="15.75" customHeight="1" x14ac:dyDescent="0.2">
      <c r="A463" s="129"/>
      <c r="B463" s="129"/>
      <c r="D463" s="529"/>
    </row>
    <row r="464" spans="1:4" ht="15.75" customHeight="1" x14ac:dyDescent="0.2">
      <c r="A464" s="129"/>
      <c r="B464" s="129"/>
      <c r="D464" s="529"/>
    </row>
    <row r="465" spans="1:4" ht="15.75" customHeight="1" x14ac:dyDescent="0.2">
      <c r="A465" s="129"/>
      <c r="B465" s="129"/>
      <c r="D465" s="529"/>
    </row>
    <row r="466" spans="1:4" ht="15.75" customHeight="1" x14ac:dyDescent="0.2">
      <c r="A466" s="129"/>
      <c r="B466" s="129"/>
      <c r="D466" s="529"/>
    </row>
    <row r="467" spans="1:4" ht="15.75" customHeight="1" x14ac:dyDescent="0.2">
      <c r="A467" s="129"/>
      <c r="B467" s="129"/>
      <c r="D467" s="529"/>
    </row>
    <row r="468" spans="1:4" ht="15.75" customHeight="1" x14ac:dyDescent="0.2">
      <c r="A468" s="129"/>
      <c r="B468" s="129"/>
      <c r="D468" s="529"/>
    </row>
    <row r="469" spans="1:4" ht="15.75" customHeight="1" x14ac:dyDescent="0.2">
      <c r="A469" s="129"/>
      <c r="B469" s="129"/>
      <c r="D469" s="529"/>
    </row>
    <row r="470" spans="1:4" ht="15.75" customHeight="1" x14ac:dyDescent="0.2">
      <c r="A470" s="129"/>
      <c r="B470" s="129"/>
      <c r="D470" s="529"/>
    </row>
    <row r="471" spans="1:4" ht="15.75" customHeight="1" x14ac:dyDescent="0.2">
      <c r="A471" s="129"/>
      <c r="B471" s="129"/>
      <c r="D471" s="529"/>
    </row>
    <row r="472" spans="1:4" ht="15.75" customHeight="1" x14ac:dyDescent="0.2">
      <c r="A472" s="129"/>
      <c r="B472" s="129"/>
      <c r="D472" s="529"/>
    </row>
    <row r="473" spans="1:4" ht="15.75" customHeight="1" x14ac:dyDescent="0.2">
      <c r="A473" s="129"/>
      <c r="B473" s="129"/>
      <c r="D473" s="529"/>
    </row>
    <row r="474" spans="1:4" ht="15.75" customHeight="1" x14ac:dyDescent="0.2">
      <c r="A474" s="129"/>
      <c r="B474" s="129"/>
      <c r="D474" s="529"/>
    </row>
    <row r="475" spans="1:4" ht="15.75" customHeight="1" x14ac:dyDescent="0.2">
      <c r="A475" s="129"/>
      <c r="B475" s="129"/>
      <c r="D475" s="529"/>
    </row>
    <row r="476" spans="1:4" ht="15.75" customHeight="1" x14ac:dyDescent="0.2">
      <c r="A476" s="129"/>
      <c r="B476" s="129"/>
      <c r="D476" s="529"/>
    </row>
    <row r="477" spans="1:4" ht="15.75" customHeight="1" x14ac:dyDescent="0.2">
      <c r="A477" s="129"/>
      <c r="B477" s="129"/>
      <c r="D477" s="529"/>
    </row>
    <row r="478" spans="1:4" ht="15.75" customHeight="1" x14ac:dyDescent="0.2">
      <c r="A478" s="129"/>
      <c r="B478" s="129"/>
      <c r="D478" s="529"/>
    </row>
    <row r="479" spans="1:4" ht="15.75" customHeight="1" x14ac:dyDescent="0.2">
      <c r="A479" s="129"/>
      <c r="B479" s="129"/>
      <c r="D479" s="529"/>
    </row>
    <row r="480" spans="1:4" ht="15.75" customHeight="1" x14ac:dyDescent="0.2">
      <c r="A480" s="129"/>
      <c r="B480" s="129"/>
      <c r="D480" s="529"/>
    </row>
    <row r="481" spans="1:4" ht="15.75" customHeight="1" x14ac:dyDescent="0.2">
      <c r="A481" s="129"/>
      <c r="B481" s="129"/>
      <c r="D481" s="529"/>
    </row>
    <row r="482" spans="1:4" ht="15.75" customHeight="1" x14ac:dyDescent="0.2">
      <c r="A482" s="129"/>
      <c r="B482" s="129"/>
      <c r="D482" s="529"/>
    </row>
    <row r="483" spans="1:4" ht="15.75" customHeight="1" x14ac:dyDescent="0.2">
      <c r="A483" s="129"/>
      <c r="B483" s="129"/>
      <c r="D483" s="529"/>
    </row>
    <row r="484" spans="1:4" ht="15.75" customHeight="1" x14ac:dyDescent="0.2">
      <c r="A484" s="129"/>
      <c r="B484" s="129"/>
      <c r="D484" s="529"/>
    </row>
    <row r="485" spans="1:4" ht="15.75" customHeight="1" x14ac:dyDescent="0.2">
      <c r="A485" s="129"/>
      <c r="B485" s="129"/>
      <c r="D485" s="529"/>
    </row>
    <row r="486" spans="1:4" ht="15.75" customHeight="1" x14ac:dyDescent="0.2">
      <c r="A486" s="129"/>
      <c r="B486" s="129"/>
      <c r="D486" s="529"/>
    </row>
    <row r="487" spans="1:4" ht="15.75" customHeight="1" x14ac:dyDescent="0.2">
      <c r="A487" s="129"/>
      <c r="B487" s="129"/>
      <c r="D487" s="529"/>
    </row>
    <row r="488" spans="1:4" ht="15.75" customHeight="1" x14ac:dyDescent="0.2">
      <c r="A488" s="129"/>
      <c r="B488" s="129"/>
      <c r="D488" s="529"/>
    </row>
    <row r="489" spans="1:4" ht="15.75" customHeight="1" x14ac:dyDescent="0.2">
      <c r="A489" s="129"/>
      <c r="B489" s="129"/>
      <c r="D489" s="529"/>
    </row>
    <row r="490" spans="1:4" ht="15.75" customHeight="1" x14ac:dyDescent="0.2">
      <c r="A490" s="129"/>
      <c r="B490" s="129"/>
      <c r="D490" s="529"/>
    </row>
    <row r="491" spans="1:4" ht="15.75" customHeight="1" x14ac:dyDescent="0.2">
      <c r="A491" s="129"/>
      <c r="B491" s="129"/>
      <c r="D491" s="529"/>
    </row>
    <row r="492" spans="1:4" ht="15.75" customHeight="1" x14ac:dyDescent="0.2">
      <c r="A492" s="129"/>
      <c r="B492" s="129"/>
      <c r="D492" s="529"/>
    </row>
    <row r="493" spans="1:4" ht="15.75" customHeight="1" x14ac:dyDescent="0.2">
      <c r="A493" s="129"/>
      <c r="B493" s="129"/>
      <c r="D493" s="529"/>
    </row>
    <row r="494" spans="1:4" ht="15.75" customHeight="1" x14ac:dyDescent="0.2">
      <c r="A494" s="129"/>
      <c r="B494" s="129"/>
      <c r="D494" s="529"/>
    </row>
    <row r="495" spans="1:4" ht="15.75" customHeight="1" x14ac:dyDescent="0.2">
      <c r="A495" s="129"/>
      <c r="B495" s="129"/>
      <c r="D495" s="529"/>
    </row>
    <row r="496" spans="1:4" ht="15.75" customHeight="1" x14ac:dyDescent="0.2">
      <c r="A496" s="129"/>
      <c r="B496" s="129"/>
      <c r="D496" s="529"/>
    </row>
    <row r="497" spans="1:4" ht="15.75" customHeight="1" x14ac:dyDescent="0.2">
      <c r="A497" s="129"/>
      <c r="B497" s="129"/>
      <c r="D497" s="529"/>
    </row>
    <row r="498" spans="1:4" ht="15.75" customHeight="1" x14ac:dyDescent="0.2">
      <c r="A498" s="129"/>
      <c r="B498" s="129"/>
      <c r="D498" s="529"/>
    </row>
    <row r="499" spans="1:4" ht="15.75" customHeight="1" x14ac:dyDescent="0.2">
      <c r="A499" s="129"/>
      <c r="B499" s="129"/>
      <c r="D499" s="529"/>
    </row>
    <row r="500" spans="1:4" ht="15.75" customHeight="1" x14ac:dyDescent="0.2">
      <c r="A500" s="129"/>
      <c r="B500" s="129"/>
      <c r="D500" s="529"/>
    </row>
    <row r="501" spans="1:4" ht="15.75" customHeight="1" x14ac:dyDescent="0.2">
      <c r="A501" s="129"/>
      <c r="B501" s="129"/>
      <c r="D501" s="529"/>
    </row>
    <row r="502" spans="1:4" ht="15.75" customHeight="1" x14ac:dyDescent="0.2">
      <c r="A502" s="129"/>
      <c r="B502" s="129"/>
      <c r="D502" s="529"/>
    </row>
    <row r="503" spans="1:4" ht="15.75" customHeight="1" x14ac:dyDescent="0.2">
      <c r="A503" s="129"/>
      <c r="B503" s="129"/>
      <c r="D503" s="529"/>
    </row>
    <row r="504" spans="1:4" ht="15.75" customHeight="1" x14ac:dyDescent="0.2">
      <c r="A504" s="129"/>
      <c r="B504" s="129"/>
      <c r="D504" s="529"/>
    </row>
    <row r="505" spans="1:4" ht="15.75" customHeight="1" x14ac:dyDescent="0.2">
      <c r="A505" s="129"/>
      <c r="B505" s="129"/>
      <c r="D505" s="529"/>
    </row>
    <row r="506" spans="1:4" ht="15.75" customHeight="1" x14ac:dyDescent="0.2">
      <c r="A506" s="129"/>
      <c r="B506" s="129"/>
      <c r="D506" s="529"/>
    </row>
    <row r="507" spans="1:4" ht="15.75" customHeight="1" x14ac:dyDescent="0.2">
      <c r="A507" s="129"/>
      <c r="B507" s="129"/>
      <c r="D507" s="529"/>
    </row>
    <row r="508" spans="1:4" ht="15.75" customHeight="1" x14ac:dyDescent="0.2">
      <c r="A508" s="129"/>
      <c r="B508" s="129"/>
      <c r="D508" s="529"/>
    </row>
    <row r="509" spans="1:4" ht="15.75" customHeight="1" x14ac:dyDescent="0.2">
      <c r="A509" s="129"/>
      <c r="B509" s="129"/>
      <c r="D509" s="529"/>
    </row>
    <row r="510" spans="1:4" ht="15.75" customHeight="1" x14ac:dyDescent="0.2">
      <c r="A510" s="129"/>
      <c r="B510" s="129"/>
      <c r="D510" s="529"/>
    </row>
    <row r="511" spans="1:4" ht="15.75" customHeight="1" x14ac:dyDescent="0.2">
      <c r="A511" s="129"/>
      <c r="B511" s="129"/>
      <c r="D511" s="529"/>
    </row>
    <row r="512" spans="1:4" ht="15.75" customHeight="1" x14ac:dyDescent="0.2">
      <c r="A512" s="129"/>
      <c r="B512" s="129"/>
      <c r="D512" s="529"/>
    </row>
    <row r="513" spans="1:4" ht="15.75" customHeight="1" x14ac:dyDescent="0.2">
      <c r="A513" s="129"/>
      <c r="B513" s="129"/>
      <c r="D513" s="529"/>
    </row>
    <row r="514" spans="1:4" ht="15.75" customHeight="1" x14ac:dyDescent="0.2">
      <c r="A514" s="129"/>
      <c r="B514" s="129"/>
      <c r="D514" s="529"/>
    </row>
    <row r="515" spans="1:4" ht="15.75" customHeight="1" x14ac:dyDescent="0.2">
      <c r="A515" s="129"/>
      <c r="B515" s="129"/>
      <c r="D515" s="529"/>
    </row>
    <row r="516" spans="1:4" ht="15.75" customHeight="1" x14ac:dyDescent="0.2">
      <c r="A516" s="129"/>
      <c r="B516" s="129"/>
      <c r="D516" s="529"/>
    </row>
    <row r="517" spans="1:4" ht="15.75" customHeight="1" x14ac:dyDescent="0.2">
      <c r="A517" s="129"/>
      <c r="B517" s="129"/>
      <c r="D517" s="529"/>
    </row>
    <row r="518" spans="1:4" ht="15.75" customHeight="1" x14ac:dyDescent="0.2">
      <c r="A518" s="129"/>
      <c r="B518" s="129"/>
      <c r="D518" s="529"/>
    </row>
    <row r="519" spans="1:4" ht="15.75" customHeight="1" x14ac:dyDescent="0.2">
      <c r="A519" s="129"/>
      <c r="B519" s="129"/>
      <c r="D519" s="529"/>
    </row>
    <row r="520" spans="1:4" ht="15.75" customHeight="1" x14ac:dyDescent="0.2">
      <c r="A520" s="129"/>
      <c r="B520" s="129"/>
      <c r="D520" s="529"/>
    </row>
    <row r="521" spans="1:4" ht="15.75" customHeight="1" x14ac:dyDescent="0.2">
      <c r="A521" s="129"/>
      <c r="B521" s="129"/>
      <c r="D521" s="529"/>
    </row>
    <row r="522" spans="1:4" ht="15.75" customHeight="1" x14ac:dyDescent="0.2">
      <c r="A522" s="129"/>
      <c r="B522" s="129"/>
      <c r="D522" s="529"/>
    </row>
    <row r="523" spans="1:4" ht="15.75" customHeight="1" x14ac:dyDescent="0.2">
      <c r="A523" s="129"/>
      <c r="B523" s="129"/>
      <c r="D523" s="529"/>
    </row>
    <row r="524" spans="1:4" ht="15.75" customHeight="1" x14ac:dyDescent="0.2">
      <c r="A524" s="129"/>
      <c r="B524" s="129"/>
      <c r="D524" s="529"/>
    </row>
    <row r="525" spans="1:4" ht="15.75" customHeight="1" x14ac:dyDescent="0.2">
      <c r="A525" s="129"/>
      <c r="B525" s="129"/>
      <c r="D525" s="529"/>
    </row>
    <row r="526" spans="1:4" ht="15.75" customHeight="1" x14ac:dyDescent="0.2">
      <c r="A526" s="129"/>
      <c r="B526" s="129"/>
      <c r="D526" s="529"/>
    </row>
    <row r="527" spans="1:4" ht="15.75" customHeight="1" x14ac:dyDescent="0.2">
      <c r="A527" s="129"/>
      <c r="B527" s="129"/>
      <c r="D527" s="529"/>
    </row>
    <row r="528" spans="1:4" ht="15.75" customHeight="1" x14ac:dyDescent="0.2">
      <c r="A528" s="129"/>
      <c r="B528" s="129"/>
      <c r="D528" s="529"/>
    </row>
    <row r="529" spans="1:4" ht="15.75" customHeight="1" x14ac:dyDescent="0.2">
      <c r="A529" s="129"/>
      <c r="B529" s="129"/>
      <c r="D529" s="529"/>
    </row>
    <row r="530" spans="1:4" ht="15.75" customHeight="1" x14ac:dyDescent="0.2">
      <c r="A530" s="129"/>
      <c r="B530" s="129"/>
      <c r="D530" s="529"/>
    </row>
    <row r="531" spans="1:4" ht="15.75" customHeight="1" x14ac:dyDescent="0.2">
      <c r="A531" s="129"/>
      <c r="B531" s="129"/>
      <c r="D531" s="529"/>
    </row>
    <row r="532" spans="1:4" ht="15.75" customHeight="1" x14ac:dyDescent="0.2">
      <c r="A532" s="129"/>
      <c r="B532" s="129"/>
      <c r="D532" s="529"/>
    </row>
    <row r="533" spans="1:4" ht="15.75" customHeight="1" x14ac:dyDescent="0.2">
      <c r="A533" s="129"/>
      <c r="B533" s="129"/>
      <c r="D533" s="529"/>
    </row>
    <row r="534" spans="1:4" ht="15.75" customHeight="1" x14ac:dyDescent="0.2">
      <c r="A534" s="129"/>
      <c r="B534" s="129"/>
      <c r="D534" s="529"/>
    </row>
    <row r="535" spans="1:4" ht="15.75" customHeight="1" x14ac:dyDescent="0.2">
      <c r="A535" s="129"/>
      <c r="B535" s="129"/>
      <c r="D535" s="529"/>
    </row>
    <row r="536" spans="1:4" ht="15.75" customHeight="1" x14ac:dyDescent="0.2">
      <c r="A536" s="129"/>
      <c r="B536" s="129"/>
      <c r="D536" s="529"/>
    </row>
    <row r="537" spans="1:4" ht="15.75" customHeight="1" x14ac:dyDescent="0.2">
      <c r="A537" s="129"/>
      <c r="B537" s="129"/>
      <c r="D537" s="529"/>
    </row>
    <row r="538" spans="1:4" ht="15.75" customHeight="1" x14ac:dyDescent="0.2">
      <c r="A538" s="129"/>
      <c r="B538" s="129"/>
      <c r="D538" s="529"/>
    </row>
    <row r="539" spans="1:4" ht="15.75" customHeight="1" x14ac:dyDescent="0.2">
      <c r="A539" s="129"/>
      <c r="B539" s="129"/>
      <c r="D539" s="529"/>
    </row>
    <row r="540" spans="1:4" ht="15.75" customHeight="1" x14ac:dyDescent="0.2">
      <c r="A540" s="129"/>
      <c r="B540" s="129"/>
      <c r="D540" s="529"/>
    </row>
    <row r="541" spans="1:4" ht="15.75" customHeight="1" x14ac:dyDescent="0.2">
      <c r="A541" s="129"/>
      <c r="B541" s="129"/>
      <c r="D541" s="529"/>
    </row>
    <row r="542" spans="1:4" ht="15.75" customHeight="1" x14ac:dyDescent="0.2">
      <c r="A542" s="129"/>
      <c r="B542" s="129"/>
      <c r="D542" s="529"/>
    </row>
    <row r="543" spans="1:4" ht="15.75" customHeight="1" x14ac:dyDescent="0.2">
      <c r="A543" s="129"/>
      <c r="B543" s="129"/>
      <c r="D543" s="529"/>
    </row>
    <row r="544" spans="1:4" ht="15.75" customHeight="1" x14ac:dyDescent="0.2">
      <c r="A544" s="129"/>
      <c r="B544" s="129"/>
      <c r="D544" s="529"/>
    </row>
    <row r="545" spans="1:4" ht="15.75" customHeight="1" x14ac:dyDescent="0.2">
      <c r="A545" s="129"/>
      <c r="B545" s="129"/>
      <c r="D545" s="529"/>
    </row>
    <row r="546" spans="1:4" ht="15.75" customHeight="1" x14ac:dyDescent="0.2">
      <c r="A546" s="129"/>
      <c r="B546" s="129"/>
      <c r="D546" s="529"/>
    </row>
    <row r="547" spans="1:4" ht="15.75" customHeight="1" x14ac:dyDescent="0.2">
      <c r="A547" s="129"/>
      <c r="B547" s="129"/>
      <c r="D547" s="529"/>
    </row>
    <row r="548" spans="1:4" ht="15.75" customHeight="1" x14ac:dyDescent="0.2">
      <c r="A548" s="129"/>
      <c r="B548" s="129"/>
      <c r="D548" s="529"/>
    </row>
    <row r="549" spans="1:4" ht="15.75" customHeight="1" x14ac:dyDescent="0.2">
      <c r="A549" s="129"/>
      <c r="B549" s="129"/>
      <c r="D549" s="529"/>
    </row>
    <row r="550" spans="1:4" ht="15.75" customHeight="1" x14ac:dyDescent="0.2">
      <c r="A550" s="129"/>
      <c r="B550" s="129"/>
      <c r="D550" s="529"/>
    </row>
    <row r="551" spans="1:4" ht="15.75" customHeight="1" x14ac:dyDescent="0.2">
      <c r="A551" s="129"/>
      <c r="B551" s="129"/>
      <c r="D551" s="529"/>
    </row>
    <row r="552" spans="1:4" ht="15.75" customHeight="1" x14ac:dyDescent="0.2">
      <c r="A552" s="129"/>
      <c r="B552" s="129"/>
      <c r="D552" s="529"/>
    </row>
    <row r="553" spans="1:4" ht="15.75" customHeight="1" x14ac:dyDescent="0.2">
      <c r="A553" s="129"/>
      <c r="B553" s="129"/>
      <c r="D553" s="529"/>
    </row>
    <row r="554" spans="1:4" ht="15.75" customHeight="1" x14ac:dyDescent="0.2">
      <c r="A554" s="129"/>
      <c r="B554" s="129"/>
      <c r="D554" s="529"/>
    </row>
    <row r="555" spans="1:4" ht="15.75" customHeight="1" x14ac:dyDescent="0.2">
      <c r="A555" s="129"/>
      <c r="B555" s="129"/>
      <c r="D555" s="529"/>
    </row>
    <row r="556" spans="1:4" ht="15.75" customHeight="1" x14ac:dyDescent="0.2">
      <c r="A556" s="129"/>
      <c r="B556" s="129"/>
      <c r="D556" s="529"/>
    </row>
    <row r="557" spans="1:4" ht="15.75" customHeight="1" x14ac:dyDescent="0.2">
      <c r="A557" s="129"/>
      <c r="B557" s="129"/>
      <c r="D557" s="529"/>
    </row>
    <row r="558" spans="1:4" ht="15.75" customHeight="1" x14ac:dyDescent="0.2">
      <c r="A558" s="129"/>
      <c r="B558" s="129"/>
      <c r="D558" s="529"/>
    </row>
    <row r="559" spans="1:4" ht="15.75" customHeight="1" x14ac:dyDescent="0.2">
      <c r="A559" s="129"/>
      <c r="B559" s="129"/>
      <c r="D559" s="529"/>
    </row>
    <row r="560" spans="1:4" ht="15.75" customHeight="1" x14ac:dyDescent="0.2">
      <c r="A560" s="129"/>
      <c r="B560" s="129"/>
      <c r="D560" s="529"/>
    </row>
    <row r="561" spans="1:4" ht="15.75" customHeight="1" x14ac:dyDescent="0.2">
      <c r="A561" s="129"/>
      <c r="B561" s="129"/>
      <c r="D561" s="529"/>
    </row>
    <row r="562" spans="1:4" ht="15.75" customHeight="1" x14ac:dyDescent="0.2">
      <c r="A562" s="129"/>
      <c r="B562" s="129"/>
      <c r="D562" s="529"/>
    </row>
    <row r="563" spans="1:4" ht="15.75" customHeight="1" x14ac:dyDescent="0.2">
      <c r="A563" s="129"/>
      <c r="B563" s="129"/>
      <c r="D563" s="529"/>
    </row>
    <row r="564" spans="1:4" ht="15.75" customHeight="1" x14ac:dyDescent="0.2">
      <c r="A564" s="129"/>
      <c r="B564" s="129"/>
      <c r="D564" s="529"/>
    </row>
    <row r="565" spans="1:4" ht="15.75" customHeight="1" x14ac:dyDescent="0.2">
      <c r="A565" s="129"/>
      <c r="B565" s="129"/>
      <c r="D565" s="529"/>
    </row>
    <row r="566" spans="1:4" ht="15.75" customHeight="1" x14ac:dyDescent="0.2">
      <c r="A566" s="129"/>
      <c r="B566" s="129"/>
      <c r="D566" s="529"/>
    </row>
    <row r="567" spans="1:4" ht="15.75" customHeight="1" x14ac:dyDescent="0.2">
      <c r="A567" s="129"/>
      <c r="B567" s="129"/>
      <c r="D567" s="529"/>
    </row>
    <row r="568" spans="1:4" ht="15.75" customHeight="1" x14ac:dyDescent="0.2">
      <c r="A568" s="129"/>
      <c r="B568" s="129"/>
      <c r="D568" s="529"/>
    </row>
    <row r="569" spans="1:4" ht="15.75" customHeight="1" x14ac:dyDescent="0.2">
      <c r="A569" s="129"/>
      <c r="B569" s="129"/>
      <c r="D569" s="529"/>
    </row>
    <row r="570" spans="1:4" ht="15.75" customHeight="1" x14ac:dyDescent="0.2">
      <c r="A570" s="129"/>
      <c r="B570" s="129"/>
      <c r="D570" s="529"/>
    </row>
    <row r="571" spans="1:4" ht="15.75" customHeight="1" x14ac:dyDescent="0.2">
      <c r="A571" s="129"/>
      <c r="B571" s="129"/>
      <c r="D571" s="529"/>
    </row>
    <row r="572" spans="1:4" ht="15.75" customHeight="1" x14ac:dyDescent="0.2">
      <c r="A572" s="129"/>
      <c r="B572" s="129"/>
      <c r="D572" s="529"/>
    </row>
    <row r="573" spans="1:4" ht="15.75" customHeight="1" x14ac:dyDescent="0.2">
      <c r="A573" s="129"/>
      <c r="B573" s="129"/>
      <c r="D573" s="529"/>
    </row>
    <row r="574" spans="1:4" ht="15.75" customHeight="1" x14ac:dyDescent="0.2">
      <c r="A574" s="129"/>
      <c r="B574" s="129"/>
      <c r="D574" s="529"/>
    </row>
    <row r="575" spans="1:4" ht="15.75" customHeight="1" x14ac:dyDescent="0.2">
      <c r="A575" s="129"/>
      <c r="B575" s="129"/>
      <c r="D575" s="529"/>
    </row>
    <row r="576" spans="1:4" ht="15.75" customHeight="1" x14ac:dyDescent="0.2">
      <c r="A576" s="129"/>
      <c r="B576" s="129"/>
      <c r="D576" s="529"/>
    </row>
    <row r="577" spans="1:4" ht="15.75" customHeight="1" x14ac:dyDescent="0.2">
      <c r="A577" s="129"/>
      <c r="B577" s="129"/>
      <c r="D577" s="529"/>
    </row>
    <row r="578" spans="1:4" ht="15.75" customHeight="1" x14ac:dyDescent="0.2">
      <c r="A578" s="129"/>
      <c r="B578" s="129"/>
      <c r="D578" s="529"/>
    </row>
    <row r="579" spans="1:4" ht="15.75" customHeight="1" x14ac:dyDescent="0.2">
      <c r="A579" s="129"/>
      <c r="B579" s="129"/>
      <c r="D579" s="529"/>
    </row>
    <row r="580" spans="1:4" ht="15.75" customHeight="1" x14ac:dyDescent="0.2">
      <c r="A580" s="129"/>
      <c r="B580" s="129"/>
      <c r="D580" s="529"/>
    </row>
    <row r="581" spans="1:4" ht="15.75" customHeight="1" x14ac:dyDescent="0.2">
      <c r="A581" s="129"/>
      <c r="B581" s="129"/>
      <c r="D581" s="529"/>
    </row>
    <row r="582" spans="1:4" ht="15.75" customHeight="1" x14ac:dyDescent="0.2">
      <c r="A582" s="129"/>
      <c r="B582" s="129"/>
      <c r="D582" s="529"/>
    </row>
    <row r="583" spans="1:4" ht="15.75" customHeight="1" x14ac:dyDescent="0.2">
      <c r="A583" s="129"/>
      <c r="B583" s="129"/>
      <c r="D583" s="529"/>
    </row>
    <row r="584" spans="1:4" ht="15.75" customHeight="1" x14ac:dyDescent="0.2">
      <c r="A584" s="129"/>
      <c r="B584" s="129"/>
      <c r="D584" s="529"/>
    </row>
    <row r="585" spans="1:4" ht="15.75" customHeight="1" x14ac:dyDescent="0.2">
      <c r="A585" s="129"/>
      <c r="B585" s="129"/>
      <c r="D585" s="529"/>
    </row>
    <row r="586" spans="1:4" ht="15.75" customHeight="1" x14ac:dyDescent="0.2">
      <c r="A586" s="129"/>
      <c r="B586" s="129"/>
      <c r="D586" s="529"/>
    </row>
    <row r="587" spans="1:4" ht="15.75" customHeight="1" x14ac:dyDescent="0.2">
      <c r="A587" s="129"/>
      <c r="B587" s="129"/>
      <c r="D587" s="529"/>
    </row>
    <row r="588" spans="1:4" ht="15.75" customHeight="1" x14ac:dyDescent="0.2">
      <c r="A588" s="129"/>
      <c r="B588" s="129"/>
      <c r="D588" s="529"/>
    </row>
    <row r="589" spans="1:4" ht="15.75" customHeight="1" x14ac:dyDescent="0.2">
      <c r="A589" s="129"/>
      <c r="B589" s="129"/>
      <c r="D589" s="529"/>
    </row>
    <row r="590" spans="1:4" ht="15.75" customHeight="1" x14ac:dyDescent="0.2">
      <c r="A590" s="129"/>
      <c r="B590" s="129"/>
      <c r="D590" s="529"/>
    </row>
    <row r="591" spans="1:4" ht="15.75" customHeight="1" x14ac:dyDescent="0.2">
      <c r="A591" s="129"/>
      <c r="B591" s="129"/>
      <c r="D591" s="529"/>
    </row>
    <row r="592" spans="1:4" ht="15.75" customHeight="1" x14ac:dyDescent="0.2">
      <c r="A592" s="129"/>
      <c r="B592" s="129"/>
      <c r="D592" s="529"/>
    </row>
    <row r="593" spans="1:4" ht="15.75" customHeight="1" x14ac:dyDescent="0.2">
      <c r="A593" s="129"/>
      <c r="B593" s="129"/>
      <c r="D593" s="529"/>
    </row>
    <row r="594" spans="1:4" ht="15.75" customHeight="1" x14ac:dyDescent="0.2">
      <c r="A594" s="129"/>
      <c r="B594" s="129"/>
      <c r="D594" s="529"/>
    </row>
    <row r="595" spans="1:4" ht="15.75" customHeight="1" x14ac:dyDescent="0.2">
      <c r="A595" s="129"/>
      <c r="B595" s="129"/>
      <c r="D595" s="529"/>
    </row>
    <row r="596" spans="1:4" ht="15.75" customHeight="1" x14ac:dyDescent="0.2">
      <c r="A596" s="129"/>
      <c r="B596" s="129"/>
      <c r="D596" s="529"/>
    </row>
    <row r="597" spans="1:4" ht="15.75" customHeight="1" x14ac:dyDescent="0.2">
      <c r="A597" s="129"/>
      <c r="B597" s="129"/>
      <c r="D597" s="529"/>
    </row>
    <row r="598" spans="1:4" ht="15.75" customHeight="1" x14ac:dyDescent="0.2">
      <c r="A598" s="129"/>
      <c r="B598" s="129"/>
      <c r="D598" s="529"/>
    </row>
    <row r="599" spans="1:4" ht="15.75" customHeight="1" x14ac:dyDescent="0.2">
      <c r="A599" s="129"/>
      <c r="B599" s="129"/>
      <c r="D599" s="529"/>
    </row>
    <row r="600" spans="1:4" ht="15.75" customHeight="1" x14ac:dyDescent="0.2">
      <c r="A600" s="129"/>
      <c r="B600" s="129"/>
      <c r="D600" s="529"/>
    </row>
    <row r="601" spans="1:4" ht="15.75" customHeight="1" x14ac:dyDescent="0.2">
      <c r="A601" s="129"/>
      <c r="B601" s="129"/>
      <c r="D601" s="529"/>
    </row>
    <row r="602" spans="1:4" ht="15.75" customHeight="1" x14ac:dyDescent="0.2">
      <c r="A602" s="129"/>
      <c r="B602" s="129"/>
      <c r="D602" s="529"/>
    </row>
    <row r="603" spans="1:4" ht="15.75" customHeight="1" x14ac:dyDescent="0.2">
      <c r="A603" s="129"/>
      <c r="B603" s="129"/>
      <c r="D603" s="529"/>
    </row>
    <row r="604" spans="1:4" ht="15.75" customHeight="1" x14ac:dyDescent="0.2">
      <c r="A604" s="129"/>
      <c r="B604" s="129"/>
      <c r="D604" s="529"/>
    </row>
    <row r="605" spans="1:4" ht="15.75" customHeight="1" x14ac:dyDescent="0.2">
      <c r="A605" s="129"/>
      <c r="B605" s="129"/>
      <c r="D605" s="529"/>
    </row>
    <row r="606" spans="1:4" ht="15.75" customHeight="1" x14ac:dyDescent="0.2">
      <c r="A606" s="129"/>
      <c r="B606" s="129"/>
      <c r="D606" s="529"/>
    </row>
    <row r="607" spans="1:4" ht="15.75" customHeight="1" x14ac:dyDescent="0.2">
      <c r="A607" s="129"/>
      <c r="B607" s="129"/>
      <c r="D607" s="529"/>
    </row>
    <row r="608" spans="1:4" ht="15.75" customHeight="1" x14ac:dyDescent="0.2">
      <c r="A608" s="129"/>
      <c r="B608" s="129"/>
      <c r="D608" s="529"/>
    </row>
    <row r="609" spans="1:4" ht="15.75" customHeight="1" x14ac:dyDescent="0.2">
      <c r="A609" s="129"/>
      <c r="B609" s="129"/>
      <c r="D609" s="529"/>
    </row>
    <row r="610" spans="1:4" ht="15.75" customHeight="1" x14ac:dyDescent="0.2">
      <c r="A610" s="129"/>
      <c r="B610" s="129"/>
      <c r="D610" s="529"/>
    </row>
    <row r="611" spans="1:4" ht="15.75" customHeight="1" x14ac:dyDescent="0.2">
      <c r="A611" s="129"/>
      <c r="B611" s="129"/>
      <c r="D611" s="529"/>
    </row>
    <row r="612" spans="1:4" ht="15.75" customHeight="1" x14ac:dyDescent="0.2">
      <c r="A612" s="129"/>
      <c r="B612" s="129"/>
      <c r="D612" s="529"/>
    </row>
    <row r="613" spans="1:4" ht="15.75" customHeight="1" x14ac:dyDescent="0.2">
      <c r="A613" s="129"/>
      <c r="B613" s="129"/>
      <c r="D613" s="529"/>
    </row>
    <row r="614" spans="1:4" ht="15.75" customHeight="1" x14ac:dyDescent="0.2">
      <c r="A614" s="129"/>
      <c r="B614" s="129"/>
      <c r="D614" s="529"/>
    </row>
    <row r="615" spans="1:4" ht="15.75" customHeight="1" x14ac:dyDescent="0.2">
      <c r="A615" s="129"/>
      <c r="B615" s="129"/>
      <c r="D615" s="529"/>
    </row>
    <row r="616" spans="1:4" ht="15.75" customHeight="1" x14ac:dyDescent="0.2">
      <c r="A616" s="129"/>
      <c r="B616" s="129"/>
      <c r="D616" s="529"/>
    </row>
    <row r="617" spans="1:4" ht="15.75" customHeight="1" x14ac:dyDescent="0.2">
      <c r="A617" s="129"/>
      <c r="B617" s="129"/>
      <c r="D617" s="529"/>
    </row>
    <row r="618" spans="1:4" ht="15.75" customHeight="1" x14ac:dyDescent="0.2">
      <c r="A618" s="129"/>
      <c r="B618" s="129"/>
      <c r="D618" s="529"/>
    </row>
    <row r="619" spans="1:4" ht="15.75" customHeight="1" x14ac:dyDescent="0.2">
      <c r="A619" s="129"/>
      <c r="B619" s="129"/>
      <c r="D619" s="529"/>
    </row>
    <row r="620" spans="1:4" ht="15.75" customHeight="1" x14ac:dyDescent="0.2">
      <c r="A620" s="129"/>
      <c r="B620" s="129"/>
      <c r="D620" s="529"/>
    </row>
    <row r="621" spans="1:4" ht="15.75" customHeight="1" x14ac:dyDescent="0.2">
      <c r="A621" s="129"/>
      <c r="B621" s="129"/>
      <c r="D621" s="529"/>
    </row>
    <row r="622" spans="1:4" ht="15.75" customHeight="1" x14ac:dyDescent="0.2">
      <c r="A622" s="129"/>
      <c r="B622" s="129"/>
      <c r="D622" s="529"/>
    </row>
    <row r="623" spans="1:4" ht="15.75" customHeight="1" x14ac:dyDescent="0.2">
      <c r="A623" s="129"/>
      <c r="B623" s="129"/>
      <c r="D623" s="529"/>
    </row>
    <row r="624" spans="1:4" ht="15.75" customHeight="1" x14ac:dyDescent="0.2">
      <c r="A624" s="129"/>
      <c r="B624" s="129"/>
      <c r="D624" s="529"/>
    </row>
    <row r="625" spans="1:4" ht="15.75" customHeight="1" x14ac:dyDescent="0.2">
      <c r="A625" s="129"/>
      <c r="B625" s="129"/>
      <c r="D625" s="529"/>
    </row>
    <row r="626" spans="1:4" ht="15.75" customHeight="1" x14ac:dyDescent="0.2">
      <c r="A626" s="129"/>
      <c r="B626" s="129"/>
      <c r="D626" s="529"/>
    </row>
    <row r="627" spans="1:4" ht="15.75" customHeight="1" x14ac:dyDescent="0.2">
      <c r="A627" s="129"/>
      <c r="B627" s="129"/>
      <c r="D627" s="529"/>
    </row>
    <row r="628" spans="1:4" ht="15.75" customHeight="1" x14ac:dyDescent="0.2">
      <c r="A628" s="129"/>
      <c r="B628" s="129"/>
      <c r="D628" s="529"/>
    </row>
    <row r="629" spans="1:4" ht="15.75" customHeight="1" x14ac:dyDescent="0.2">
      <c r="A629" s="129"/>
      <c r="B629" s="129"/>
      <c r="D629" s="529"/>
    </row>
    <row r="630" spans="1:4" ht="15.75" customHeight="1" x14ac:dyDescent="0.2">
      <c r="A630" s="129"/>
      <c r="B630" s="129"/>
      <c r="D630" s="529"/>
    </row>
    <row r="631" spans="1:4" ht="15.75" customHeight="1" x14ac:dyDescent="0.2">
      <c r="A631" s="129"/>
      <c r="B631" s="129"/>
      <c r="D631" s="529"/>
    </row>
    <row r="632" spans="1:4" ht="15.75" customHeight="1" x14ac:dyDescent="0.2">
      <c r="A632" s="129"/>
      <c r="B632" s="129"/>
      <c r="D632" s="529"/>
    </row>
    <row r="633" spans="1:4" ht="15.75" customHeight="1" x14ac:dyDescent="0.2">
      <c r="A633" s="129"/>
      <c r="B633" s="129"/>
      <c r="D633" s="529"/>
    </row>
    <row r="634" spans="1:4" ht="15.75" customHeight="1" x14ac:dyDescent="0.2">
      <c r="A634" s="129"/>
      <c r="B634" s="129"/>
      <c r="D634" s="529"/>
    </row>
    <row r="635" spans="1:4" ht="15.75" customHeight="1" x14ac:dyDescent="0.2">
      <c r="A635" s="129"/>
      <c r="B635" s="129"/>
      <c r="D635" s="529"/>
    </row>
    <row r="636" spans="1:4" ht="15.75" customHeight="1" x14ac:dyDescent="0.2">
      <c r="A636" s="129"/>
      <c r="B636" s="129"/>
      <c r="D636" s="529"/>
    </row>
    <row r="637" spans="1:4" ht="15.75" customHeight="1" x14ac:dyDescent="0.2">
      <c r="A637" s="129"/>
      <c r="B637" s="129"/>
      <c r="D637" s="529"/>
    </row>
    <row r="638" spans="1:4" ht="15.75" customHeight="1" x14ac:dyDescent="0.2">
      <c r="A638" s="129"/>
      <c r="B638" s="129"/>
      <c r="D638" s="529"/>
    </row>
    <row r="639" spans="1:4" ht="15.75" customHeight="1" x14ac:dyDescent="0.2">
      <c r="A639" s="129"/>
      <c r="B639" s="129"/>
      <c r="D639" s="529"/>
    </row>
    <row r="640" spans="1:4" ht="15.75" customHeight="1" x14ac:dyDescent="0.2">
      <c r="A640" s="129"/>
      <c r="B640" s="129"/>
      <c r="D640" s="529"/>
    </row>
    <row r="641" spans="1:4" ht="15.75" customHeight="1" x14ac:dyDescent="0.2">
      <c r="A641" s="129"/>
      <c r="B641" s="129"/>
      <c r="D641" s="529"/>
    </row>
    <row r="642" spans="1:4" ht="15.75" customHeight="1" x14ac:dyDescent="0.2">
      <c r="A642" s="129"/>
      <c r="B642" s="129"/>
      <c r="D642" s="529"/>
    </row>
    <row r="643" spans="1:4" ht="15.75" customHeight="1" x14ac:dyDescent="0.2">
      <c r="A643" s="129"/>
      <c r="B643" s="129"/>
      <c r="D643" s="529"/>
    </row>
    <row r="644" spans="1:4" ht="15.75" customHeight="1" x14ac:dyDescent="0.2">
      <c r="A644" s="129"/>
      <c r="B644" s="129"/>
      <c r="D644" s="529"/>
    </row>
    <row r="645" spans="1:4" ht="15.75" customHeight="1" x14ac:dyDescent="0.2">
      <c r="A645" s="129"/>
      <c r="B645" s="129"/>
      <c r="D645" s="529"/>
    </row>
    <row r="646" spans="1:4" ht="15.75" customHeight="1" x14ac:dyDescent="0.2">
      <c r="A646" s="129"/>
      <c r="B646" s="129"/>
      <c r="D646" s="529"/>
    </row>
    <row r="647" spans="1:4" ht="15.75" customHeight="1" x14ac:dyDescent="0.2">
      <c r="A647" s="129"/>
      <c r="B647" s="129"/>
      <c r="D647" s="529"/>
    </row>
    <row r="648" spans="1:4" ht="15.75" customHeight="1" x14ac:dyDescent="0.2">
      <c r="A648" s="129"/>
      <c r="B648" s="129"/>
      <c r="D648" s="529"/>
    </row>
    <row r="649" spans="1:4" ht="15.75" customHeight="1" x14ac:dyDescent="0.2">
      <c r="A649" s="129"/>
      <c r="B649" s="129"/>
      <c r="D649" s="529"/>
    </row>
    <row r="650" spans="1:4" ht="15.75" customHeight="1" x14ac:dyDescent="0.2">
      <c r="A650" s="129"/>
      <c r="B650" s="129"/>
      <c r="D650" s="529"/>
    </row>
    <row r="651" spans="1:4" ht="15.75" customHeight="1" x14ac:dyDescent="0.2">
      <c r="A651" s="129"/>
      <c r="B651" s="129"/>
      <c r="D651" s="529"/>
    </row>
    <row r="652" spans="1:4" ht="15.75" customHeight="1" x14ac:dyDescent="0.2">
      <c r="A652" s="129"/>
      <c r="B652" s="129"/>
      <c r="D652" s="529"/>
    </row>
    <row r="653" spans="1:4" ht="15.75" customHeight="1" x14ac:dyDescent="0.2">
      <c r="A653" s="129"/>
      <c r="B653" s="129"/>
      <c r="D653" s="529"/>
    </row>
    <row r="654" spans="1:4" ht="15.75" customHeight="1" x14ac:dyDescent="0.2">
      <c r="A654" s="129"/>
      <c r="B654" s="129"/>
      <c r="D654" s="529"/>
    </row>
    <row r="655" spans="1:4" ht="15.75" customHeight="1" x14ac:dyDescent="0.2">
      <c r="A655" s="129"/>
      <c r="B655" s="129"/>
      <c r="D655" s="529"/>
    </row>
    <row r="656" spans="1:4" ht="15.75" customHeight="1" x14ac:dyDescent="0.2">
      <c r="A656" s="129"/>
      <c r="B656" s="129"/>
      <c r="D656" s="529"/>
    </row>
    <row r="657" spans="1:4" ht="15.75" customHeight="1" x14ac:dyDescent="0.2">
      <c r="A657" s="129"/>
      <c r="B657" s="129"/>
      <c r="D657" s="529"/>
    </row>
    <row r="658" spans="1:4" ht="15.75" customHeight="1" x14ac:dyDescent="0.2">
      <c r="A658" s="129"/>
      <c r="B658" s="129"/>
      <c r="D658" s="529"/>
    </row>
    <row r="659" spans="1:4" ht="15.75" customHeight="1" x14ac:dyDescent="0.2">
      <c r="A659" s="129"/>
      <c r="B659" s="129"/>
      <c r="D659" s="529"/>
    </row>
    <row r="660" spans="1:4" ht="15.75" customHeight="1" x14ac:dyDescent="0.2">
      <c r="A660" s="129"/>
      <c r="B660" s="129"/>
      <c r="D660" s="529"/>
    </row>
    <row r="661" spans="1:4" ht="15.75" customHeight="1" x14ac:dyDescent="0.2">
      <c r="A661" s="129"/>
      <c r="B661" s="129"/>
      <c r="D661" s="529"/>
    </row>
    <row r="662" spans="1:4" ht="15.75" customHeight="1" x14ac:dyDescent="0.2">
      <c r="A662" s="129"/>
      <c r="B662" s="129"/>
      <c r="D662" s="529"/>
    </row>
    <row r="663" spans="1:4" ht="15.75" customHeight="1" x14ac:dyDescent="0.2">
      <c r="A663" s="129"/>
      <c r="B663" s="129"/>
      <c r="D663" s="529"/>
    </row>
    <row r="664" spans="1:4" ht="15.75" customHeight="1" x14ac:dyDescent="0.2">
      <c r="A664" s="129"/>
      <c r="B664" s="129"/>
      <c r="D664" s="529"/>
    </row>
    <row r="665" spans="1:4" ht="15.75" customHeight="1" x14ac:dyDescent="0.2">
      <c r="A665" s="129"/>
      <c r="B665" s="129"/>
      <c r="D665" s="529"/>
    </row>
    <row r="666" spans="1:4" ht="15.75" customHeight="1" x14ac:dyDescent="0.2">
      <c r="A666" s="129"/>
      <c r="B666" s="129"/>
      <c r="D666" s="529"/>
    </row>
    <row r="667" spans="1:4" ht="15.75" customHeight="1" x14ac:dyDescent="0.2">
      <c r="A667" s="129"/>
      <c r="B667" s="129"/>
      <c r="D667" s="529"/>
    </row>
    <row r="668" spans="1:4" ht="15.75" customHeight="1" x14ac:dyDescent="0.2">
      <c r="A668" s="129"/>
      <c r="B668" s="129"/>
      <c r="D668" s="529"/>
    </row>
    <row r="669" spans="1:4" ht="15.75" customHeight="1" x14ac:dyDescent="0.2">
      <c r="A669" s="129"/>
      <c r="B669" s="129"/>
      <c r="D669" s="529"/>
    </row>
    <row r="670" spans="1:4" ht="15.75" customHeight="1" x14ac:dyDescent="0.2">
      <c r="A670" s="129"/>
      <c r="B670" s="129"/>
      <c r="D670" s="529"/>
    </row>
    <row r="671" spans="1:4" ht="15.75" customHeight="1" x14ac:dyDescent="0.2">
      <c r="A671" s="129"/>
      <c r="B671" s="129"/>
      <c r="D671" s="529"/>
    </row>
    <row r="672" spans="1:4" ht="15.75" customHeight="1" x14ac:dyDescent="0.2">
      <c r="A672" s="129"/>
      <c r="B672" s="129"/>
      <c r="D672" s="529"/>
    </row>
    <row r="673" spans="1:4" ht="15.75" customHeight="1" x14ac:dyDescent="0.2">
      <c r="A673" s="129"/>
      <c r="B673" s="129"/>
      <c r="D673" s="529"/>
    </row>
    <row r="674" spans="1:4" ht="15.75" customHeight="1" x14ac:dyDescent="0.2">
      <c r="A674" s="129"/>
      <c r="B674" s="129"/>
      <c r="D674" s="529"/>
    </row>
    <row r="675" spans="1:4" ht="15.75" customHeight="1" x14ac:dyDescent="0.2">
      <c r="A675" s="129"/>
      <c r="B675" s="129"/>
      <c r="D675" s="529"/>
    </row>
    <row r="676" spans="1:4" ht="15.75" customHeight="1" x14ac:dyDescent="0.2">
      <c r="A676" s="129"/>
      <c r="B676" s="129"/>
      <c r="D676" s="529"/>
    </row>
    <row r="677" spans="1:4" ht="15.75" customHeight="1" x14ac:dyDescent="0.2">
      <c r="A677" s="129"/>
      <c r="B677" s="129"/>
      <c r="D677" s="529"/>
    </row>
    <row r="678" spans="1:4" ht="15.75" customHeight="1" x14ac:dyDescent="0.2">
      <c r="A678" s="129"/>
      <c r="B678" s="129"/>
      <c r="D678" s="529"/>
    </row>
    <row r="679" spans="1:4" ht="15.75" customHeight="1" x14ac:dyDescent="0.2">
      <c r="A679" s="129"/>
      <c r="B679" s="129"/>
      <c r="D679" s="529"/>
    </row>
    <row r="680" spans="1:4" ht="15.75" customHeight="1" x14ac:dyDescent="0.2">
      <c r="A680" s="129"/>
      <c r="B680" s="129"/>
      <c r="D680" s="529"/>
    </row>
    <row r="681" spans="1:4" ht="15.75" customHeight="1" x14ac:dyDescent="0.2">
      <c r="A681" s="129"/>
      <c r="B681" s="129"/>
      <c r="D681" s="529"/>
    </row>
    <row r="682" spans="1:4" ht="15.75" customHeight="1" x14ac:dyDescent="0.2">
      <c r="A682" s="129"/>
      <c r="B682" s="129"/>
      <c r="D682" s="529"/>
    </row>
    <row r="683" spans="1:4" ht="15.75" customHeight="1" x14ac:dyDescent="0.2">
      <c r="A683" s="129"/>
      <c r="B683" s="129"/>
      <c r="D683" s="529"/>
    </row>
    <row r="684" spans="1:4" ht="15.75" customHeight="1" x14ac:dyDescent="0.2">
      <c r="A684" s="129"/>
      <c r="B684" s="129"/>
      <c r="D684" s="529"/>
    </row>
    <row r="685" spans="1:4" ht="15.75" customHeight="1" x14ac:dyDescent="0.2">
      <c r="A685" s="129"/>
      <c r="B685" s="129"/>
      <c r="D685" s="529"/>
    </row>
    <row r="686" spans="1:4" ht="15.75" customHeight="1" x14ac:dyDescent="0.2">
      <c r="A686" s="129"/>
      <c r="B686" s="129"/>
      <c r="D686" s="529"/>
    </row>
    <row r="687" spans="1:4" ht="15.75" customHeight="1" x14ac:dyDescent="0.2">
      <c r="A687" s="129"/>
      <c r="B687" s="129"/>
      <c r="D687" s="529"/>
    </row>
    <row r="688" spans="1:4" ht="15.75" customHeight="1" x14ac:dyDescent="0.2">
      <c r="A688" s="129"/>
      <c r="B688" s="129"/>
      <c r="D688" s="529"/>
    </row>
    <row r="689" spans="1:4" ht="15.75" customHeight="1" x14ac:dyDescent="0.2">
      <c r="A689" s="129"/>
      <c r="B689" s="129"/>
      <c r="D689" s="529"/>
    </row>
    <row r="690" spans="1:4" ht="15.75" customHeight="1" x14ac:dyDescent="0.2">
      <c r="A690" s="129"/>
      <c r="B690" s="129"/>
      <c r="D690" s="529"/>
    </row>
    <row r="691" spans="1:4" ht="15.75" customHeight="1" x14ac:dyDescent="0.2">
      <c r="A691" s="129"/>
      <c r="B691" s="129"/>
      <c r="D691" s="529"/>
    </row>
    <row r="692" spans="1:4" ht="15.75" customHeight="1" x14ac:dyDescent="0.2">
      <c r="A692" s="129"/>
      <c r="B692" s="129"/>
      <c r="D692" s="529"/>
    </row>
    <row r="693" spans="1:4" ht="15.75" customHeight="1" x14ac:dyDescent="0.2">
      <c r="A693" s="129"/>
      <c r="B693" s="129"/>
      <c r="D693" s="529"/>
    </row>
    <row r="694" spans="1:4" ht="15.75" customHeight="1" x14ac:dyDescent="0.2">
      <c r="A694" s="129"/>
      <c r="B694" s="129"/>
      <c r="D694" s="529"/>
    </row>
    <row r="695" spans="1:4" ht="15.75" customHeight="1" x14ac:dyDescent="0.2">
      <c r="A695" s="129"/>
      <c r="B695" s="129"/>
      <c r="D695" s="529"/>
    </row>
    <row r="696" spans="1:4" ht="15.75" customHeight="1" x14ac:dyDescent="0.2">
      <c r="A696" s="129"/>
      <c r="B696" s="129"/>
      <c r="D696" s="529"/>
    </row>
    <row r="697" spans="1:4" ht="15.75" customHeight="1" x14ac:dyDescent="0.2">
      <c r="A697" s="129"/>
      <c r="B697" s="129"/>
      <c r="D697" s="529"/>
    </row>
    <row r="698" spans="1:4" ht="15.75" customHeight="1" x14ac:dyDescent="0.2">
      <c r="A698" s="129"/>
      <c r="B698" s="129"/>
      <c r="D698" s="529"/>
    </row>
    <row r="699" spans="1:4" ht="15.75" customHeight="1" x14ac:dyDescent="0.2">
      <c r="A699" s="129"/>
      <c r="B699" s="129"/>
      <c r="D699" s="529"/>
    </row>
    <row r="700" spans="1:4" ht="15.75" customHeight="1" x14ac:dyDescent="0.2">
      <c r="A700" s="129"/>
      <c r="B700" s="129"/>
      <c r="D700" s="529"/>
    </row>
    <row r="701" spans="1:4" ht="15.75" customHeight="1" x14ac:dyDescent="0.2">
      <c r="A701" s="129"/>
      <c r="B701" s="129"/>
      <c r="D701" s="529"/>
    </row>
    <row r="702" spans="1:4" ht="15.75" customHeight="1" x14ac:dyDescent="0.2">
      <c r="A702" s="129"/>
      <c r="B702" s="129"/>
      <c r="D702" s="529"/>
    </row>
    <row r="703" spans="1:4" ht="15.75" customHeight="1" x14ac:dyDescent="0.2">
      <c r="A703" s="129"/>
      <c r="B703" s="129"/>
      <c r="D703" s="529"/>
    </row>
    <row r="704" spans="1:4" ht="15.75" customHeight="1" x14ac:dyDescent="0.2">
      <c r="A704" s="129"/>
      <c r="B704" s="129"/>
      <c r="D704" s="529"/>
    </row>
    <row r="705" spans="1:4" ht="15.75" customHeight="1" x14ac:dyDescent="0.2">
      <c r="A705" s="129"/>
      <c r="B705" s="129"/>
      <c r="D705" s="529"/>
    </row>
    <row r="706" spans="1:4" ht="15.75" customHeight="1" x14ac:dyDescent="0.2">
      <c r="A706" s="129"/>
      <c r="B706" s="129"/>
      <c r="D706" s="529"/>
    </row>
    <row r="707" spans="1:4" ht="15.75" customHeight="1" x14ac:dyDescent="0.2">
      <c r="A707" s="129"/>
      <c r="B707" s="129"/>
      <c r="D707" s="529"/>
    </row>
    <row r="708" spans="1:4" ht="15.75" customHeight="1" x14ac:dyDescent="0.2">
      <c r="A708" s="129"/>
      <c r="B708" s="129"/>
      <c r="D708" s="529"/>
    </row>
    <row r="709" spans="1:4" ht="15.75" customHeight="1" x14ac:dyDescent="0.2">
      <c r="A709" s="129"/>
      <c r="B709" s="129"/>
      <c r="D709" s="529"/>
    </row>
    <row r="710" spans="1:4" ht="15.75" customHeight="1" x14ac:dyDescent="0.2">
      <c r="A710" s="129"/>
      <c r="B710" s="129"/>
      <c r="D710" s="529"/>
    </row>
    <row r="711" spans="1:4" ht="15.75" customHeight="1" x14ac:dyDescent="0.2">
      <c r="A711" s="129"/>
      <c r="B711" s="129"/>
      <c r="D711" s="529"/>
    </row>
    <row r="712" spans="1:4" ht="15.75" customHeight="1" x14ac:dyDescent="0.2">
      <c r="A712" s="129"/>
      <c r="B712" s="129"/>
      <c r="D712" s="529"/>
    </row>
    <row r="713" spans="1:4" ht="15.75" customHeight="1" x14ac:dyDescent="0.2">
      <c r="A713" s="129"/>
      <c r="B713" s="129"/>
      <c r="D713" s="529"/>
    </row>
    <row r="714" spans="1:4" ht="15.75" customHeight="1" x14ac:dyDescent="0.2">
      <c r="A714" s="129"/>
      <c r="B714" s="129"/>
      <c r="D714" s="529"/>
    </row>
    <row r="715" spans="1:4" ht="15.75" customHeight="1" x14ac:dyDescent="0.2">
      <c r="A715" s="129"/>
      <c r="B715" s="129"/>
      <c r="D715" s="529"/>
    </row>
    <row r="716" spans="1:4" ht="15.75" customHeight="1" x14ac:dyDescent="0.2">
      <c r="A716" s="129"/>
      <c r="B716" s="129"/>
      <c r="D716" s="529"/>
    </row>
    <row r="717" spans="1:4" ht="15.75" customHeight="1" x14ac:dyDescent="0.2">
      <c r="A717" s="129"/>
      <c r="B717" s="129"/>
      <c r="D717" s="529"/>
    </row>
    <row r="718" spans="1:4" ht="15.75" customHeight="1" x14ac:dyDescent="0.2">
      <c r="A718" s="129"/>
      <c r="B718" s="129"/>
      <c r="D718" s="529"/>
    </row>
    <row r="719" spans="1:4" ht="15.75" customHeight="1" x14ac:dyDescent="0.2">
      <c r="A719" s="129"/>
      <c r="B719" s="129"/>
      <c r="D719" s="529"/>
    </row>
    <row r="720" spans="1:4" ht="15.75" customHeight="1" x14ac:dyDescent="0.2">
      <c r="A720" s="129"/>
      <c r="B720" s="129"/>
      <c r="D720" s="529"/>
    </row>
    <row r="721" spans="1:4" ht="15.75" customHeight="1" x14ac:dyDescent="0.2">
      <c r="A721" s="129"/>
      <c r="B721" s="129"/>
      <c r="D721" s="529"/>
    </row>
    <row r="722" spans="1:4" ht="15.75" customHeight="1" x14ac:dyDescent="0.2">
      <c r="A722" s="129"/>
      <c r="B722" s="129"/>
      <c r="D722" s="529"/>
    </row>
    <row r="723" spans="1:4" ht="15.75" customHeight="1" x14ac:dyDescent="0.2">
      <c r="A723" s="129"/>
      <c r="B723" s="129"/>
      <c r="D723" s="529"/>
    </row>
    <row r="724" spans="1:4" ht="15.75" customHeight="1" x14ac:dyDescent="0.2">
      <c r="A724" s="129"/>
      <c r="B724" s="129"/>
      <c r="D724" s="529"/>
    </row>
    <row r="725" spans="1:4" ht="15.75" customHeight="1" x14ac:dyDescent="0.2">
      <c r="A725" s="129"/>
      <c r="B725" s="129"/>
      <c r="D725" s="529"/>
    </row>
    <row r="726" spans="1:4" ht="15.75" customHeight="1" x14ac:dyDescent="0.2">
      <c r="A726" s="129"/>
      <c r="B726" s="129"/>
      <c r="D726" s="529"/>
    </row>
    <row r="727" spans="1:4" ht="15.75" customHeight="1" x14ac:dyDescent="0.2">
      <c r="A727" s="129"/>
      <c r="B727" s="129"/>
      <c r="D727" s="529"/>
    </row>
    <row r="728" spans="1:4" ht="15.75" customHeight="1" x14ac:dyDescent="0.2">
      <c r="A728" s="129"/>
      <c r="B728" s="129"/>
      <c r="D728" s="529"/>
    </row>
    <row r="729" spans="1:4" ht="15.75" customHeight="1" x14ac:dyDescent="0.2">
      <c r="A729" s="129"/>
      <c r="B729" s="129"/>
      <c r="D729" s="529"/>
    </row>
    <row r="730" spans="1:4" ht="15.75" customHeight="1" x14ac:dyDescent="0.2">
      <c r="A730" s="129"/>
      <c r="B730" s="129"/>
      <c r="D730" s="529"/>
    </row>
    <row r="731" spans="1:4" ht="15.75" customHeight="1" x14ac:dyDescent="0.2">
      <c r="A731" s="129"/>
      <c r="B731" s="129"/>
      <c r="D731" s="529"/>
    </row>
    <row r="732" spans="1:4" ht="15.75" customHeight="1" x14ac:dyDescent="0.2">
      <c r="A732" s="129"/>
      <c r="B732" s="129"/>
      <c r="D732" s="529"/>
    </row>
    <row r="733" spans="1:4" ht="15.75" customHeight="1" x14ac:dyDescent="0.2">
      <c r="A733" s="129"/>
      <c r="B733" s="129"/>
      <c r="D733" s="529"/>
    </row>
    <row r="734" spans="1:4" ht="15.75" customHeight="1" x14ac:dyDescent="0.2">
      <c r="A734" s="129"/>
      <c r="B734" s="129"/>
      <c r="D734" s="529"/>
    </row>
    <row r="735" spans="1:4" ht="15.75" customHeight="1" x14ac:dyDescent="0.2">
      <c r="A735" s="129"/>
      <c r="B735" s="129"/>
      <c r="D735" s="529"/>
    </row>
    <row r="736" spans="1:4" ht="15.75" customHeight="1" x14ac:dyDescent="0.2">
      <c r="A736" s="129"/>
      <c r="B736" s="129"/>
      <c r="D736" s="529"/>
    </row>
    <row r="737" spans="1:4" ht="15.75" customHeight="1" x14ac:dyDescent="0.2">
      <c r="A737" s="129"/>
      <c r="B737" s="129"/>
      <c r="D737" s="529"/>
    </row>
    <row r="738" spans="1:4" ht="15.75" customHeight="1" x14ac:dyDescent="0.2">
      <c r="A738" s="129"/>
      <c r="B738" s="129"/>
      <c r="D738" s="529"/>
    </row>
    <row r="739" spans="1:4" ht="15.75" customHeight="1" x14ac:dyDescent="0.2">
      <c r="A739" s="129"/>
      <c r="B739" s="129"/>
      <c r="D739" s="529"/>
    </row>
    <row r="740" spans="1:4" ht="15.75" customHeight="1" x14ac:dyDescent="0.2">
      <c r="A740" s="129"/>
      <c r="B740" s="129"/>
      <c r="D740" s="529"/>
    </row>
    <row r="741" spans="1:4" ht="15.75" customHeight="1" x14ac:dyDescent="0.2">
      <c r="A741" s="129"/>
      <c r="B741" s="129"/>
      <c r="D741" s="529"/>
    </row>
    <row r="742" spans="1:4" ht="15.75" customHeight="1" x14ac:dyDescent="0.2">
      <c r="A742" s="129"/>
      <c r="B742" s="129"/>
      <c r="D742" s="529"/>
    </row>
    <row r="743" spans="1:4" ht="15.75" customHeight="1" x14ac:dyDescent="0.2">
      <c r="A743" s="129"/>
      <c r="B743" s="129"/>
      <c r="D743" s="529"/>
    </row>
    <row r="744" spans="1:4" ht="15.75" customHeight="1" x14ac:dyDescent="0.2">
      <c r="A744" s="129"/>
      <c r="B744" s="129"/>
      <c r="D744" s="529"/>
    </row>
    <row r="745" spans="1:4" ht="15.75" customHeight="1" x14ac:dyDescent="0.2">
      <c r="A745" s="129"/>
      <c r="B745" s="129"/>
      <c r="D745" s="529"/>
    </row>
    <row r="746" spans="1:4" ht="15.75" customHeight="1" x14ac:dyDescent="0.2">
      <c r="A746" s="129"/>
      <c r="B746" s="129"/>
      <c r="D746" s="529"/>
    </row>
    <row r="747" spans="1:4" ht="15.75" customHeight="1" x14ac:dyDescent="0.2">
      <c r="A747" s="129"/>
      <c r="B747" s="129"/>
      <c r="D747" s="529"/>
    </row>
    <row r="748" spans="1:4" ht="15.75" customHeight="1" x14ac:dyDescent="0.2">
      <c r="A748" s="129"/>
      <c r="B748" s="129"/>
      <c r="D748" s="529"/>
    </row>
    <row r="749" spans="1:4" ht="15.75" customHeight="1" x14ac:dyDescent="0.2">
      <c r="A749" s="129"/>
      <c r="B749" s="129"/>
      <c r="D749" s="529"/>
    </row>
    <row r="750" spans="1:4" ht="15.75" customHeight="1" x14ac:dyDescent="0.2">
      <c r="A750" s="129"/>
      <c r="B750" s="129"/>
      <c r="D750" s="529"/>
    </row>
    <row r="751" spans="1:4" ht="15.75" customHeight="1" x14ac:dyDescent="0.2">
      <c r="A751" s="129"/>
      <c r="B751" s="129"/>
      <c r="D751" s="529"/>
    </row>
    <row r="752" spans="1:4" ht="15.75" customHeight="1" x14ac:dyDescent="0.2">
      <c r="A752" s="129"/>
      <c r="B752" s="129"/>
      <c r="D752" s="529"/>
    </row>
    <row r="753" spans="1:4" ht="15.75" customHeight="1" x14ac:dyDescent="0.2">
      <c r="A753" s="129"/>
      <c r="B753" s="129"/>
      <c r="D753" s="529"/>
    </row>
    <row r="754" spans="1:4" ht="15.75" customHeight="1" x14ac:dyDescent="0.2">
      <c r="A754" s="129"/>
      <c r="B754" s="129"/>
      <c r="D754" s="529"/>
    </row>
    <row r="755" spans="1:4" ht="15.75" customHeight="1" x14ac:dyDescent="0.2">
      <c r="A755" s="129"/>
      <c r="B755" s="129"/>
      <c r="D755" s="529"/>
    </row>
    <row r="756" spans="1:4" ht="15.75" customHeight="1" x14ac:dyDescent="0.2">
      <c r="A756" s="129"/>
      <c r="B756" s="129"/>
      <c r="D756" s="529"/>
    </row>
    <row r="757" spans="1:4" ht="15.75" customHeight="1" x14ac:dyDescent="0.2">
      <c r="A757" s="129"/>
      <c r="B757" s="129"/>
      <c r="D757" s="529"/>
    </row>
    <row r="758" spans="1:4" ht="15.75" customHeight="1" x14ac:dyDescent="0.2">
      <c r="A758" s="129"/>
      <c r="B758" s="129"/>
      <c r="D758" s="529"/>
    </row>
    <row r="759" spans="1:4" ht="15.75" customHeight="1" x14ac:dyDescent="0.2">
      <c r="A759" s="129"/>
      <c r="B759" s="129"/>
      <c r="D759" s="529"/>
    </row>
    <row r="760" spans="1:4" ht="15.75" customHeight="1" x14ac:dyDescent="0.2">
      <c r="A760" s="129"/>
      <c r="B760" s="129"/>
      <c r="D760" s="529"/>
    </row>
    <row r="761" spans="1:4" ht="15.75" customHeight="1" x14ac:dyDescent="0.2">
      <c r="A761" s="129"/>
      <c r="B761" s="129"/>
      <c r="D761" s="529"/>
    </row>
    <row r="762" spans="1:4" ht="15.75" customHeight="1" x14ac:dyDescent="0.2">
      <c r="A762" s="129"/>
      <c r="B762" s="129"/>
      <c r="D762" s="529"/>
    </row>
    <row r="763" spans="1:4" ht="15.75" customHeight="1" x14ac:dyDescent="0.2">
      <c r="A763" s="129"/>
      <c r="B763" s="129"/>
      <c r="D763" s="529"/>
    </row>
    <row r="764" spans="1:4" ht="15.75" customHeight="1" x14ac:dyDescent="0.2">
      <c r="A764" s="129"/>
      <c r="B764" s="129"/>
      <c r="D764" s="529"/>
    </row>
    <row r="765" spans="1:4" ht="15.75" customHeight="1" x14ac:dyDescent="0.2">
      <c r="A765" s="129"/>
      <c r="B765" s="129"/>
      <c r="D765" s="529"/>
    </row>
    <row r="766" spans="1:4" ht="15.75" customHeight="1" x14ac:dyDescent="0.2">
      <c r="A766" s="129"/>
      <c r="B766" s="129"/>
      <c r="D766" s="529"/>
    </row>
    <row r="767" spans="1:4" ht="15.75" customHeight="1" x14ac:dyDescent="0.2">
      <c r="A767" s="129"/>
      <c r="B767" s="129"/>
      <c r="D767" s="529"/>
    </row>
    <row r="768" spans="1:4" ht="15.75" customHeight="1" x14ac:dyDescent="0.2">
      <c r="A768" s="129"/>
      <c r="B768" s="129"/>
      <c r="D768" s="529"/>
    </row>
    <row r="769" spans="1:4" ht="15.75" customHeight="1" x14ac:dyDescent="0.2">
      <c r="A769" s="129"/>
      <c r="B769" s="129"/>
      <c r="D769" s="529"/>
    </row>
    <row r="770" spans="1:4" ht="15.75" customHeight="1" x14ac:dyDescent="0.2">
      <c r="A770" s="129"/>
      <c r="B770" s="129"/>
      <c r="D770" s="529"/>
    </row>
    <row r="771" spans="1:4" ht="15.75" customHeight="1" x14ac:dyDescent="0.2">
      <c r="A771" s="129"/>
      <c r="B771" s="129"/>
      <c r="D771" s="529"/>
    </row>
    <row r="772" spans="1:4" ht="15.75" customHeight="1" x14ac:dyDescent="0.2">
      <c r="A772" s="129"/>
      <c r="B772" s="129"/>
      <c r="D772" s="529"/>
    </row>
    <row r="773" spans="1:4" ht="15.75" customHeight="1" x14ac:dyDescent="0.2">
      <c r="A773" s="129"/>
      <c r="B773" s="129"/>
      <c r="D773" s="529"/>
    </row>
    <row r="774" spans="1:4" ht="15.75" customHeight="1" x14ac:dyDescent="0.2">
      <c r="A774" s="129"/>
      <c r="B774" s="129"/>
      <c r="D774" s="529"/>
    </row>
    <row r="775" spans="1:4" ht="15.75" customHeight="1" x14ac:dyDescent="0.2">
      <c r="A775" s="129"/>
      <c r="B775" s="129"/>
      <c r="D775" s="529"/>
    </row>
    <row r="776" spans="1:4" ht="15.75" customHeight="1" x14ac:dyDescent="0.2">
      <c r="A776" s="129"/>
      <c r="B776" s="129"/>
      <c r="D776" s="529"/>
    </row>
    <row r="777" spans="1:4" ht="15.75" customHeight="1" x14ac:dyDescent="0.2">
      <c r="A777" s="129"/>
      <c r="B777" s="129"/>
      <c r="D777" s="529"/>
    </row>
    <row r="778" spans="1:4" ht="15.75" customHeight="1" x14ac:dyDescent="0.2">
      <c r="A778" s="129"/>
      <c r="B778" s="129"/>
      <c r="D778" s="529"/>
    </row>
    <row r="779" spans="1:4" ht="15.75" customHeight="1" x14ac:dyDescent="0.2">
      <c r="A779" s="129"/>
      <c r="B779" s="129"/>
      <c r="D779" s="529"/>
    </row>
    <row r="780" spans="1:4" ht="15.75" customHeight="1" x14ac:dyDescent="0.2">
      <c r="A780" s="129"/>
      <c r="B780" s="129"/>
      <c r="D780" s="529"/>
    </row>
    <row r="781" spans="1:4" ht="15.75" customHeight="1" x14ac:dyDescent="0.2">
      <c r="A781" s="129"/>
      <c r="B781" s="129"/>
      <c r="D781" s="529"/>
    </row>
    <row r="782" spans="1:4" ht="15.75" customHeight="1" x14ac:dyDescent="0.2">
      <c r="A782" s="129"/>
      <c r="B782" s="129"/>
      <c r="D782" s="529"/>
    </row>
    <row r="783" spans="1:4" ht="15.75" customHeight="1" x14ac:dyDescent="0.2">
      <c r="A783" s="129"/>
      <c r="B783" s="129"/>
      <c r="D783" s="529"/>
    </row>
    <row r="784" spans="1:4" ht="15.75" customHeight="1" x14ac:dyDescent="0.2">
      <c r="A784" s="129"/>
      <c r="B784" s="129"/>
      <c r="D784" s="529"/>
    </row>
    <row r="785" spans="1:4" ht="15.75" customHeight="1" x14ac:dyDescent="0.2">
      <c r="A785" s="129"/>
      <c r="B785" s="129"/>
      <c r="D785" s="529"/>
    </row>
    <row r="786" spans="1:4" ht="15.75" customHeight="1" x14ac:dyDescent="0.2">
      <c r="A786" s="129"/>
      <c r="B786" s="129"/>
      <c r="D786" s="529"/>
    </row>
    <row r="787" spans="1:4" ht="15.75" customHeight="1" x14ac:dyDescent="0.2">
      <c r="A787" s="129"/>
      <c r="B787" s="129"/>
      <c r="D787" s="529"/>
    </row>
    <row r="788" spans="1:4" ht="15.75" customHeight="1" x14ac:dyDescent="0.2">
      <c r="A788" s="129"/>
      <c r="B788" s="129"/>
      <c r="D788" s="529"/>
    </row>
    <row r="789" spans="1:4" ht="15.75" customHeight="1" x14ac:dyDescent="0.2">
      <c r="A789" s="129"/>
      <c r="B789" s="129"/>
      <c r="D789" s="529"/>
    </row>
    <row r="790" spans="1:4" ht="15.75" customHeight="1" x14ac:dyDescent="0.2">
      <c r="A790" s="129"/>
      <c r="B790" s="129"/>
      <c r="D790" s="529"/>
    </row>
    <row r="791" spans="1:4" ht="15.75" customHeight="1" x14ac:dyDescent="0.2">
      <c r="A791" s="129"/>
      <c r="B791" s="129"/>
      <c r="D791" s="529"/>
    </row>
    <row r="792" spans="1:4" ht="15.75" customHeight="1" x14ac:dyDescent="0.2">
      <c r="A792" s="129"/>
      <c r="B792" s="129"/>
      <c r="D792" s="529"/>
    </row>
    <row r="793" spans="1:4" ht="15.75" customHeight="1" x14ac:dyDescent="0.2">
      <c r="A793" s="129"/>
      <c r="B793" s="129"/>
      <c r="D793" s="529"/>
    </row>
    <row r="794" spans="1:4" ht="15.75" customHeight="1" x14ac:dyDescent="0.2">
      <c r="A794" s="129"/>
      <c r="B794" s="129"/>
      <c r="D794" s="529"/>
    </row>
    <row r="795" spans="1:4" ht="15.75" customHeight="1" x14ac:dyDescent="0.2">
      <c r="A795" s="129"/>
      <c r="B795" s="129"/>
      <c r="D795" s="529"/>
    </row>
    <row r="796" spans="1:4" ht="15.75" customHeight="1" x14ac:dyDescent="0.2">
      <c r="A796" s="129"/>
      <c r="B796" s="129"/>
      <c r="D796" s="529"/>
    </row>
    <row r="797" spans="1:4" ht="15.75" customHeight="1" x14ac:dyDescent="0.2">
      <c r="A797" s="129"/>
      <c r="B797" s="129"/>
      <c r="D797" s="529"/>
    </row>
    <row r="798" spans="1:4" ht="15.75" customHeight="1" x14ac:dyDescent="0.2">
      <c r="A798" s="129"/>
      <c r="B798" s="129"/>
      <c r="D798" s="529"/>
    </row>
    <row r="799" spans="1:4" ht="15.75" customHeight="1" x14ac:dyDescent="0.2">
      <c r="A799" s="129"/>
      <c r="B799" s="129"/>
      <c r="D799" s="529"/>
    </row>
    <row r="800" spans="1:4" ht="15.75" customHeight="1" x14ac:dyDescent="0.2">
      <c r="A800" s="129"/>
      <c r="B800" s="129"/>
      <c r="D800" s="529"/>
    </row>
    <row r="801" spans="1:4" ht="15.75" customHeight="1" x14ac:dyDescent="0.2">
      <c r="A801" s="129"/>
      <c r="B801" s="129"/>
      <c r="D801" s="529"/>
    </row>
    <row r="802" spans="1:4" ht="15.75" customHeight="1" x14ac:dyDescent="0.2">
      <c r="A802" s="129"/>
      <c r="B802" s="129"/>
      <c r="D802" s="529"/>
    </row>
    <row r="803" spans="1:4" ht="15.75" customHeight="1" x14ac:dyDescent="0.2">
      <c r="A803" s="129"/>
      <c r="B803" s="129"/>
      <c r="D803" s="529"/>
    </row>
    <row r="804" spans="1:4" ht="15.75" customHeight="1" x14ac:dyDescent="0.2">
      <c r="A804" s="129"/>
      <c r="B804" s="129"/>
      <c r="D804" s="529"/>
    </row>
    <row r="805" spans="1:4" ht="15.75" customHeight="1" x14ac:dyDescent="0.2">
      <c r="A805" s="129"/>
      <c r="B805" s="129"/>
      <c r="D805" s="529"/>
    </row>
    <row r="806" spans="1:4" ht="15.75" customHeight="1" x14ac:dyDescent="0.2">
      <c r="A806" s="129"/>
      <c r="B806" s="129"/>
      <c r="D806" s="529"/>
    </row>
    <row r="807" spans="1:4" ht="15.75" customHeight="1" x14ac:dyDescent="0.2">
      <c r="A807" s="129"/>
      <c r="B807" s="129"/>
      <c r="D807" s="529"/>
    </row>
    <row r="808" spans="1:4" ht="15.75" customHeight="1" x14ac:dyDescent="0.2">
      <c r="A808" s="129"/>
      <c r="B808" s="129"/>
      <c r="D808" s="529"/>
    </row>
    <row r="809" spans="1:4" ht="15.75" customHeight="1" x14ac:dyDescent="0.2">
      <c r="A809" s="129"/>
      <c r="B809" s="129"/>
      <c r="D809" s="529"/>
    </row>
    <row r="810" spans="1:4" ht="15.75" customHeight="1" x14ac:dyDescent="0.2">
      <c r="A810" s="129"/>
      <c r="B810" s="129"/>
      <c r="D810" s="529"/>
    </row>
    <row r="811" spans="1:4" ht="15.75" customHeight="1" x14ac:dyDescent="0.2">
      <c r="A811" s="129"/>
      <c r="B811" s="129"/>
      <c r="D811" s="529"/>
    </row>
    <row r="812" spans="1:4" ht="15.75" customHeight="1" x14ac:dyDescent="0.2">
      <c r="A812" s="129"/>
      <c r="B812" s="129"/>
      <c r="D812" s="529"/>
    </row>
    <row r="813" spans="1:4" ht="15.75" customHeight="1" x14ac:dyDescent="0.2">
      <c r="A813" s="129"/>
      <c r="B813" s="129"/>
      <c r="D813" s="529"/>
    </row>
    <row r="814" spans="1:4" ht="15.75" customHeight="1" x14ac:dyDescent="0.2">
      <c r="A814" s="129"/>
      <c r="B814" s="129"/>
      <c r="D814" s="529"/>
    </row>
    <row r="815" spans="1:4" ht="15.75" customHeight="1" x14ac:dyDescent="0.2">
      <c r="A815" s="129"/>
      <c r="B815" s="129"/>
      <c r="D815" s="529"/>
    </row>
    <row r="816" spans="1:4" ht="15.75" customHeight="1" x14ac:dyDescent="0.2">
      <c r="A816" s="129"/>
      <c r="B816" s="129"/>
      <c r="D816" s="529"/>
    </row>
    <row r="817" spans="1:4" ht="15.75" customHeight="1" x14ac:dyDescent="0.2">
      <c r="A817" s="129"/>
      <c r="B817" s="129"/>
      <c r="D817" s="529"/>
    </row>
    <row r="818" spans="1:4" ht="15.75" customHeight="1" x14ac:dyDescent="0.2">
      <c r="A818" s="129"/>
      <c r="B818" s="129"/>
      <c r="D818" s="529"/>
    </row>
    <row r="819" spans="1:4" ht="15.75" customHeight="1" x14ac:dyDescent="0.2">
      <c r="A819" s="129"/>
      <c r="B819" s="129"/>
      <c r="D819" s="529"/>
    </row>
    <row r="820" spans="1:4" ht="15.75" customHeight="1" x14ac:dyDescent="0.2">
      <c r="A820" s="129"/>
      <c r="B820" s="129"/>
      <c r="D820" s="529"/>
    </row>
    <row r="821" spans="1:4" ht="15.75" customHeight="1" x14ac:dyDescent="0.2">
      <c r="A821" s="129"/>
      <c r="B821" s="129"/>
      <c r="D821" s="529"/>
    </row>
    <row r="822" spans="1:4" ht="15.75" customHeight="1" x14ac:dyDescent="0.2">
      <c r="A822" s="129"/>
      <c r="B822" s="129"/>
      <c r="D822" s="529"/>
    </row>
    <row r="823" spans="1:4" ht="15.75" customHeight="1" x14ac:dyDescent="0.2">
      <c r="A823" s="129"/>
      <c r="B823" s="129"/>
      <c r="D823" s="529"/>
    </row>
    <row r="824" spans="1:4" ht="15.75" customHeight="1" x14ac:dyDescent="0.2">
      <c r="A824" s="129"/>
      <c r="B824" s="129"/>
      <c r="D824" s="529"/>
    </row>
    <row r="825" spans="1:4" ht="15.75" customHeight="1" x14ac:dyDescent="0.2">
      <c r="A825" s="129"/>
      <c r="B825" s="129"/>
      <c r="D825" s="529"/>
    </row>
    <row r="826" spans="1:4" ht="15.75" customHeight="1" x14ac:dyDescent="0.2">
      <c r="A826" s="129"/>
      <c r="B826" s="129"/>
      <c r="D826" s="529"/>
    </row>
    <row r="827" spans="1:4" ht="15.75" customHeight="1" x14ac:dyDescent="0.2">
      <c r="A827" s="129"/>
      <c r="B827" s="129"/>
      <c r="D827" s="529"/>
    </row>
    <row r="828" spans="1:4" ht="15.75" customHeight="1" x14ac:dyDescent="0.2">
      <c r="A828" s="129"/>
      <c r="B828" s="129"/>
      <c r="D828" s="529"/>
    </row>
    <row r="829" spans="1:4" ht="15.75" customHeight="1" x14ac:dyDescent="0.2">
      <c r="A829" s="129"/>
      <c r="B829" s="129"/>
      <c r="D829" s="529"/>
    </row>
    <row r="830" spans="1:4" ht="15.75" customHeight="1" x14ac:dyDescent="0.2">
      <c r="A830" s="129"/>
      <c r="B830" s="129"/>
      <c r="D830" s="529"/>
    </row>
    <row r="831" spans="1:4" ht="15.75" customHeight="1" x14ac:dyDescent="0.2">
      <c r="A831" s="129"/>
      <c r="B831" s="129"/>
      <c r="D831" s="529"/>
    </row>
    <row r="832" spans="1:4" ht="15.75" customHeight="1" x14ac:dyDescent="0.2">
      <c r="A832" s="129"/>
      <c r="B832" s="129"/>
      <c r="D832" s="529"/>
    </row>
    <row r="833" spans="1:4" ht="15.75" customHeight="1" x14ac:dyDescent="0.2">
      <c r="A833" s="129"/>
      <c r="B833" s="129"/>
      <c r="D833" s="529"/>
    </row>
    <row r="834" spans="1:4" ht="15.75" customHeight="1" x14ac:dyDescent="0.2">
      <c r="A834" s="129"/>
      <c r="B834" s="129"/>
      <c r="D834" s="529"/>
    </row>
    <row r="835" spans="1:4" ht="15.75" customHeight="1" x14ac:dyDescent="0.2">
      <c r="A835" s="129"/>
      <c r="B835" s="129"/>
      <c r="D835" s="529"/>
    </row>
    <row r="836" spans="1:4" ht="15.75" customHeight="1" x14ac:dyDescent="0.2">
      <c r="A836" s="129"/>
      <c r="B836" s="129"/>
      <c r="D836" s="529"/>
    </row>
    <row r="837" spans="1:4" ht="15.75" customHeight="1" x14ac:dyDescent="0.2">
      <c r="A837" s="129"/>
      <c r="B837" s="129"/>
      <c r="D837" s="529"/>
    </row>
    <row r="838" spans="1:4" ht="15.75" customHeight="1" x14ac:dyDescent="0.2">
      <c r="A838" s="129"/>
      <c r="B838" s="129"/>
      <c r="D838" s="529"/>
    </row>
    <row r="839" spans="1:4" ht="15.75" customHeight="1" x14ac:dyDescent="0.2">
      <c r="A839" s="129"/>
      <c r="B839" s="129"/>
      <c r="D839" s="529"/>
    </row>
    <row r="840" spans="1:4" ht="15.75" customHeight="1" x14ac:dyDescent="0.2">
      <c r="A840" s="129"/>
      <c r="B840" s="129"/>
      <c r="D840" s="529"/>
    </row>
    <row r="841" spans="1:4" ht="15.75" customHeight="1" x14ac:dyDescent="0.2">
      <c r="A841" s="129"/>
      <c r="B841" s="129"/>
      <c r="D841" s="529"/>
    </row>
    <row r="842" spans="1:4" ht="15.75" customHeight="1" x14ac:dyDescent="0.2">
      <c r="A842" s="129"/>
      <c r="B842" s="129"/>
      <c r="D842" s="529"/>
    </row>
    <row r="843" spans="1:4" ht="15.75" customHeight="1" x14ac:dyDescent="0.2">
      <c r="A843" s="129"/>
      <c r="B843" s="129"/>
      <c r="D843" s="529"/>
    </row>
    <row r="844" spans="1:4" ht="15.75" customHeight="1" x14ac:dyDescent="0.2">
      <c r="A844" s="129"/>
      <c r="B844" s="129"/>
      <c r="D844" s="529"/>
    </row>
    <row r="845" spans="1:4" ht="15.75" customHeight="1" x14ac:dyDescent="0.2">
      <c r="A845" s="129"/>
      <c r="B845" s="129"/>
      <c r="D845" s="529"/>
    </row>
    <row r="846" spans="1:4" ht="15.75" customHeight="1" x14ac:dyDescent="0.2">
      <c r="A846" s="129"/>
      <c r="B846" s="129"/>
      <c r="D846" s="529"/>
    </row>
    <row r="847" spans="1:4" ht="15.75" customHeight="1" x14ac:dyDescent="0.2">
      <c r="A847" s="129"/>
      <c r="B847" s="129"/>
      <c r="D847" s="529"/>
    </row>
    <row r="848" spans="1:4" ht="15.75" customHeight="1" x14ac:dyDescent="0.2">
      <c r="A848" s="129"/>
      <c r="B848" s="129"/>
      <c r="D848" s="529"/>
    </row>
    <row r="849" spans="1:4" ht="15.75" customHeight="1" x14ac:dyDescent="0.2">
      <c r="A849" s="129"/>
      <c r="B849" s="129"/>
      <c r="D849" s="529"/>
    </row>
    <row r="850" spans="1:4" ht="15.75" customHeight="1" x14ac:dyDescent="0.2">
      <c r="A850" s="129"/>
      <c r="B850" s="129"/>
      <c r="D850" s="529"/>
    </row>
    <row r="851" spans="1:4" ht="15.75" customHeight="1" x14ac:dyDescent="0.2">
      <c r="A851" s="129"/>
      <c r="B851" s="129"/>
      <c r="D851" s="529"/>
    </row>
    <row r="852" spans="1:4" ht="15.75" customHeight="1" x14ac:dyDescent="0.2">
      <c r="A852" s="129"/>
      <c r="B852" s="129"/>
      <c r="D852" s="529"/>
    </row>
    <row r="853" spans="1:4" ht="15.75" customHeight="1" x14ac:dyDescent="0.2">
      <c r="A853" s="129"/>
      <c r="B853" s="129"/>
      <c r="D853" s="529"/>
    </row>
    <row r="854" spans="1:4" ht="15.75" customHeight="1" x14ac:dyDescent="0.2">
      <c r="A854" s="129"/>
      <c r="B854" s="129"/>
      <c r="D854" s="529"/>
    </row>
    <row r="855" spans="1:4" ht="15.75" customHeight="1" x14ac:dyDescent="0.2">
      <c r="A855" s="129"/>
      <c r="B855" s="129"/>
      <c r="D855" s="529"/>
    </row>
    <row r="856" spans="1:4" ht="15.75" customHeight="1" x14ac:dyDescent="0.2">
      <c r="A856" s="129"/>
      <c r="B856" s="129"/>
      <c r="D856" s="529"/>
    </row>
    <row r="857" spans="1:4" ht="15.75" customHeight="1" x14ac:dyDescent="0.2">
      <c r="A857" s="129"/>
      <c r="B857" s="129"/>
      <c r="D857" s="529"/>
    </row>
    <row r="858" spans="1:4" ht="15.75" customHeight="1" x14ac:dyDescent="0.2">
      <c r="A858" s="129"/>
      <c r="B858" s="129"/>
      <c r="D858" s="529"/>
    </row>
    <row r="859" spans="1:4" ht="15.75" customHeight="1" x14ac:dyDescent="0.2">
      <c r="A859" s="129"/>
      <c r="B859" s="129"/>
      <c r="D859" s="529"/>
    </row>
    <row r="860" spans="1:4" ht="15.75" customHeight="1" x14ac:dyDescent="0.2">
      <c r="A860" s="129"/>
      <c r="B860" s="129"/>
      <c r="D860" s="529"/>
    </row>
    <row r="861" spans="1:4" ht="15.75" customHeight="1" x14ac:dyDescent="0.2">
      <c r="A861" s="129"/>
      <c r="B861" s="129"/>
      <c r="D861" s="529"/>
    </row>
    <row r="862" spans="1:4" ht="15.75" customHeight="1" x14ac:dyDescent="0.2">
      <c r="A862" s="129"/>
      <c r="B862" s="129"/>
      <c r="D862" s="529"/>
    </row>
    <row r="863" spans="1:4" ht="15.75" customHeight="1" x14ac:dyDescent="0.2">
      <c r="A863" s="129"/>
      <c r="B863" s="129"/>
      <c r="D863" s="529"/>
    </row>
    <row r="864" spans="1:4" ht="15.75" customHeight="1" x14ac:dyDescent="0.2">
      <c r="A864" s="129"/>
      <c r="B864" s="129"/>
      <c r="D864" s="529"/>
    </row>
    <row r="865" spans="1:4" ht="15.75" customHeight="1" x14ac:dyDescent="0.2">
      <c r="A865" s="129"/>
      <c r="B865" s="129"/>
      <c r="D865" s="529"/>
    </row>
    <row r="866" spans="1:4" ht="15.75" customHeight="1" x14ac:dyDescent="0.2">
      <c r="A866" s="129"/>
      <c r="B866" s="129"/>
      <c r="D866" s="529"/>
    </row>
    <row r="867" spans="1:4" ht="15.75" customHeight="1" x14ac:dyDescent="0.2">
      <c r="A867" s="129"/>
      <c r="B867" s="129"/>
      <c r="D867" s="529"/>
    </row>
    <row r="868" spans="1:4" ht="15.75" customHeight="1" x14ac:dyDescent="0.2">
      <c r="A868" s="129"/>
      <c r="B868" s="129"/>
      <c r="D868" s="529"/>
    </row>
    <row r="869" spans="1:4" ht="15.75" customHeight="1" x14ac:dyDescent="0.2">
      <c r="A869" s="129"/>
      <c r="B869" s="129"/>
      <c r="D869" s="529"/>
    </row>
    <row r="870" spans="1:4" ht="15.75" customHeight="1" x14ac:dyDescent="0.2">
      <c r="A870" s="129"/>
      <c r="B870" s="129"/>
      <c r="D870" s="529"/>
    </row>
    <row r="871" spans="1:4" ht="15.75" customHeight="1" x14ac:dyDescent="0.2">
      <c r="A871" s="129"/>
      <c r="B871" s="129"/>
      <c r="D871" s="529"/>
    </row>
    <row r="872" spans="1:4" ht="15.75" customHeight="1" x14ac:dyDescent="0.2">
      <c r="A872" s="129"/>
      <c r="B872" s="129"/>
      <c r="D872" s="529"/>
    </row>
    <row r="873" spans="1:4" ht="15.75" customHeight="1" x14ac:dyDescent="0.2">
      <c r="A873" s="129"/>
      <c r="B873" s="129"/>
      <c r="D873" s="529"/>
    </row>
    <row r="874" spans="1:4" ht="15.75" customHeight="1" x14ac:dyDescent="0.2">
      <c r="A874" s="129"/>
      <c r="B874" s="129"/>
      <c r="D874" s="529"/>
    </row>
    <row r="875" spans="1:4" ht="15.75" customHeight="1" x14ac:dyDescent="0.2">
      <c r="A875" s="129"/>
      <c r="B875" s="129"/>
      <c r="D875" s="529"/>
    </row>
    <row r="876" spans="1:4" ht="15.75" customHeight="1" x14ac:dyDescent="0.2">
      <c r="A876" s="129"/>
      <c r="B876" s="129"/>
      <c r="D876" s="529"/>
    </row>
    <row r="877" spans="1:4" ht="15.75" customHeight="1" x14ac:dyDescent="0.2">
      <c r="A877" s="129"/>
      <c r="B877" s="129"/>
      <c r="D877" s="529"/>
    </row>
    <row r="878" spans="1:4" ht="15.75" customHeight="1" x14ac:dyDescent="0.2">
      <c r="A878" s="129"/>
      <c r="B878" s="129"/>
      <c r="D878" s="529"/>
    </row>
    <row r="879" spans="1:4" ht="15.75" customHeight="1" x14ac:dyDescent="0.2">
      <c r="A879" s="129"/>
      <c r="B879" s="129"/>
      <c r="D879" s="529"/>
    </row>
    <row r="880" spans="1:4" ht="15.75" customHeight="1" x14ac:dyDescent="0.2">
      <c r="A880" s="129"/>
      <c r="B880" s="129"/>
      <c r="D880" s="529"/>
    </row>
    <row r="881" spans="1:4" ht="15.75" customHeight="1" x14ac:dyDescent="0.2">
      <c r="A881" s="129"/>
      <c r="B881" s="129"/>
      <c r="D881" s="529"/>
    </row>
    <row r="882" spans="1:4" ht="15.75" customHeight="1" x14ac:dyDescent="0.2">
      <c r="A882" s="129"/>
      <c r="B882" s="129"/>
      <c r="D882" s="529"/>
    </row>
    <row r="883" spans="1:4" ht="15.75" customHeight="1" x14ac:dyDescent="0.2">
      <c r="A883" s="129"/>
      <c r="B883" s="129"/>
      <c r="D883" s="529"/>
    </row>
    <row r="884" spans="1:4" ht="15.75" customHeight="1" x14ac:dyDescent="0.2">
      <c r="A884" s="129"/>
      <c r="B884" s="129"/>
      <c r="D884" s="529"/>
    </row>
    <row r="885" spans="1:4" ht="15.75" customHeight="1" x14ac:dyDescent="0.2">
      <c r="A885" s="129"/>
      <c r="B885" s="129"/>
      <c r="D885" s="529"/>
    </row>
    <row r="886" spans="1:4" ht="15.75" customHeight="1" x14ac:dyDescent="0.2">
      <c r="A886" s="129"/>
      <c r="B886" s="129"/>
      <c r="D886" s="529"/>
    </row>
    <row r="887" spans="1:4" ht="15.75" customHeight="1" x14ac:dyDescent="0.2">
      <c r="A887" s="129"/>
      <c r="B887" s="129"/>
      <c r="D887" s="529"/>
    </row>
    <row r="888" spans="1:4" ht="15.75" customHeight="1" x14ac:dyDescent="0.2">
      <c r="A888" s="129"/>
      <c r="B888" s="129"/>
      <c r="D888" s="529"/>
    </row>
    <row r="889" spans="1:4" ht="15.75" customHeight="1" x14ac:dyDescent="0.2">
      <c r="A889" s="129"/>
      <c r="B889" s="129"/>
      <c r="D889" s="529"/>
    </row>
    <row r="890" spans="1:4" ht="15.75" customHeight="1" x14ac:dyDescent="0.2">
      <c r="A890" s="129"/>
      <c r="B890" s="129"/>
      <c r="D890" s="529"/>
    </row>
    <row r="891" spans="1:4" ht="15.75" customHeight="1" x14ac:dyDescent="0.2">
      <c r="A891" s="129"/>
      <c r="B891" s="129"/>
      <c r="D891" s="529"/>
    </row>
    <row r="892" spans="1:4" ht="15.75" customHeight="1" x14ac:dyDescent="0.2">
      <c r="A892" s="129"/>
      <c r="B892" s="129"/>
      <c r="D892" s="529"/>
    </row>
    <row r="893" spans="1:4" ht="15.75" customHeight="1" x14ac:dyDescent="0.2">
      <c r="A893" s="129"/>
      <c r="B893" s="129"/>
      <c r="D893" s="529"/>
    </row>
    <row r="894" spans="1:4" ht="15.75" customHeight="1" x14ac:dyDescent="0.2">
      <c r="A894" s="129"/>
      <c r="B894" s="129"/>
      <c r="D894" s="529"/>
    </row>
    <row r="895" spans="1:4" ht="15.75" customHeight="1" x14ac:dyDescent="0.2">
      <c r="A895" s="129"/>
      <c r="B895" s="129"/>
      <c r="D895" s="529"/>
    </row>
    <row r="896" spans="1:4" ht="15.75" customHeight="1" x14ac:dyDescent="0.2">
      <c r="A896" s="129"/>
      <c r="B896" s="129"/>
      <c r="D896" s="529"/>
    </row>
    <row r="897" spans="1:4" ht="15.75" customHeight="1" x14ac:dyDescent="0.2">
      <c r="A897" s="129"/>
      <c r="B897" s="129"/>
      <c r="D897" s="529"/>
    </row>
    <row r="898" spans="1:4" ht="15.75" customHeight="1" x14ac:dyDescent="0.2">
      <c r="A898" s="129"/>
      <c r="B898" s="129"/>
      <c r="D898" s="529"/>
    </row>
    <row r="899" spans="1:4" ht="15.75" customHeight="1" x14ac:dyDescent="0.2">
      <c r="A899" s="129"/>
      <c r="B899" s="129"/>
      <c r="D899" s="529"/>
    </row>
    <row r="900" spans="1:4" ht="15.75" customHeight="1" x14ac:dyDescent="0.2">
      <c r="A900" s="129"/>
      <c r="B900" s="129"/>
      <c r="D900" s="529"/>
    </row>
    <row r="901" spans="1:4" ht="15.75" customHeight="1" x14ac:dyDescent="0.2">
      <c r="A901" s="129"/>
      <c r="B901" s="129"/>
      <c r="D901" s="529"/>
    </row>
    <row r="902" spans="1:4" ht="15.75" customHeight="1" x14ac:dyDescent="0.2">
      <c r="A902" s="129"/>
      <c r="B902" s="129"/>
      <c r="D902" s="529"/>
    </row>
    <row r="903" spans="1:4" ht="15.75" customHeight="1" x14ac:dyDescent="0.2">
      <c r="A903" s="129"/>
      <c r="B903" s="129"/>
      <c r="D903" s="529"/>
    </row>
    <row r="904" spans="1:4" ht="15.75" customHeight="1" x14ac:dyDescent="0.2">
      <c r="A904" s="129"/>
      <c r="B904" s="129"/>
      <c r="D904" s="529"/>
    </row>
    <row r="905" spans="1:4" ht="15.75" customHeight="1" x14ac:dyDescent="0.2">
      <c r="A905" s="129"/>
      <c r="B905" s="129"/>
      <c r="D905" s="529"/>
    </row>
    <row r="906" spans="1:4" ht="15.75" customHeight="1" x14ac:dyDescent="0.2">
      <c r="A906" s="129"/>
      <c r="B906" s="129"/>
      <c r="D906" s="529"/>
    </row>
    <row r="907" spans="1:4" ht="15.75" customHeight="1" x14ac:dyDescent="0.2">
      <c r="A907" s="129"/>
      <c r="B907" s="129"/>
      <c r="D907" s="529"/>
    </row>
    <row r="908" spans="1:4" ht="15.75" customHeight="1" x14ac:dyDescent="0.2">
      <c r="A908" s="129"/>
      <c r="B908" s="129"/>
      <c r="D908" s="529"/>
    </row>
    <row r="909" spans="1:4" ht="15.75" customHeight="1" x14ac:dyDescent="0.2">
      <c r="A909" s="129"/>
      <c r="B909" s="129"/>
      <c r="D909" s="529"/>
    </row>
    <row r="910" spans="1:4" ht="15.75" customHeight="1" x14ac:dyDescent="0.2">
      <c r="A910" s="129"/>
      <c r="B910" s="129"/>
      <c r="D910" s="529"/>
    </row>
    <row r="911" spans="1:4" ht="15.75" customHeight="1" x14ac:dyDescent="0.2">
      <c r="A911" s="129"/>
      <c r="B911" s="129"/>
      <c r="D911" s="529"/>
    </row>
    <row r="912" spans="1:4" ht="15.75" customHeight="1" x14ac:dyDescent="0.2">
      <c r="A912" s="129"/>
      <c r="B912" s="129"/>
      <c r="D912" s="529"/>
    </row>
    <row r="913" spans="1:4" ht="15.75" customHeight="1" x14ac:dyDescent="0.2">
      <c r="A913" s="129"/>
      <c r="B913" s="129"/>
      <c r="D913" s="529"/>
    </row>
    <row r="914" spans="1:4" ht="15.75" customHeight="1" x14ac:dyDescent="0.2">
      <c r="A914" s="129"/>
      <c r="B914" s="129"/>
      <c r="D914" s="529"/>
    </row>
    <row r="915" spans="1:4" ht="15.75" customHeight="1" x14ac:dyDescent="0.2">
      <c r="A915" s="129"/>
      <c r="B915" s="129"/>
      <c r="D915" s="529"/>
    </row>
    <row r="916" spans="1:4" ht="15.75" customHeight="1" x14ac:dyDescent="0.2">
      <c r="A916" s="129"/>
      <c r="B916" s="129"/>
      <c r="D916" s="529"/>
    </row>
    <row r="917" spans="1:4" ht="15.75" customHeight="1" x14ac:dyDescent="0.2">
      <c r="A917" s="129"/>
      <c r="B917" s="129"/>
      <c r="D917" s="529"/>
    </row>
    <row r="918" spans="1:4" ht="15.75" customHeight="1" x14ac:dyDescent="0.2">
      <c r="A918" s="129"/>
      <c r="B918" s="129"/>
      <c r="D918" s="529"/>
    </row>
    <row r="919" spans="1:4" ht="15.75" customHeight="1" x14ac:dyDescent="0.2">
      <c r="A919" s="129"/>
      <c r="B919" s="129"/>
      <c r="D919" s="529"/>
    </row>
    <row r="920" spans="1:4" ht="15.75" customHeight="1" x14ac:dyDescent="0.2">
      <c r="A920" s="129"/>
      <c r="B920" s="129"/>
      <c r="D920" s="529"/>
    </row>
    <row r="921" spans="1:4" ht="15.75" customHeight="1" x14ac:dyDescent="0.2">
      <c r="A921" s="129"/>
      <c r="B921" s="129"/>
      <c r="D921" s="529"/>
    </row>
    <row r="922" spans="1:4" ht="15.75" customHeight="1" x14ac:dyDescent="0.2">
      <c r="A922" s="129"/>
      <c r="B922" s="129"/>
      <c r="D922" s="529"/>
    </row>
    <row r="923" spans="1:4" ht="15.75" customHeight="1" x14ac:dyDescent="0.2">
      <c r="A923" s="129"/>
      <c r="B923" s="129"/>
      <c r="D923" s="529"/>
    </row>
    <row r="924" spans="1:4" ht="15.75" customHeight="1" x14ac:dyDescent="0.2">
      <c r="A924" s="129"/>
      <c r="B924" s="129"/>
      <c r="D924" s="529"/>
    </row>
    <row r="925" spans="1:4" ht="15.75" customHeight="1" x14ac:dyDescent="0.2">
      <c r="A925" s="129"/>
      <c r="B925" s="129"/>
      <c r="D925" s="529"/>
    </row>
    <row r="926" spans="1:4" ht="15.75" customHeight="1" x14ac:dyDescent="0.2">
      <c r="A926" s="129"/>
      <c r="B926" s="129"/>
      <c r="D926" s="529"/>
    </row>
    <row r="927" spans="1:4" ht="15.75" customHeight="1" x14ac:dyDescent="0.2">
      <c r="A927" s="129"/>
      <c r="B927" s="129"/>
      <c r="D927" s="529"/>
    </row>
    <row r="928" spans="1:4" ht="15.75" customHeight="1" x14ac:dyDescent="0.2">
      <c r="A928" s="129"/>
      <c r="B928" s="129"/>
      <c r="D928" s="529"/>
    </row>
    <row r="929" spans="1:4" ht="15.75" customHeight="1" x14ac:dyDescent="0.2">
      <c r="A929" s="129"/>
      <c r="B929" s="129"/>
      <c r="D929" s="529"/>
    </row>
    <row r="930" spans="1:4" ht="15.75" customHeight="1" x14ac:dyDescent="0.2">
      <c r="A930" s="129"/>
      <c r="B930" s="129"/>
      <c r="D930" s="529"/>
    </row>
    <row r="931" spans="1:4" ht="15.75" customHeight="1" x14ac:dyDescent="0.2">
      <c r="A931" s="129"/>
      <c r="B931" s="129"/>
      <c r="D931" s="529"/>
    </row>
    <row r="932" spans="1:4" ht="15.75" customHeight="1" x14ac:dyDescent="0.2">
      <c r="A932" s="129"/>
      <c r="B932" s="129"/>
      <c r="D932" s="529"/>
    </row>
    <row r="933" spans="1:4" ht="15.75" customHeight="1" x14ac:dyDescent="0.2">
      <c r="A933" s="129"/>
      <c r="B933" s="129"/>
      <c r="D933" s="529"/>
    </row>
    <row r="934" spans="1:4" ht="15.75" customHeight="1" x14ac:dyDescent="0.2">
      <c r="A934" s="129"/>
      <c r="B934" s="129"/>
      <c r="D934" s="529"/>
    </row>
    <row r="935" spans="1:4" ht="15.75" customHeight="1" x14ac:dyDescent="0.2">
      <c r="A935" s="129"/>
      <c r="B935" s="129"/>
      <c r="D935" s="529"/>
    </row>
    <row r="936" spans="1:4" ht="15.75" customHeight="1" x14ac:dyDescent="0.2">
      <c r="A936" s="129"/>
      <c r="B936" s="129"/>
      <c r="D936" s="529"/>
    </row>
    <row r="937" spans="1:4" ht="15.75" customHeight="1" x14ac:dyDescent="0.2">
      <c r="A937" s="129"/>
      <c r="B937" s="129"/>
      <c r="D937" s="529"/>
    </row>
    <row r="938" spans="1:4" ht="15.75" customHeight="1" x14ac:dyDescent="0.2">
      <c r="A938" s="129"/>
      <c r="B938" s="129"/>
      <c r="D938" s="529"/>
    </row>
    <row r="939" spans="1:4" ht="15.75" customHeight="1" x14ac:dyDescent="0.2">
      <c r="A939" s="129"/>
      <c r="B939" s="129"/>
      <c r="D939" s="529"/>
    </row>
    <row r="940" spans="1:4" ht="15.75" customHeight="1" x14ac:dyDescent="0.2">
      <c r="A940" s="129"/>
      <c r="B940" s="129"/>
      <c r="D940" s="529"/>
    </row>
    <row r="941" spans="1:4" ht="15.75" customHeight="1" x14ac:dyDescent="0.2">
      <c r="A941" s="129"/>
      <c r="B941" s="129"/>
      <c r="D941" s="529"/>
    </row>
    <row r="942" spans="1:4" ht="15.75" customHeight="1" x14ac:dyDescent="0.2">
      <c r="A942" s="129"/>
      <c r="B942" s="129"/>
      <c r="D942" s="529"/>
    </row>
    <row r="943" spans="1:4" ht="15.75" customHeight="1" x14ac:dyDescent="0.2">
      <c r="A943" s="129"/>
      <c r="B943" s="129"/>
      <c r="D943" s="529"/>
    </row>
    <row r="944" spans="1:4" ht="15.75" customHeight="1" x14ac:dyDescent="0.2">
      <c r="A944" s="129"/>
      <c r="B944" s="129"/>
      <c r="D944" s="529"/>
    </row>
    <row r="945" spans="1:4" ht="15.75" customHeight="1" x14ac:dyDescent="0.2">
      <c r="A945" s="129"/>
      <c r="B945" s="129"/>
      <c r="D945" s="529"/>
    </row>
    <row r="946" spans="1:4" ht="15.75" customHeight="1" x14ac:dyDescent="0.2">
      <c r="A946" s="129"/>
      <c r="B946" s="129"/>
      <c r="D946" s="529"/>
    </row>
    <row r="947" spans="1:4" ht="15.75" customHeight="1" x14ac:dyDescent="0.2">
      <c r="A947" s="129"/>
      <c r="B947" s="129"/>
      <c r="D947" s="529"/>
    </row>
    <row r="948" spans="1:4" ht="15.75" customHeight="1" x14ac:dyDescent="0.2">
      <c r="A948" s="129"/>
      <c r="B948" s="129"/>
      <c r="D948" s="529"/>
    </row>
    <row r="949" spans="1:4" ht="15.75" customHeight="1" x14ac:dyDescent="0.2">
      <c r="A949" s="129"/>
      <c r="B949" s="129"/>
      <c r="D949" s="529"/>
    </row>
    <row r="950" spans="1:4" ht="15.75" customHeight="1" x14ac:dyDescent="0.2">
      <c r="A950" s="129"/>
      <c r="B950" s="129"/>
      <c r="D950" s="529"/>
    </row>
    <row r="951" spans="1:4" ht="15.75" customHeight="1" x14ac:dyDescent="0.2">
      <c r="A951" s="129"/>
      <c r="B951" s="129"/>
      <c r="D951" s="529"/>
    </row>
    <row r="952" spans="1:4" ht="15.75" customHeight="1" x14ac:dyDescent="0.2">
      <c r="A952" s="129"/>
      <c r="B952" s="129"/>
      <c r="D952" s="529"/>
    </row>
    <row r="953" spans="1:4" ht="15.75" customHeight="1" x14ac:dyDescent="0.2">
      <c r="A953" s="129"/>
      <c r="B953" s="129"/>
      <c r="D953" s="529"/>
    </row>
    <row r="954" spans="1:4" ht="15.75" customHeight="1" x14ac:dyDescent="0.2">
      <c r="A954" s="129"/>
      <c r="B954" s="129"/>
      <c r="D954" s="529"/>
    </row>
    <row r="955" spans="1:4" ht="15.75" customHeight="1" x14ac:dyDescent="0.2">
      <c r="A955" s="129"/>
      <c r="B955" s="129"/>
      <c r="D955" s="529"/>
    </row>
    <row r="956" spans="1:4" ht="15.75" customHeight="1" x14ac:dyDescent="0.2">
      <c r="A956" s="129"/>
      <c r="B956" s="129"/>
      <c r="D956" s="529"/>
    </row>
    <row r="957" spans="1:4" ht="15.75" customHeight="1" x14ac:dyDescent="0.2">
      <c r="A957" s="129"/>
      <c r="B957" s="129"/>
      <c r="D957" s="529"/>
    </row>
    <row r="958" spans="1:4" ht="15.75" customHeight="1" x14ac:dyDescent="0.2">
      <c r="A958" s="129"/>
      <c r="B958" s="129"/>
      <c r="D958" s="529"/>
    </row>
    <row r="959" spans="1:4" ht="15.75" customHeight="1" x14ac:dyDescent="0.2">
      <c r="A959" s="129"/>
      <c r="B959" s="129"/>
      <c r="D959" s="529"/>
    </row>
    <row r="960" spans="1:4" ht="15.75" customHeight="1" x14ac:dyDescent="0.2">
      <c r="A960" s="129"/>
      <c r="B960" s="129"/>
      <c r="D960" s="529"/>
    </row>
    <row r="961" spans="1:4" ht="15.75" customHeight="1" x14ac:dyDescent="0.2">
      <c r="A961" s="129"/>
      <c r="B961" s="129"/>
      <c r="D961" s="529"/>
    </row>
    <row r="962" spans="1:4" ht="15.75" customHeight="1" x14ac:dyDescent="0.2">
      <c r="A962" s="129"/>
      <c r="B962" s="129"/>
      <c r="D962" s="529"/>
    </row>
    <row r="963" spans="1:4" ht="15.75" customHeight="1" x14ac:dyDescent="0.2">
      <c r="A963" s="129"/>
      <c r="B963" s="129"/>
      <c r="D963" s="529"/>
    </row>
    <row r="964" spans="1:4" ht="15.75" customHeight="1" x14ac:dyDescent="0.2">
      <c r="A964" s="129"/>
      <c r="B964" s="129"/>
      <c r="D964" s="529"/>
    </row>
    <row r="965" spans="1:4" ht="15.75" customHeight="1" x14ac:dyDescent="0.2">
      <c r="A965" s="129"/>
      <c r="B965" s="129"/>
      <c r="D965" s="529"/>
    </row>
    <row r="966" spans="1:4" ht="15.75" customHeight="1" x14ac:dyDescent="0.2">
      <c r="A966" s="129"/>
      <c r="B966" s="129"/>
      <c r="D966" s="529"/>
    </row>
    <row r="967" spans="1:4" ht="15.75" customHeight="1" x14ac:dyDescent="0.2">
      <c r="A967" s="129"/>
      <c r="B967" s="129"/>
      <c r="D967" s="529"/>
    </row>
    <row r="968" spans="1:4" ht="15.75" customHeight="1" x14ac:dyDescent="0.2">
      <c r="A968" s="129"/>
      <c r="B968" s="129"/>
      <c r="D968" s="529"/>
    </row>
    <row r="969" spans="1:4" ht="15.75" customHeight="1" x14ac:dyDescent="0.2">
      <c r="A969" s="129"/>
      <c r="B969" s="129"/>
      <c r="D969" s="529"/>
    </row>
    <row r="970" spans="1:4" ht="15.75" customHeight="1" x14ac:dyDescent="0.2">
      <c r="A970" s="129"/>
      <c r="B970" s="129"/>
      <c r="D970" s="529"/>
    </row>
    <row r="971" spans="1:4" ht="15.75" customHeight="1" x14ac:dyDescent="0.2">
      <c r="A971" s="129"/>
      <c r="B971" s="129"/>
      <c r="D971" s="529"/>
    </row>
    <row r="972" spans="1:4" ht="15.75" customHeight="1" x14ac:dyDescent="0.2">
      <c r="A972" s="129"/>
      <c r="B972" s="129"/>
      <c r="D972" s="529"/>
    </row>
    <row r="973" spans="1:4" ht="15.75" customHeight="1" x14ac:dyDescent="0.2">
      <c r="A973" s="129"/>
      <c r="B973" s="129"/>
      <c r="D973" s="529"/>
    </row>
    <row r="974" spans="1:4" ht="15.75" customHeight="1" x14ac:dyDescent="0.2">
      <c r="A974" s="129"/>
      <c r="B974" s="129"/>
      <c r="D974" s="529"/>
    </row>
    <row r="975" spans="1:4" ht="15.75" customHeight="1" x14ac:dyDescent="0.2">
      <c r="A975" s="129"/>
      <c r="B975" s="129"/>
      <c r="D975" s="529"/>
    </row>
    <row r="976" spans="1:4" ht="15.75" customHeight="1" x14ac:dyDescent="0.2">
      <c r="A976" s="129"/>
      <c r="B976" s="129"/>
      <c r="D976" s="529"/>
    </row>
    <row r="977" spans="1:4" ht="15.75" customHeight="1" x14ac:dyDescent="0.2">
      <c r="A977" s="129"/>
      <c r="B977" s="129"/>
      <c r="D977" s="529"/>
    </row>
  </sheetData>
  <mergeCells count="1">
    <mergeCell ref="B5:C5"/>
  </mergeCells>
  <hyperlinks>
    <hyperlink ref="A2" location="'Содержание'!A1" display="&lt;&lt;"/>
  </hyperlinks>
  <pageMargins left="0.7" right="0.7" top="0.75" bottom="0.75" header="0.511811023622047" footer="0.51181102362204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FBFBF"/>
    <pageSetUpPr fitToPage="1"/>
  </sheetPr>
  <dimension ref="A1:IV1000"/>
  <sheetViews>
    <sheetView zoomScale="80" zoomScaleNormal="80" workbookViewId="0">
      <pane xSplit="4" ySplit="5" topLeftCell="E6" activePane="bottomRight" state="frozen"/>
      <selection pane="topRight"/>
      <selection pane="bottomLeft"/>
      <selection pane="bottomRight" activeCell="D5" sqref="D5"/>
    </sheetView>
  </sheetViews>
  <sheetFormatPr defaultColWidth="9" defaultRowHeight="15" x14ac:dyDescent="0.2"/>
  <cols>
    <col min="1" max="1" width="3.42578125" style="25" customWidth="1"/>
    <col min="2" max="2" width="1.5703125" style="25" customWidth="1"/>
    <col min="3" max="3" width="46.5703125" style="25" customWidth="1"/>
    <col min="4" max="4" width="10.5703125" style="37" customWidth="1"/>
    <col min="5" max="5" width="1.5703125" style="25" customWidth="1"/>
    <col min="6" max="6" width="11.5703125" style="25" customWidth="1"/>
    <col min="7" max="16" width="11.42578125" style="25" customWidth="1"/>
    <col min="17" max="42" width="12.42578125" style="25" customWidth="1"/>
    <col min="43" max="65" width="13.42578125" style="25" customWidth="1"/>
    <col min="66" max="256" width="14.42578125" style="25" customWidth="1"/>
  </cols>
  <sheetData>
    <row r="1" spans="1:85" ht="6.75" customHeight="1" x14ac:dyDescent="0.2">
      <c r="E1" s="253"/>
      <c r="F1" s="254"/>
    </row>
    <row r="2" spans="1:85" x14ac:dyDescent="0.2">
      <c r="A2" s="196" t="s">
        <v>25</v>
      </c>
      <c r="B2" s="47" t="s">
        <v>328</v>
      </c>
      <c r="C2" s="86"/>
      <c r="D2" s="53"/>
      <c r="E2" s="45"/>
      <c r="F2" s="197" t="s">
        <v>32</v>
      </c>
      <c r="G2" s="197" t="s">
        <v>32</v>
      </c>
      <c r="H2" s="197" t="s">
        <v>32</v>
      </c>
      <c r="I2" s="197" t="s">
        <v>32</v>
      </c>
      <c r="J2" s="197" t="s">
        <v>32</v>
      </c>
      <c r="K2" s="197" t="s">
        <v>32</v>
      </c>
      <c r="L2" s="197" t="s">
        <v>32</v>
      </c>
      <c r="M2" s="197" t="s">
        <v>32</v>
      </c>
      <c r="N2" s="198" t="s">
        <v>32</v>
      </c>
      <c r="O2" s="198" t="s">
        <v>32</v>
      </c>
      <c r="P2" s="198" t="s">
        <v>32</v>
      </c>
      <c r="Q2" s="198" t="s">
        <v>32</v>
      </c>
      <c r="R2" s="197" t="s">
        <v>33</v>
      </c>
      <c r="S2" s="197" t="s">
        <v>33</v>
      </c>
      <c r="T2" s="197" t="s">
        <v>33</v>
      </c>
      <c r="U2" s="197" t="s">
        <v>33</v>
      </c>
      <c r="V2" s="198" t="s">
        <v>33</v>
      </c>
      <c r="W2" s="198" t="s">
        <v>33</v>
      </c>
      <c r="X2" s="198" t="s">
        <v>33</v>
      </c>
      <c r="Y2" s="198" t="s">
        <v>33</v>
      </c>
      <c r="Z2" s="198" t="s">
        <v>33</v>
      </c>
      <c r="AA2" s="198" t="s">
        <v>33</v>
      </c>
      <c r="AB2" s="198" t="s">
        <v>33</v>
      </c>
      <c r="AC2" s="198" t="s">
        <v>33</v>
      </c>
      <c r="AD2" s="198" t="s">
        <v>34</v>
      </c>
      <c r="AE2" s="198" t="s">
        <v>34</v>
      </c>
      <c r="AF2" s="198" t="s">
        <v>34</v>
      </c>
      <c r="AG2" s="198" t="s">
        <v>34</v>
      </c>
      <c r="AH2" s="198" t="s">
        <v>34</v>
      </c>
      <c r="AI2" s="198" t="s">
        <v>34</v>
      </c>
      <c r="AJ2" s="198" t="s">
        <v>34</v>
      </c>
      <c r="AK2" s="198" t="s">
        <v>34</v>
      </c>
      <c r="AL2" s="198" t="s">
        <v>34</v>
      </c>
      <c r="AM2" s="198" t="s">
        <v>34</v>
      </c>
      <c r="AN2" s="198" t="s">
        <v>34</v>
      </c>
      <c r="AO2" s="198" t="s">
        <v>34</v>
      </c>
      <c r="AP2" s="197" t="s">
        <v>35</v>
      </c>
      <c r="AQ2" s="197" t="s">
        <v>35</v>
      </c>
      <c r="AR2" s="197" t="s">
        <v>35</v>
      </c>
      <c r="AS2" s="197" t="s">
        <v>35</v>
      </c>
      <c r="AT2" s="197" t="s">
        <v>35</v>
      </c>
      <c r="AU2" s="197" t="s">
        <v>35</v>
      </c>
      <c r="AV2" s="197" t="s">
        <v>35</v>
      </c>
      <c r="AW2" s="197" t="s">
        <v>35</v>
      </c>
      <c r="AX2" s="197" t="s">
        <v>35</v>
      </c>
      <c r="AY2" s="197" t="s">
        <v>35</v>
      </c>
      <c r="AZ2" s="197" t="s">
        <v>35</v>
      </c>
      <c r="BA2" s="197" t="s">
        <v>35</v>
      </c>
      <c r="BB2" s="197" t="s">
        <v>36</v>
      </c>
      <c r="BC2" s="197" t="s">
        <v>36</v>
      </c>
      <c r="BD2" s="197" t="s">
        <v>36</v>
      </c>
      <c r="BE2" s="197" t="s">
        <v>36</v>
      </c>
      <c r="BF2" s="197" t="s">
        <v>36</v>
      </c>
      <c r="BG2" s="197" t="s">
        <v>36</v>
      </c>
      <c r="BH2" s="197" t="s">
        <v>36</v>
      </c>
      <c r="BI2" s="197" t="s">
        <v>36</v>
      </c>
      <c r="BJ2" s="197" t="s">
        <v>36</v>
      </c>
      <c r="BK2" s="197" t="s">
        <v>36</v>
      </c>
      <c r="BL2" s="197" t="s">
        <v>36</v>
      </c>
      <c r="BM2" s="197" t="s">
        <v>36</v>
      </c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  <c r="CA2" s="54"/>
      <c r="CB2" s="54"/>
      <c r="CC2" s="54"/>
      <c r="CD2" s="54"/>
      <c r="CE2" s="54"/>
      <c r="CF2" s="54"/>
      <c r="CG2" s="54"/>
    </row>
    <row r="3" spans="1:85" x14ac:dyDescent="0.2">
      <c r="A3" s="26"/>
      <c r="B3" s="26"/>
      <c r="C3" s="199"/>
      <c r="D3" s="53"/>
      <c r="E3" s="45"/>
      <c r="F3" s="199" t="s">
        <v>292</v>
      </c>
      <c r="G3" s="199" t="s">
        <v>293</v>
      </c>
      <c r="H3" s="199" t="s">
        <v>294</v>
      </c>
      <c r="I3" s="199" t="s">
        <v>295</v>
      </c>
      <c r="J3" s="200" t="s">
        <v>296</v>
      </c>
      <c r="K3" s="200" t="s">
        <v>297</v>
      </c>
      <c r="L3" s="200" t="s">
        <v>298</v>
      </c>
      <c r="M3" s="200" t="s">
        <v>299</v>
      </c>
      <c r="N3" s="201" t="s">
        <v>300</v>
      </c>
      <c r="O3" s="201" t="s">
        <v>301</v>
      </c>
      <c r="P3" s="201" t="s">
        <v>302</v>
      </c>
      <c r="Q3" s="201" t="s">
        <v>303</v>
      </c>
      <c r="R3" s="200" t="s">
        <v>304</v>
      </c>
      <c r="S3" s="200" t="s">
        <v>293</v>
      </c>
      <c r="T3" s="200" t="s">
        <v>294</v>
      </c>
      <c r="U3" s="200" t="s">
        <v>295</v>
      </c>
      <c r="V3" s="201" t="s">
        <v>296</v>
      </c>
      <c r="W3" s="201" t="s">
        <v>297</v>
      </c>
      <c r="X3" s="201" t="s">
        <v>298</v>
      </c>
      <c r="Y3" s="201" t="s">
        <v>299</v>
      </c>
      <c r="Z3" s="201" t="s">
        <v>300</v>
      </c>
      <c r="AA3" s="201" t="s">
        <v>301</v>
      </c>
      <c r="AB3" s="201" t="s">
        <v>302</v>
      </c>
      <c r="AC3" s="201" t="s">
        <v>303</v>
      </c>
      <c r="AD3" s="201" t="s">
        <v>304</v>
      </c>
      <c r="AE3" s="201" t="s">
        <v>293</v>
      </c>
      <c r="AF3" s="201" t="s">
        <v>294</v>
      </c>
      <c r="AG3" s="201" t="s">
        <v>295</v>
      </c>
      <c r="AH3" s="201" t="s">
        <v>296</v>
      </c>
      <c r="AI3" s="201" t="s">
        <v>297</v>
      </c>
      <c r="AJ3" s="201" t="s">
        <v>298</v>
      </c>
      <c r="AK3" s="201" t="s">
        <v>299</v>
      </c>
      <c r="AL3" s="201" t="s">
        <v>300</v>
      </c>
      <c r="AM3" s="201" t="s">
        <v>301</v>
      </c>
      <c r="AN3" s="201" t="s">
        <v>302</v>
      </c>
      <c r="AO3" s="201" t="s">
        <v>303</v>
      </c>
      <c r="AP3" s="199" t="s">
        <v>304</v>
      </c>
      <c r="AQ3" s="199" t="s">
        <v>293</v>
      </c>
      <c r="AR3" s="199" t="s">
        <v>294</v>
      </c>
      <c r="AS3" s="199" t="s">
        <v>295</v>
      </c>
      <c r="AT3" s="199" t="s">
        <v>296</v>
      </c>
      <c r="AU3" s="199" t="s">
        <v>297</v>
      </c>
      <c r="AV3" s="199" t="s">
        <v>298</v>
      </c>
      <c r="AW3" s="199" t="s">
        <v>299</v>
      </c>
      <c r="AX3" s="199" t="s">
        <v>300</v>
      </c>
      <c r="AY3" s="199" t="s">
        <v>301</v>
      </c>
      <c r="AZ3" s="199" t="s">
        <v>302</v>
      </c>
      <c r="BA3" s="199" t="s">
        <v>303</v>
      </c>
      <c r="BB3" s="199" t="s">
        <v>304</v>
      </c>
      <c r="BC3" s="199" t="s">
        <v>293</v>
      </c>
      <c r="BD3" s="199" t="s">
        <v>294</v>
      </c>
      <c r="BE3" s="199" t="s">
        <v>295</v>
      </c>
      <c r="BF3" s="199" t="s">
        <v>296</v>
      </c>
      <c r="BG3" s="199" t="s">
        <v>297</v>
      </c>
      <c r="BH3" s="199" t="s">
        <v>298</v>
      </c>
      <c r="BI3" s="199" t="s">
        <v>299</v>
      </c>
      <c r="BJ3" s="199" t="s">
        <v>300</v>
      </c>
      <c r="BK3" s="199" t="s">
        <v>301</v>
      </c>
      <c r="BL3" s="199" t="s">
        <v>302</v>
      </c>
      <c r="BM3" s="199" t="s">
        <v>303</v>
      </c>
      <c r="BN3" s="54"/>
      <c r="BO3" s="54"/>
      <c r="BP3" s="54"/>
      <c r="BQ3" s="54"/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54"/>
      <c r="CD3" s="54"/>
      <c r="CE3" s="54"/>
      <c r="CF3" s="54"/>
      <c r="CG3" s="54"/>
    </row>
    <row r="4" spans="1:85" x14ac:dyDescent="0.2">
      <c r="A4" s="54"/>
      <c r="B4" s="54"/>
      <c r="C4" s="55" t="s">
        <v>28</v>
      </c>
      <c r="D4" s="53"/>
      <c r="E4" s="28"/>
      <c r="F4" s="54">
        <v>1</v>
      </c>
      <c r="G4" s="54">
        <f t="shared" ref="G4:AL4" si="0">F4+1</f>
        <v>2</v>
      </c>
      <c r="H4" s="54">
        <f t="shared" si="0"/>
        <v>3</v>
      </c>
      <c r="I4" s="54">
        <f t="shared" si="0"/>
        <v>4</v>
      </c>
      <c r="J4" s="54">
        <f t="shared" si="0"/>
        <v>5</v>
      </c>
      <c r="K4" s="54">
        <f t="shared" si="0"/>
        <v>6</v>
      </c>
      <c r="L4" s="54">
        <f t="shared" si="0"/>
        <v>7</v>
      </c>
      <c r="M4" s="54">
        <f t="shared" si="0"/>
        <v>8</v>
      </c>
      <c r="N4" s="54">
        <f t="shared" si="0"/>
        <v>9</v>
      </c>
      <c r="O4" s="54">
        <f t="shared" si="0"/>
        <v>10</v>
      </c>
      <c r="P4" s="54">
        <f t="shared" si="0"/>
        <v>11</v>
      </c>
      <c r="Q4" s="54">
        <f t="shared" si="0"/>
        <v>12</v>
      </c>
      <c r="R4" s="54">
        <f t="shared" si="0"/>
        <v>13</v>
      </c>
      <c r="S4" s="54">
        <f t="shared" si="0"/>
        <v>14</v>
      </c>
      <c r="T4" s="54">
        <f t="shared" si="0"/>
        <v>15</v>
      </c>
      <c r="U4" s="54">
        <f t="shared" si="0"/>
        <v>16</v>
      </c>
      <c r="V4" s="54">
        <f t="shared" si="0"/>
        <v>17</v>
      </c>
      <c r="W4" s="54">
        <f t="shared" si="0"/>
        <v>18</v>
      </c>
      <c r="X4" s="54">
        <f t="shared" si="0"/>
        <v>19</v>
      </c>
      <c r="Y4" s="54">
        <f t="shared" si="0"/>
        <v>20</v>
      </c>
      <c r="Z4" s="54">
        <f t="shared" si="0"/>
        <v>21</v>
      </c>
      <c r="AA4" s="54">
        <f t="shared" si="0"/>
        <v>22</v>
      </c>
      <c r="AB4" s="54">
        <f t="shared" si="0"/>
        <v>23</v>
      </c>
      <c r="AC4" s="54">
        <f t="shared" si="0"/>
        <v>24</v>
      </c>
      <c r="AD4" s="54">
        <f t="shared" si="0"/>
        <v>25</v>
      </c>
      <c r="AE4" s="54">
        <f t="shared" si="0"/>
        <v>26</v>
      </c>
      <c r="AF4" s="54">
        <f t="shared" si="0"/>
        <v>27</v>
      </c>
      <c r="AG4" s="54">
        <f t="shared" si="0"/>
        <v>28</v>
      </c>
      <c r="AH4" s="54">
        <f t="shared" si="0"/>
        <v>29</v>
      </c>
      <c r="AI4" s="54">
        <f t="shared" si="0"/>
        <v>30</v>
      </c>
      <c r="AJ4" s="54">
        <f t="shared" si="0"/>
        <v>31</v>
      </c>
      <c r="AK4" s="54">
        <f t="shared" si="0"/>
        <v>32</v>
      </c>
      <c r="AL4" s="54">
        <f t="shared" si="0"/>
        <v>33</v>
      </c>
      <c r="AM4" s="54">
        <f t="shared" ref="AM4:BM4" si="1">AL4+1</f>
        <v>34</v>
      </c>
      <c r="AN4" s="54">
        <f t="shared" si="1"/>
        <v>35</v>
      </c>
      <c r="AO4" s="54">
        <f t="shared" si="1"/>
        <v>36</v>
      </c>
      <c r="AP4" s="54">
        <f t="shared" si="1"/>
        <v>37</v>
      </c>
      <c r="AQ4" s="54">
        <f t="shared" si="1"/>
        <v>38</v>
      </c>
      <c r="AR4" s="54">
        <f t="shared" si="1"/>
        <v>39</v>
      </c>
      <c r="AS4" s="54">
        <f t="shared" si="1"/>
        <v>40</v>
      </c>
      <c r="AT4" s="54">
        <f t="shared" si="1"/>
        <v>41</v>
      </c>
      <c r="AU4" s="54">
        <f t="shared" si="1"/>
        <v>42</v>
      </c>
      <c r="AV4" s="54">
        <f t="shared" si="1"/>
        <v>43</v>
      </c>
      <c r="AW4" s="54">
        <f t="shared" si="1"/>
        <v>44</v>
      </c>
      <c r="AX4" s="54">
        <f t="shared" si="1"/>
        <v>45</v>
      </c>
      <c r="AY4" s="54">
        <f t="shared" si="1"/>
        <v>46</v>
      </c>
      <c r="AZ4" s="54">
        <f t="shared" si="1"/>
        <v>47</v>
      </c>
      <c r="BA4" s="54">
        <f t="shared" si="1"/>
        <v>48</v>
      </c>
      <c r="BB4" s="54">
        <f t="shared" si="1"/>
        <v>49</v>
      </c>
      <c r="BC4" s="54">
        <f t="shared" si="1"/>
        <v>50</v>
      </c>
      <c r="BD4" s="54">
        <f t="shared" si="1"/>
        <v>51</v>
      </c>
      <c r="BE4" s="54">
        <f t="shared" si="1"/>
        <v>52</v>
      </c>
      <c r="BF4" s="54">
        <f t="shared" si="1"/>
        <v>53</v>
      </c>
      <c r="BG4" s="54">
        <f t="shared" si="1"/>
        <v>54</v>
      </c>
      <c r="BH4" s="54">
        <f t="shared" si="1"/>
        <v>55</v>
      </c>
      <c r="BI4" s="54">
        <f t="shared" si="1"/>
        <v>56</v>
      </c>
      <c r="BJ4" s="54">
        <f t="shared" si="1"/>
        <v>57</v>
      </c>
      <c r="BK4" s="54">
        <f t="shared" si="1"/>
        <v>58</v>
      </c>
      <c r="BL4" s="54">
        <f t="shared" si="1"/>
        <v>59</v>
      </c>
      <c r="BM4" s="54">
        <f t="shared" si="1"/>
        <v>60</v>
      </c>
      <c r="BN4" s="54"/>
      <c r="BO4" s="54"/>
      <c r="BP4" s="54"/>
      <c r="BQ4" s="54"/>
      <c r="BR4" s="54"/>
      <c r="BS4" s="54"/>
      <c r="BT4" s="54"/>
      <c r="BU4" s="54"/>
      <c r="BV4" s="54"/>
      <c r="BW4" s="54"/>
      <c r="BX4" s="54"/>
      <c r="BY4" s="54"/>
      <c r="BZ4" s="54"/>
      <c r="CA4" s="54"/>
      <c r="CB4" s="54"/>
      <c r="CC4" s="54"/>
      <c r="CD4" s="54"/>
      <c r="CE4" s="54"/>
      <c r="CF4" s="54"/>
      <c r="CG4" s="54"/>
    </row>
    <row r="5" spans="1:85" ht="16.5" customHeight="1" x14ac:dyDescent="0.2">
      <c r="A5" s="203"/>
      <c r="B5" s="563"/>
      <c r="C5" s="563"/>
      <c r="D5" s="518" t="s">
        <v>29</v>
      </c>
      <c r="E5" s="59"/>
      <c r="F5" s="58">
        <f>Затраты!F5</f>
        <v>45170</v>
      </c>
      <c r="G5" s="58">
        <f>Затраты!G5</f>
        <v>45200</v>
      </c>
      <c r="H5" s="58">
        <f>Затраты!H5</f>
        <v>45231</v>
      </c>
      <c r="I5" s="58">
        <f>Затраты!I5</f>
        <v>45261</v>
      </c>
      <c r="J5" s="58">
        <f>Затраты!J5</f>
        <v>45292</v>
      </c>
      <c r="K5" s="58">
        <f>Затраты!K5</f>
        <v>45323</v>
      </c>
      <c r="L5" s="58">
        <f>Затраты!L5</f>
        <v>45352</v>
      </c>
      <c r="M5" s="58">
        <f>Затраты!M5</f>
        <v>45383</v>
      </c>
      <c r="N5" s="58">
        <f>Затраты!N5</f>
        <v>45413</v>
      </c>
      <c r="O5" s="58">
        <f>Затраты!O5</f>
        <v>45444</v>
      </c>
      <c r="P5" s="58">
        <f>Затраты!P5</f>
        <v>45474</v>
      </c>
      <c r="Q5" s="58">
        <f>Затраты!Q5</f>
        <v>45505</v>
      </c>
      <c r="R5" s="58">
        <f>Затраты!R5</f>
        <v>45536</v>
      </c>
      <c r="S5" s="58">
        <f>Затраты!S5</f>
        <v>45566</v>
      </c>
      <c r="T5" s="58">
        <f>Затраты!T5</f>
        <v>45597</v>
      </c>
      <c r="U5" s="58">
        <f>Затраты!U5</f>
        <v>45627</v>
      </c>
      <c r="V5" s="58">
        <f>Затраты!V5</f>
        <v>45658</v>
      </c>
      <c r="W5" s="58">
        <f>Затраты!W5</f>
        <v>45689</v>
      </c>
      <c r="X5" s="58">
        <f>Затраты!X5</f>
        <v>45717</v>
      </c>
      <c r="Y5" s="58">
        <f>Затраты!Y5</f>
        <v>45748</v>
      </c>
      <c r="Z5" s="58">
        <f>Затраты!Z5</f>
        <v>45778</v>
      </c>
      <c r="AA5" s="58">
        <f>Затраты!AA5</f>
        <v>45809</v>
      </c>
      <c r="AB5" s="58">
        <f>Затраты!AB5</f>
        <v>45839</v>
      </c>
      <c r="AC5" s="58">
        <f>Затраты!AC5</f>
        <v>45870</v>
      </c>
      <c r="AD5" s="58">
        <f>Затраты!AD5</f>
        <v>45901</v>
      </c>
      <c r="AE5" s="58">
        <f>Затраты!AE5</f>
        <v>45931</v>
      </c>
      <c r="AF5" s="58">
        <f>Затраты!AF5</f>
        <v>45962</v>
      </c>
      <c r="AG5" s="58">
        <f>Затраты!AG5</f>
        <v>45992</v>
      </c>
      <c r="AH5" s="58">
        <f>Затраты!AH5</f>
        <v>46023</v>
      </c>
      <c r="AI5" s="58">
        <f>Затраты!AI5</f>
        <v>46054</v>
      </c>
      <c r="AJ5" s="58">
        <f>Затраты!AJ5</f>
        <v>46082</v>
      </c>
      <c r="AK5" s="58">
        <f>Затраты!AK5</f>
        <v>46113</v>
      </c>
      <c r="AL5" s="58">
        <f>Затраты!AL5</f>
        <v>46143</v>
      </c>
      <c r="AM5" s="58">
        <f>Затраты!AM5</f>
        <v>46174</v>
      </c>
      <c r="AN5" s="58">
        <f>Затраты!AN5</f>
        <v>46204</v>
      </c>
      <c r="AO5" s="58">
        <f>Затраты!AO5</f>
        <v>46235</v>
      </c>
      <c r="AP5" s="58">
        <f>Затраты!AP5</f>
        <v>46266</v>
      </c>
      <c r="AQ5" s="58">
        <f>Затраты!AQ5</f>
        <v>46296</v>
      </c>
      <c r="AR5" s="58">
        <f>Затраты!AR5</f>
        <v>46327</v>
      </c>
      <c r="AS5" s="58">
        <f>Затраты!AS5</f>
        <v>46357</v>
      </c>
      <c r="AT5" s="58">
        <f>Затраты!AT5</f>
        <v>46388</v>
      </c>
      <c r="AU5" s="58">
        <f>Затраты!AU5</f>
        <v>46419</v>
      </c>
      <c r="AV5" s="58">
        <f>Затраты!AV5</f>
        <v>46447</v>
      </c>
      <c r="AW5" s="58">
        <f>Затраты!AW5</f>
        <v>46478</v>
      </c>
      <c r="AX5" s="58">
        <f>Затраты!AX5</f>
        <v>46508</v>
      </c>
      <c r="AY5" s="58">
        <f>Затраты!AY5</f>
        <v>46539</v>
      </c>
      <c r="AZ5" s="58">
        <f>Затраты!AZ5</f>
        <v>46569</v>
      </c>
      <c r="BA5" s="58">
        <f>Затраты!BA5</f>
        <v>46600</v>
      </c>
      <c r="BB5" s="58">
        <f>Затраты!BB5</f>
        <v>46631</v>
      </c>
      <c r="BC5" s="58">
        <f>Затраты!BC5</f>
        <v>46661</v>
      </c>
      <c r="BD5" s="58">
        <f>Затраты!BD5</f>
        <v>46692</v>
      </c>
      <c r="BE5" s="58">
        <f>Затраты!BE5</f>
        <v>46722</v>
      </c>
      <c r="BF5" s="58">
        <f>Затраты!BF5</f>
        <v>46753</v>
      </c>
      <c r="BG5" s="58">
        <f>Затраты!BG5</f>
        <v>46784</v>
      </c>
      <c r="BH5" s="58">
        <f>Затраты!BH5</f>
        <v>46813</v>
      </c>
      <c r="BI5" s="58">
        <f>Затраты!BI5</f>
        <v>46844</v>
      </c>
      <c r="BJ5" s="58">
        <f>Затраты!BJ5</f>
        <v>46874</v>
      </c>
      <c r="BK5" s="58">
        <f>Затраты!BK5</f>
        <v>46905</v>
      </c>
      <c r="BL5" s="58">
        <f>Затраты!BL5</f>
        <v>46935</v>
      </c>
      <c r="BM5" s="58">
        <f>Затраты!BM5</f>
        <v>46966</v>
      </c>
      <c r="BN5" s="204"/>
      <c r="BO5" s="204"/>
      <c r="BP5" s="204"/>
      <c r="BQ5" s="204"/>
      <c r="BR5" s="204"/>
      <c r="BS5" s="204"/>
      <c r="BT5" s="204"/>
      <c r="BU5" s="204"/>
      <c r="BV5" s="204"/>
      <c r="BW5" s="204"/>
      <c r="BX5" s="204"/>
      <c r="BY5" s="204"/>
      <c r="BZ5" s="204"/>
      <c r="CA5" s="204"/>
      <c r="CB5" s="204"/>
      <c r="CC5" s="204"/>
      <c r="CD5" s="204"/>
      <c r="CE5" s="204"/>
      <c r="CF5" s="204"/>
      <c r="CG5" s="204"/>
    </row>
    <row r="6" spans="1:85" s="129" customFormat="1" ht="12.75" x14ac:dyDescent="0.2">
      <c r="A6" s="255"/>
      <c r="B6" s="256"/>
      <c r="D6" s="534"/>
      <c r="E6" s="257"/>
      <c r="F6" s="258">
        <v>1</v>
      </c>
      <c r="G6" s="258">
        <v>1</v>
      </c>
      <c r="H6" s="258">
        <v>1</v>
      </c>
      <c r="I6" s="258">
        <v>1</v>
      </c>
      <c r="J6" s="258">
        <v>1</v>
      </c>
      <c r="K6" s="258">
        <v>1</v>
      </c>
      <c r="L6" s="258">
        <v>1</v>
      </c>
      <c r="M6" s="258">
        <v>1</v>
      </c>
      <c r="N6" s="258">
        <v>1</v>
      </c>
      <c r="O6" s="258">
        <v>1</v>
      </c>
      <c r="P6" s="258">
        <v>1</v>
      </c>
      <c r="Q6" s="258">
        <v>1</v>
      </c>
      <c r="R6" s="258">
        <f t="shared" ref="R6:BM6" si="2">F6+1</f>
        <v>2</v>
      </c>
      <c r="S6" s="258">
        <f t="shared" si="2"/>
        <v>2</v>
      </c>
      <c r="T6" s="258">
        <f t="shared" si="2"/>
        <v>2</v>
      </c>
      <c r="U6" s="258">
        <f t="shared" si="2"/>
        <v>2</v>
      </c>
      <c r="V6" s="258">
        <f t="shared" si="2"/>
        <v>2</v>
      </c>
      <c r="W6" s="258">
        <f t="shared" si="2"/>
        <v>2</v>
      </c>
      <c r="X6" s="258">
        <f t="shared" si="2"/>
        <v>2</v>
      </c>
      <c r="Y6" s="258">
        <f t="shared" si="2"/>
        <v>2</v>
      </c>
      <c r="Z6" s="258">
        <f t="shared" si="2"/>
        <v>2</v>
      </c>
      <c r="AA6" s="258">
        <f t="shared" si="2"/>
        <v>2</v>
      </c>
      <c r="AB6" s="258">
        <f t="shared" si="2"/>
        <v>2</v>
      </c>
      <c r="AC6" s="258">
        <f t="shared" si="2"/>
        <v>2</v>
      </c>
      <c r="AD6" s="258">
        <f t="shared" si="2"/>
        <v>3</v>
      </c>
      <c r="AE6" s="258">
        <f t="shared" si="2"/>
        <v>3</v>
      </c>
      <c r="AF6" s="258">
        <f t="shared" si="2"/>
        <v>3</v>
      </c>
      <c r="AG6" s="258">
        <f t="shared" si="2"/>
        <v>3</v>
      </c>
      <c r="AH6" s="258">
        <f t="shared" si="2"/>
        <v>3</v>
      </c>
      <c r="AI6" s="258">
        <f t="shared" si="2"/>
        <v>3</v>
      </c>
      <c r="AJ6" s="258">
        <f t="shared" si="2"/>
        <v>3</v>
      </c>
      <c r="AK6" s="258">
        <f t="shared" si="2"/>
        <v>3</v>
      </c>
      <c r="AL6" s="258">
        <f t="shared" si="2"/>
        <v>3</v>
      </c>
      <c r="AM6" s="258">
        <f t="shared" si="2"/>
        <v>3</v>
      </c>
      <c r="AN6" s="258">
        <f t="shared" si="2"/>
        <v>3</v>
      </c>
      <c r="AO6" s="258">
        <f t="shared" si="2"/>
        <v>3</v>
      </c>
      <c r="AP6" s="258">
        <f t="shared" si="2"/>
        <v>4</v>
      </c>
      <c r="AQ6" s="258">
        <f t="shared" si="2"/>
        <v>4</v>
      </c>
      <c r="AR6" s="258">
        <f t="shared" si="2"/>
        <v>4</v>
      </c>
      <c r="AS6" s="258">
        <f t="shared" si="2"/>
        <v>4</v>
      </c>
      <c r="AT6" s="258">
        <f t="shared" si="2"/>
        <v>4</v>
      </c>
      <c r="AU6" s="258">
        <f t="shared" si="2"/>
        <v>4</v>
      </c>
      <c r="AV6" s="258">
        <f t="shared" si="2"/>
        <v>4</v>
      </c>
      <c r="AW6" s="258">
        <f t="shared" si="2"/>
        <v>4</v>
      </c>
      <c r="AX6" s="258">
        <f t="shared" si="2"/>
        <v>4</v>
      </c>
      <c r="AY6" s="258">
        <f t="shared" si="2"/>
        <v>4</v>
      </c>
      <c r="AZ6" s="258">
        <f t="shared" si="2"/>
        <v>4</v>
      </c>
      <c r="BA6" s="258">
        <f t="shared" si="2"/>
        <v>4</v>
      </c>
      <c r="BB6" s="258">
        <f t="shared" si="2"/>
        <v>5</v>
      </c>
      <c r="BC6" s="258">
        <f t="shared" si="2"/>
        <v>5</v>
      </c>
      <c r="BD6" s="258">
        <f t="shared" si="2"/>
        <v>5</v>
      </c>
      <c r="BE6" s="258">
        <f t="shared" si="2"/>
        <v>5</v>
      </c>
      <c r="BF6" s="258">
        <f t="shared" si="2"/>
        <v>5</v>
      </c>
      <c r="BG6" s="258">
        <f t="shared" si="2"/>
        <v>5</v>
      </c>
      <c r="BH6" s="258">
        <f t="shared" si="2"/>
        <v>5</v>
      </c>
      <c r="BI6" s="258">
        <f t="shared" si="2"/>
        <v>5</v>
      </c>
      <c r="BJ6" s="258">
        <f t="shared" si="2"/>
        <v>5</v>
      </c>
      <c r="BK6" s="258">
        <f t="shared" si="2"/>
        <v>5</v>
      </c>
      <c r="BL6" s="258">
        <f t="shared" si="2"/>
        <v>5</v>
      </c>
      <c r="BM6" s="258">
        <f t="shared" si="2"/>
        <v>5</v>
      </c>
    </row>
    <row r="7" spans="1:85" x14ac:dyDescent="0.2">
      <c r="A7" s="26"/>
      <c r="B7" s="26"/>
      <c r="C7" s="86" t="s">
        <v>329</v>
      </c>
      <c r="D7" s="38"/>
      <c r="E7" s="26"/>
      <c r="F7" s="248"/>
      <c r="G7" s="248"/>
      <c r="H7" s="248"/>
      <c r="I7" s="248"/>
      <c r="J7" s="248"/>
      <c r="K7" s="248"/>
      <c r="L7" s="248"/>
      <c r="M7" s="248"/>
      <c r="N7" s="248"/>
      <c r="O7" s="248"/>
      <c r="P7" s="248"/>
      <c r="Q7" s="248"/>
      <c r="R7" s="248"/>
      <c r="S7" s="248"/>
      <c r="T7" s="248"/>
      <c r="U7" s="248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</row>
    <row r="8" spans="1:85" ht="4.5" customHeight="1" x14ac:dyDescent="0.2">
      <c r="A8" s="26"/>
      <c r="B8" s="26"/>
      <c r="C8" s="86"/>
      <c r="D8" s="38"/>
      <c r="E8" s="26"/>
      <c r="F8" s="248"/>
      <c r="G8" s="248"/>
      <c r="H8" s="248"/>
      <c r="I8" s="248"/>
      <c r="J8" s="248"/>
      <c r="K8" s="248"/>
      <c r="L8" s="248"/>
      <c r="M8" s="248"/>
      <c r="N8" s="248"/>
      <c r="O8" s="248"/>
      <c r="P8" s="248"/>
      <c r="Q8" s="248"/>
      <c r="R8" s="248"/>
      <c r="S8" s="248"/>
      <c r="T8" s="248"/>
      <c r="U8" s="248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</row>
    <row r="9" spans="1:85" x14ac:dyDescent="0.2">
      <c r="A9" s="259"/>
      <c r="B9" s="26"/>
      <c r="C9" s="260" t="s">
        <v>330</v>
      </c>
      <c r="D9" s="535"/>
      <c r="E9" s="26"/>
      <c r="F9" s="261">
        <f>IF(Вводные!$F$21="ОСНО",1,IF(SUMIF(Выручка!$F$2:$BM$2,Налоги!F$2,Выручка!$F$65:$BM$65)&lt;Вводные!$F$30,0,1))</f>
        <v>0</v>
      </c>
      <c r="G9" s="261">
        <f>IF(Вводные!$F$21="ОСНО",1,IF(SUMIF(Выручка!$F$2:$BM$2,Налоги!G$2,Выручка!$F$65:$BM$65)&lt;Вводные!$F$30,0,1))</f>
        <v>0</v>
      </c>
      <c r="H9" s="261">
        <f>IF(Вводные!$F$21="ОСНО",1,IF(SUMIF(Выручка!$F$2:$BM$2,Налоги!H$2,Выручка!$F$65:$BM$65)&lt;Вводные!$F$30,0,1))</f>
        <v>0</v>
      </c>
      <c r="I9" s="261">
        <f>IF(Вводные!$F$21="ОСНО",1,IF(SUMIF(Выручка!$F$2:$BM$2,Налоги!I$2,Выручка!$F$65:$BM$65)&lt;Вводные!$F$30,0,1))</f>
        <v>0</v>
      </c>
      <c r="J9" s="261">
        <f>IF(Вводные!$F$21="ОСНО",1,IF(SUMIF(Выручка!$F$2:$BM$2,Налоги!J$2,Выручка!$F$65:$BM$65)&lt;Вводные!$F$30,0,1))</f>
        <v>0</v>
      </c>
      <c r="K9" s="261">
        <f>IF(Вводные!$F$21="ОСНО",1,IF(SUMIF(Выручка!$F$2:$BM$2,Налоги!K$2,Выручка!$F$65:$BM$65)&lt;Вводные!$F$30,0,1))</f>
        <v>0</v>
      </c>
      <c r="L9" s="261">
        <f>IF(Вводные!$F$21="ОСНО",1,IF(SUMIF(Выручка!$F$2:$BM$2,Налоги!L$2,Выручка!$F$65:$BM$65)&lt;Вводные!$F$30,0,1))</f>
        <v>0</v>
      </c>
      <c r="M9" s="261">
        <f>IF(Вводные!$F$21="ОСНО",1,IF(SUMIF(Выручка!$F$2:$BM$2,Налоги!M$2,Выручка!$F$65:$BM$65)&lt;Вводные!$F$30,0,1))</f>
        <v>0</v>
      </c>
      <c r="N9" s="261">
        <f>IF(Вводные!$F$21="ОСНО",1,IF(SUMIF(Выручка!$F$2:$BM$2,Налоги!N$2,Выручка!$F$65:$BM$65)&lt;Вводные!$F$30,0,1))</f>
        <v>0</v>
      </c>
      <c r="O9" s="261">
        <f>IF(Вводные!$F$21="ОСНО",1,IF(SUMIF(Выручка!$F$2:$BM$2,Налоги!O$2,Выручка!$F$65:$BM$65)&lt;Вводные!$F$30,0,1))</f>
        <v>0</v>
      </c>
      <c r="P9" s="261">
        <f>IF(Вводные!$F$21="ОСНО",1,IF(SUMIF(Выручка!$F$2:$BM$2,Налоги!P$2,Выручка!$F$65:$BM$65)&lt;Вводные!$F$30,0,1))</f>
        <v>0</v>
      </c>
      <c r="Q9" s="261">
        <f>IF(Вводные!$F$21="ОСНО",1,IF(SUMIF(Выручка!$F$2:$BM$2,Налоги!Q$2,Выручка!$F$65:$BM$65)&lt;Вводные!$F$30,0,1))</f>
        <v>0</v>
      </c>
      <c r="R9" s="261">
        <f>IF(Вводные!$F$21="ОСНО",1,IF(SUMIF(Выручка!$F$2:$BM$2,Налоги!R$2,Выручка!$F$65:$BM$65)&lt;Вводные!$F$30,0,1))</f>
        <v>0</v>
      </c>
      <c r="S9" s="261">
        <f>IF(Вводные!$F$21="ОСНО",1,IF(SUMIF(Выручка!$F$2:$BM$2,Налоги!S$2,Выручка!$F$65:$BM$65)&lt;Вводные!$F$30,0,1))</f>
        <v>0</v>
      </c>
      <c r="T9" s="261">
        <f>IF(Вводные!$F$21="ОСНО",1,IF(SUMIF(Выручка!$F$2:$BM$2,Налоги!T$2,Выручка!$F$65:$BM$65)&lt;Вводные!$F$30,0,1))</f>
        <v>0</v>
      </c>
      <c r="U9" s="261">
        <f>IF(Вводные!$F$21="ОСНО",1,IF(SUMIF(Выручка!$F$2:$BM$2,Налоги!U$2,Выручка!$F$65:$BM$65)&lt;Вводные!$F$30,0,1))</f>
        <v>0</v>
      </c>
      <c r="V9" s="261">
        <f>IF(Вводные!$F$21="ОСНО",1,IF(SUMIF(Выручка!$F$2:$BM$2,Налоги!V$2,Выручка!$F$65:$BM$65)&lt;Вводные!$F$30,0,1))</f>
        <v>0</v>
      </c>
      <c r="W9" s="261">
        <f>IF(Вводные!$F$21="ОСНО",1,IF(SUMIF(Выручка!$F$2:$BM$2,Налоги!W$2,Выручка!$F$65:$BM$65)&lt;Вводные!$F$30,0,1))</f>
        <v>0</v>
      </c>
      <c r="X9" s="261">
        <f>IF(Вводные!$F$21="ОСНО",1,IF(SUMIF(Выручка!$F$2:$BM$2,Налоги!X$2,Выручка!$F$65:$BM$65)&lt;Вводные!$F$30,0,1))</f>
        <v>0</v>
      </c>
      <c r="Y9" s="261">
        <f>IF(Вводные!$F$21="ОСНО",1,IF(SUMIF(Выручка!$F$2:$BM$2,Налоги!Y$2,Выручка!$F$65:$BM$65)&lt;Вводные!$F$30,0,1))</f>
        <v>0</v>
      </c>
      <c r="Z9" s="261">
        <f>IF(Вводные!$F$21="ОСНО",1,IF(SUMIF(Выручка!$F$2:$BM$2,Налоги!Z$2,Выручка!$F$65:$BM$65)&lt;Вводные!$F$30,0,1))</f>
        <v>0</v>
      </c>
      <c r="AA9" s="261">
        <f>IF(Вводные!$F$21="ОСНО",1,IF(SUMIF(Выручка!$F$2:$BM$2,Налоги!AA$2,Выручка!$F$65:$BM$65)&lt;Вводные!$F$30,0,1))</f>
        <v>0</v>
      </c>
      <c r="AB9" s="261">
        <f>IF(Вводные!$F$21="ОСНО",1,IF(SUMIF(Выручка!$F$2:$BM$2,Налоги!AB$2,Выручка!$F$65:$BM$65)&lt;Вводные!$F$30,0,1))</f>
        <v>0</v>
      </c>
      <c r="AC9" s="261">
        <f>IF(Вводные!$F$21="ОСНО",1,IF(SUMIF(Выручка!$F$2:$BM$2,Налоги!AC$2,Выручка!$F$65:$BM$65)&lt;Вводные!$F$30,0,1))</f>
        <v>0</v>
      </c>
      <c r="AD9" s="261">
        <f>IF(Вводные!$F$21="ОСНО",1,IF(SUMIF(Выручка!$F$2:$BM$2,Налоги!AD$2,Выручка!$F$65:$BM$65)&lt;Вводные!$F$30,0,1))</f>
        <v>1</v>
      </c>
      <c r="AE9" s="261">
        <f>IF(Вводные!$F$21="ОСНО",1,IF(SUMIF(Выручка!$F$2:$BM$2,Налоги!AE$2,Выручка!$F$65:$BM$65)&lt;Вводные!$F$30,0,1))</f>
        <v>1</v>
      </c>
      <c r="AF9" s="261">
        <f>IF(Вводные!$F$21="ОСНО",1,IF(SUMIF(Выручка!$F$2:$BM$2,Налоги!AF$2,Выручка!$F$65:$BM$65)&lt;Вводные!$F$30,0,1))</f>
        <v>1</v>
      </c>
      <c r="AG9" s="261">
        <f>IF(Вводные!$F$21="ОСНО",1,IF(SUMIF(Выручка!$F$2:$BM$2,Налоги!AG$2,Выручка!$F$65:$BM$65)&lt;Вводные!$F$30,0,1))</f>
        <v>1</v>
      </c>
      <c r="AH9" s="261">
        <f>IF(Вводные!$F$21="ОСНО",1,IF(SUMIF(Выручка!$F$2:$BM$2,Налоги!AH$2,Выручка!$F$65:$BM$65)&lt;Вводные!$F$30,0,1))</f>
        <v>1</v>
      </c>
      <c r="AI9" s="261">
        <f>IF(Вводные!$F$21="ОСНО",1,IF(SUMIF(Выручка!$F$2:$BM$2,Налоги!AI$2,Выручка!$F$65:$BM$65)&lt;Вводные!$F$30,0,1))</f>
        <v>1</v>
      </c>
      <c r="AJ9" s="261">
        <f>IF(Вводные!$F$21="ОСНО",1,IF(SUMIF(Выручка!$F$2:$BM$2,Налоги!AJ$2,Выручка!$F$65:$BM$65)&lt;Вводные!$F$30,0,1))</f>
        <v>1</v>
      </c>
      <c r="AK9" s="261">
        <f>IF(Вводные!$F$21="ОСНО",1,IF(SUMIF(Выручка!$F$2:$BM$2,Налоги!AK$2,Выручка!$F$65:$BM$65)&lt;Вводные!$F$30,0,1))</f>
        <v>1</v>
      </c>
      <c r="AL9" s="261">
        <f>IF(Вводные!$F$21="ОСНО",1,IF(SUMIF(Выручка!$F$2:$BM$2,Налоги!AL$2,Выручка!$F$65:$BM$65)&lt;Вводные!$F$30,0,1))</f>
        <v>1</v>
      </c>
      <c r="AM9" s="261">
        <f>IF(Вводные!$F$21="ОСНО",1,IF(SUMIF(Выручка!$F$2:$BM$2,Налоги!AM$2,Выручка!$F$65:$BM$65)&lt;Вводные!$F$30,0,1))</f>
        <v>1</v>
      </c>
      <c r="AN9" s="261">
        <f>IF(Вводные!$F$21="ОСНО",1,IF(SUMIF(Выручка!$F$2:$BM$2,Налоги!AN$2,Выручка!$F$65:$BM$65)&lt;Вводные!$F$30,0,1))</f>
        <v>1</v>
      </c>
      <c r="AO9" s="261">
        <f>IF(Вводные!$F$21="ОСНО",1,IF(SUMIF(Выручка!$F$2:$BM$2,Налоги!AO$2,Выручка!$F$65:$BM$65)&lt;Вводные!$F$30,0,1))</f>
        <v>1</v>
      </c>
      <c r="AP9" s="261">
        <f>IF(Вводные!$F$21="ОСНО",1,IF(SUMIF(Выручка!$F$2:$BM$2,Налоги!AP$2,Выручка!$F$65:$BM$65)&lt;Вводные!$F$30,0,1))</f>
        <v>1</v>
      </c>
      <c r="AQ9" s="261">
        <f>IF(Вводные!$F$21="ОСНО",1,IF(SUMIF(Выручка!$F$2:$BM$2,Налоги!AQ$2,Выручка!$F$65:$BM$65)&lt;Вводные!$F$30,0,1))</f>
        <v>1</v>
      </c>
      <c r="AR9" s="261">
        <f>IF(Вводные!$F$21="ОСНО",1,IF(SUMIF(Выручка!$F$2:$BM$2,Налоги!AR$2,Выручка!$F$65:$BM$65)&lt;Вводные!$F$30,0,1))</f>
        <v>1</v>
      </c>
      <c r="AS9" s="261">
        <f>IF(Вводные!$F$21="ОСНО",1,IF(SUMIF(Выручка!$F$2:$BM$2,Налоги!AS$2,Выручка!$F$65:$BM$65)&lt;Вводные!$F$30,0,1))</f>
        <v>1</v>
      </c>
      <c r="AT9" s="261">
        <f>IF(Вводные!$F$21="ОСНО",1,IF(SUMIF(Выручка!$F$2:$BM$2,Налоги!AT$2,Выручка!$F$65:$BM$65)&lt;Вводные!$F$30,0,1))</f>
        <v>1</v>
      </c>
      <c r="AU9" s="261">
        <f>IF(Вводные!$F$21="ОСНО",1,IF(SUMIF(Выручка!$F$2:$BM$2,Налоги!AU$2,Выручка!$F$65:$BM$65)&lt;Вводные!$F$30,0,1))</f>
        <v>1</v>
      </c>
      <c r="AV9" s="261">
        <f>IF(Вводные!$F$21="ОСНО",1,IF(SUMIF(Выручка!$F$2:$BM$2,Налоги!AV$2,Выручка!$F$65:$BM$65)&lt;Вводные!$F$30,0,1))</f>
        <v>1</v>
      </c>
      <c r="AW9" s="261">
        <f>IF(Вводные!$F$21="ОСНО",1,IF(SUMIF(Выручка!$F$2:$BM$2,Налоги!AW$2,Выручка!$F$65:$BM$65)&lt;Вводные!$F$30,0,1))</f>
        <v>1</v>
      </c>
      <c r="AX9" s="261">
        <f>IF(Вводные!$F$21="ОСНО",1,IF(SUMIF(Выручка!$F$2:$BM$2,Налоги!AX$2,Выручка!$F$65:$BM$65)&lt;Вводные!$F$30,0,1))</f>
        <v>1</v>
      </c>
      <c r="AY9" s="261">
        <f>IF(Вводные!$F$21="ОСНО",1,IF(SUMIF(Выручка!$F$2:$BM$2,Налоги!AY$2,Выручка!$F$65:$BM$65)&lt;Вводные!$F$30,0,1))</f>
        <v>1</v>
      </c>
      <c r="AZ9" s="261">
        <f>IF(Вводные!$F$21="ОСНО",1,IF(SUMIF(Выручка!$F$2:$BM$2,Налоги!AZ$2,Выручка!$F$65:$BM$65)&lt;Вводные!$F$30,0,1))</f>
        <v>1</v>
      </c>
      <c r="BA9" s="261">
        <f>IF(Вводные!$F$21="ОСНО",1,IF(SUMIF(Выручка!$F$2:$BM$2,Налоги!BA$2,Выручка!$F$65:$BM$65)&lt;Вводные!$F$30,0,1))</f>
        <v>1</v>
      </c>
      <c r="BB9" s="261">
        <f>IF(Вводные!$F$21="ОСНО",1,IF(SUMIF(Выручка!$F$2:$BM$2,Налоги!BB$2,Выручка!$F$65:$BM$65)&lt;Вводные!$F$30,0,1))</f>
        <v>1</v>
      </c>
      <c r="BC9" s="261">
        <f>IF(Вводные!$F$21="ОСНО",1,IF(SUMIF(Выручка!$F$2:$BM$2,Налоги!BC$2,Выручка!$F$65:$BM$65)&lt;Вводные!$F$30,0,1))</f>
        <v>1</v>
      </c>
      <c r="BD9" s="261">
        <f>IF(Вводные!$F$21="ОСНО",1,IF(SUMIF(Выручка!$F$2:$BM$2,Налоги!BD$2,Выручка!$F$65:$BM$65)&lt;Вводные!$F$30,0,1))</f>
        <v>1</v>
      </c>
      <c r="BE9" s="261">
        <f>IF(Вводные!$F$21="ОСНО",1,IF(SUMIF(Выручка!$F$2:$BM$2,Налоги!BE$2,Выручка!$F$65:$BM$65)&lt;Вводные!$F$30,0,1))</f>
        <v>1</v>
      </c>
      <c r="BF9" s="261">
        <f>IF(Вводные!$F$21="ОСНО",1,IF(SUMIF(Выручка!$F$2:$BM$2,Налоги!BF$2,Выручка!$F$65:$BM$65)&lt;Вводные!$F$30,0,1))</f>
        <v>1</v>
      </c>
      <c r="BG9" s="261">
        <f>IF(Вводные!$F$21="ОСНО",1,IF(SUMIF(Выручка!$F$2:$BM$2,Налоги!BG$2,Выручка!$F$65:$BM$65)&lt;Вводные!$F$30,0,1))</f>
        <v>1</v>
      </c>
      <c r="BH9" s="261">
        <f>IF(Вводные!$F$21="ОСНО",1,IF(SUMIF(Выручка!$F$2:$BM$2,Налоги!BH$2,Выручка!$F$65:$BM$65)&lt;Вводные!$F$30,0,1))</f>
        <v>1</v>
      </c>
      <c r="BI9" s="261">
        <f>IF(Вводные!$F$21="ОСНО",1,IF(SUMIF(Выручка!$F$2:$BM$2,Налоги!BI$2,Выручка!$F$65:$BM$65)&lt;Вводные!$F$30,0,1))</f>
        <v>1</v>
      </c>
      <c r="BJ9" s="261">
        <f>IF(Вводные!$F$21="ОСНО",1,IF(SUMIF(Выручка!$F$2:$BM$2,Налоги!BJ$2,Выручка!$F$65:$BM$65)&lt;Вводные!$F$30,0,1))</f>
        <v>1</v>
      </c>
      <c r="BK9" s="261">
        <f>IF(Вводные!$F$21="ОСНО",1,IF(SUMIF(Выручка!$F$2:$BM$2,Налоги!BK$2,Выручка!$F$65:$BM$65)&lt;Вводные!$F$30,0,1))</f>
        <v>1</v>
      </c>
      <c r="BL9" s="261">
        <f>IF(Вводные!$F$21="ОСНО",1,IF(SUMIF(Выручка!$F$2:$BM$2,Налоги!BL$2,Выручка!$F$65:$BM$65)&lt;Вводные!$F$30,0,1))</f>
        <v>1</v>
      </c>
      <c r="BM9" s="261">
        <f>IF(Вводные!$F$21="ОСНО",1,IF(SUMIF(Выручка!$F$2:$BM$2,Налоги!BM$2,Выручка!$F$65:$BM$65)&lt;Вводные!$F$30,0,1))</f>
        <v>1</v>
      </c>
      <c r="BN9" s="245"/>
      <c r="BO9" s="245"/>
      <c r="BP9" s="245"/>
      <c r="BQ9" s="245"/>
      <c r="BR9" s="245"/>
      <c r="BS9" s="245"/>
      <c r="BT9" s="245"/>
      <c r="BU9" s="245"/>
      <c r="BV9" s="245"/>
      <c r="BW9" s="245"/>
      <c r="BX9" s="245"/>
      <c r="BY9" s="245"/>
      <c r="BZ9" s="245"/>
      <c r="CA9" s="245"/>
      <c r="CB9" s="245"/>
      <c r="CC9" s="245"/>
      <c r="CD9" s="245"/>
      <c r="CE9" s="245"/>
      <c r="CF9" s="245"/>
      <c r="CG9" s="245"/>
    </row>
    <row r="10" spans="1:85" ht="7.5" customHeight="1" x14ac:dyDescent="0.2">
      <c r="A10" s="259"/>
      <c r="B10" s="26"/>
      <c r="C10" s="260"/>
      <c r="D10" s="535"/>
      <c r="E10" s="26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1"/>
      <c r="AA10" s="261"/>
      <c r="AB10" s="261"/>
      <c r="AC10" s="261"/>
      <c r="AD10" s="261"/>
      <c r="AE10" s="261"/>
      <c r="AF10" s="261"/>
      <c r="AG10" s="261"/>
      <c r="AH10" s="261"/>
      <c r="AI10" s="261"/>
      <c r="AJ10" s="261"/>
      <c r="AK10" s="261"/>
      <c r="AL10" s="261"/>
      <c r="AM10" s="261"/>
      <c r="AN10" s="261"/>
      <c r="AO10" s="261"/>
      <c r="AP10" s="261"/>
      <c r="AQ10" s="261"/>
      <c r="AR10" s="261"/>
      <c r="AS10" s="261"/>
      <c r="AT10" s="261"/>
      <c r="AU10" s="261"/>
      <c r="AV10" s="261"/>
      <c r="AW10" s="261"/>
      <c r="AX10" s="261"/>
      <c r="AY10" s="261"/>
      <c r="AZ10" s="261"/>
      <c r="BA10" s="261"/>
      <c r="BB10" s="261"/>
      <c r="BC10" s="261"/>
      <c r="BD10" s="261"/>
      <c r="BE10" s="261"/>
      <c r="BF10" s="261"/>
      <c r="BG10" s="261"/>
      <c r="BH10" s="261"/>
      <c r="BI10" s="261"/>
      <c r="BJ10" s="261"/>
      <c r="BK10" s="261"/>
      <c r="BL10" s="261"/>
      <c r="BM10" s="261"/>
      <c r="BN10" s="245"/>
      <c r="BO10" s="245"/>
      <c r="BP10" s="245"/>
      <c r="BQ10" s="245"/>
      <c r="BR10" s="245"/>
      <c r="BS10" s="245"/>
      <c r="BT10" s="245"/>
      <c r="BU10" s="245"/>
      <c r="BV10" s="245"/>
      <c r="BW10" s="245"/>
      <c r="BX10" s="245"/>
      <c r="BY10" s="245"/>
      <c r="BZ10" s="245"/>
      <c r="CA10" s="245"/>
      <c r="CB10" s="245"/>
      <c r="CC10" s="245"/>
      <c r="CD10" s="245"/>
      <c r="CE10" s="245"/>
      <c r="CF10" s="245"/>
      <c r="CG10" s="245"/>
    </row>
    <row r="11" spans="1:85" x14ac:dyDescent="0.2">
      <c r="A11" s="26"/>
      <c r="B11" s="26"/>
      <c r="C11" s="262" t="s">
        <v>331</v>
      </c>
      <c r="D11" s="536" t="s">
        <v>60</v>
      </c>
      <c r="E11" s="26"/>
      <c r="F11" s="263">
        <f>(Выручка!F65)/(1+VAT)*VAT*Налоги!F$9</f>
        <v>0</v>
      </c>
      <c r="G11" s="263">
        <f>(Выручка!G65)/(1+VAT)*VAT*Налоги!G$9</f>
        <v>0</v>
      </c>
      <c r="H11" s="263">
        <f>(Выручка!H65)/(1+VAT)*VAT*Налоги!H$9</f>
        <v>0</v>
      </c>
      <c r="I11" s="263">
        <f>(Выручка!I65)/(1+VAT)*VAT*Налоги!I$9</f>
        <v>0</v>
      </c>
      <c r="J11" s="263">
        <f>(Выручка!J65)/(1+VAT)*VAT*Налоги!J$9</f>
        <v>0</v>
      </c>
      <c r="K11" s="263">
        <f>(Выручка!K65)/(1+VAT)*VAT*Налоги!K$9</f>
        <v>0</v>
      </c>
      <c r="L11" s="263">
        <f>(Выручка!L65)/(1+VAT)*VAT*Налоги!L$9</f>
        <v>0</v>
      </c>
      <c r="M11" s="263">
        <f>(Выручка!M65)/(1+VAT)*VAT*Налоги!M$9</f>
        <v>0</v>
      </c>
      <c r="N11" s="263">
        <f>(Выручка!N65)/(1+VAT)*VAT*Налоги!N$9</f>
        <v>0</v>
      </c>
      <c r="O11" s="263">
        <f>(Выручка!O65)/(1+VAT)*VAT*Налоги!O$9</f>
        <v>0</v>
      </c>
      <c r="P11" s="263">
        <f>(Выручка!P65)/(1+VAT)*VAT*Налоги!P$9</f>
        <v>0</v>
      </c>
      <c r="Q11" s="263">
        <f>(Выручка!Q65)/(1+VAT)*VAT*Налоги!Q$9</f>
        <v>0</v>
      </c>
      <c r="R11" s="263">
        <f>(Выручка!R65)/(1+VAT)*VAT*Налоги!R$9</f>
        <v>0</v>
      </c>
      <c r="S11" s="263">
        <f>(Выручка!S65)/(1+VAT)*VAT*Налоги!S$9</f>
        <v>0</v>
      </c>
      <c r="T11" s="263">
        <f>(Выручка!T65)/(1+VAT)*VAT*Налоги!T$9</f>
        <v>0</v>
      </c>
      <c r="U11" s="263">
        <f>(Выручка!U65)/(1+VAT)*VAT*Налоги!U$9</f>
        <v>0</v>
      </c>
      <c r="V11" s="263">
        <f>(Выручка!V65)/(1+VAT)*VAT*Налоги!V$9</f>
        <v>0</v>
      </c>
      <c r="W11" s="263">
        <f>(Выручка!W65)/(1+VAT)*VAT*Налоги!W$9</f>
        <v>0</v>
      </c>
      <c r="X11" s="263">
        <f>(Выручка!X65)/(1+VAT)*VAT*Налоги!X$9</f>
        <v>0</v>
      </c>
      <c r="Y11" s="263">
        <f>(Выручка!Y65)/(1+VAT)*VAT*Налоги!Y$9</f>
        <v>0</v>
      </c>
      <c r="Z11" s="263">
        <f>(Выручка!Z65)/(1+VAT)*VAT*Налоги!Z$9</f>
        <v>0</v>
      </c>
      <c r="AA11" s="263">
        <f>(Выручка!AA65)/(1+VAT)*VAT*Налоги!AA$9</f>
        <v>0</v>
      </c>
      <c r="AB11" s="263">
        <f>(Выручка!AB65)/(1+VAT)*VAT*Налоги!AB$9</f>
        <v>0</v>
      </c>
      <c r="AC11" s="263">
        <f>(Выручка!AC65)/(1+VAT)*VAT*Налоги!AC$9</f>
        <v>0</v>
      </c>
      <c r="AD11" s="263">
        <f>(Выручка!AD65)/(1+VAT)*VAT*Налоги!AD$9</f>
        <v>10822.534450000001</v>
      </c>
      <c r="AE11" s="263">
        <f>(Выручка!AE65)/(1+VAT)*VAT*Налоги!AE$9</f>
        <v>11066.502265000003</v>
      </c>
      <c r="AF11" s="263">
        <f>(Выручка!AF65)/(1+VAT)*VAT*Налоги!AF$9</f>
        <v>10822.534450000001</v>
      </c>
      <c r="AG11" s="263">
        <f>(Выручка!AG65)/(1+VAT)*VAT*Налоги!AG$9</f>
        <v>11066.502265000003</v>
      </c>
      <c r="AH11" s="263">
        <f>(Выручка!AH65)/(1+VAT)*VAT*Налоги!AH$9</f>
        <v>11066.502265000003</v>
      </c>
      <c r="AI11" s="263">
        <f>(Выручка!AI65)/(1+VAT)*VAT*Налоги!AI$9</f>
        <v>10334.598820000001</v>
      </c>
      <c r="AJ11" s="263">
        <f>(Выручка!AJ65)/(1+VAT)*VAT*Налоги!AJ$9</f>
        <v>11066.502265000003</v>
      </c>
      <c r="AK11" s="263">
        <f>(Выручка!AK65)/(1+VAT)*VAT*Налоги!AK$9</f>
        <v>10822.534450000001</v>
      </c>
      <c r="AL11" s="263">
        <f>(Выручка!AL65)/(1+VAT)*VAT*Налоги!AL$9</f>
        <v>11066.502265000003</v>
      </c>
      <c r="AM11" s="263">
        <f>(Выручка!AM65)/(1+VAT)*VAT*Налоги!AM$9</f>
        <v>10822.534450000001</v>
      </c>
      <c r="AN11" s="263">
        <f>(Выручка!AN65)/(1+VAT)*VAT*Налоги!AN$9</f>
        <v>11066.502265000003</v>
      </c>
      <c r="AO11" s="263">
        <f>(Выручка!AO65)/(1+VAT)*VAT*Налоги!AO$9</f>
        <v>11066.502265000003</v>
      </c>
      <c r="AP11" s="263">
        <f>(Выручка!AP65)/(1+VAT)*VAT*Налоги!AP$9</f>
        <v>20666.227563800006</v>
      </c>
      <c r="AQ11" s="263">
        <f>(Выручка!AQ65)/(1+VAT)*VAT*Налоги!AQ$9</f>
        <v>21183.961149260009</v>
      </c>
      <c r="AR11" s="263">
        <f>(Выручка!AR65)/(1+VAT)*VAT*Налоги!AR$9</f>
        <v>20666.227563800006</v>
      </c>
      <c r="AS11" s="263">
        <f>(Выручка!AS65)/(1+VAT)*VAT*Налоги!AS$9</f>
        <v>21183.961149260009</v>
      </c>
      <c r="AT11" s="263">
        <f>(Выручка!AT65)/(1+VAT)*VAT*Налоги!AT$9</f>
        <v>21183.961149260009</v>
      </c>
      <c r="AU11" s="263">
        <f>(Выручка!AU65)/(1+VAT)*VAT*Налоги!AU$9</f>
        <v>19630.760392880005</v>
      </c>
      <c r="AV11" s="263">
        <f>(Выручка!AV65)/(1+VAT)*VAT*Налоги!AV$9</f>
        <v>21183.961149260009</v>
      </c>
      <c r="AW11" s="263">
        <f>(Выручка!AW65)/(1+VAT)*VAT*Налоги!AW$9</f>
        <v>20666.227563800006</v>
      </c>
      <c r="AX11" s="263">
        <f>(Выручка!AX65)/(1+VAT)*VAT*Налоги!AX$9</f>
        <v>21183.961149260009</v>
      </c>
      <c r="AY11" s="263">
        <f>(Выручка!AY65)/(1+VAT)*VAT*Налоги!AY$9</f>
        <v>20666.227563800006</v>
      </c>
      <c r="AZ11" s="263">
        <f>(Выручка!AZ65)/(1+VAT)*VAT*Налоги!AZ$9</f>
        <v>21183.961149260009</v>
      </c>
      <c r="BA11" s="263">
        <f>(Выручка!BA65)/(1+VAT)*VAT*Налоги!BA$9</f>
        <v>21183.961149260009</v>
      </c>
      <c r="BB11" s="263">
        <f>(Выручка!BB65)/(1+VAT)*VAT*Налоги!BB$9</f>
        <v>37183.252455767608</v>
      </c>
      <c r="BC11" s="263">
        <f>(Выручка!BC65)/(1+VAT)*VAT*Налоги!BC$9</f>
        <v>38118.395057626527</v>
      </c>
      <c r="BD11" s="263">
        <f>(Выручка!BD65)/(1+VAT)*VAT*Налоги!BD$9</f>
        <v>37183.252455767608</v>
      </c>
      <c r="BE11" s="263">
        <f>(Выручка!BE65)/(1+VAT)*VAT*Налоги!BE$9</f>
        <v>38118.395057626527</v>
      </c>
      <c r="BF11" s="263">
        <f>(Выручка!BF65)/(1+VAT)*VAT*Налоги!BF$9</f>
        <v>38118.395057626527</v>
      </c>
      <c r="BG11" s="263">
        <f>(Выручка!BG65)/(1+VAT)*VAT*Налоги!BG$9</f>
        <v>36248.109853908689</v>
      </c>
      <c r="BH11" s="263">
        <f>(Выручка!BH65)/(1+VAT)*VAT*Налоги!BH$9</f>
        <v>38118.395057626527</v>
      </c>
      <c r="BI11" s="263">
        <f>(Выручка!BI65)/(1+VAT)*VAT*Налоги!BI$9</f>
        <v>37183.252455767608</v>
      </c>
      <c r="BJ11" s="263">
        <f>(Выручка!BJ65)/(1+VAT)*VAT*Налоги!BJ$9</f>
        <v>38118.395057626527</v>
      </c>
      <c r="BK11" s="263">
        <f>(Выручка!BK65)/(1+VAT)*VAT*Налоги!BK$9</f>
        <v>37183.252455767608</v>
      </c>
      <c r="BL11" s="263">
        <f>(Выручка!BL65)/(1+VAT)*VAT*Налоги!BL$9</f>
        <v>38118.395057626527</v>
      </c>
      <c r="BM11" s="263">
        <f>(Выручка!BM65)/(1+VAT)*VAT*Налоги!BM$9</f>
        <v>38118.395057626527</v>
      </c>
      <c r="BN11" s="262"/>
      <c r="BO11" s="262"/>
      <c r="BP11" s="262"/>
      <c r="BQ11" s="262"/>
      <c r="BR11" s="262"/>
      <c r="BS11" s="262"/>
      <c r="BT11" s="262"/>
      <c r="BU11" s="262"/>
      <c r="BV11" s="262"/>
      <c r="BW11" s="262"/>
      <c r="BX11" s="262"/>
      <c r="BY11" s="262"/>
      <c r="BZ11" s="262"/>
      <c r="CA11" s="262"/>
      <c r="CB11" s="262"/>
      <c r="CC11" s="262"/>
      <c r="CD11" s="262"/>
      <c r="CE11" s="262"/>
      <c r="CF11" s="262"/>
      <c r="CG11" s="262"/>
    </row>
    <row r="12" spans="1:85" x14ac:dyDescent="0.2">
      <c r="A12" s="26"/>
      <c r="B12" s="26"/>
      <c r="C12" s="262" t="s">
        <v>332</v>
      </c>
      <c r="D12" s="536" t="s">
        <v>60</v>
      </c>
      <c r="E12" s="26"/>
      <c r="F12" s="263">
        <f t="shared" ref="F12:AK12" si="3">SUM(F13:F14)</f>
        <v>0</v>
      </c>
      <c r="G12" s="263">
        <f t="shared" si="3"/>
        <v>0</v>
      </c>
      <c r="H12" s="263">
        <f t="shared" si="3"/>
        <v>0</v>
      </c>
      <c r="I12" s="263">
        <f t="shared" si="3"/>
        <v>0</v>
      </c>
      <c r="J12" s="263">
        <f t="shared" si="3"/>
        <v>0</v>
      </c>
      <c r="K12" s="263">
        <f t="shared" si="3"/>
        <v>0</v>
      </c>
      <c r="L12" s="263">
        <f t="shared" si="3"/>
        <v>0</v>
      </c>
      <c r="M12" s="263">
        <f t="shared" si="3"/>
        <v>0</v>
      </c>
      <c r="N12" s="263">
        <f t="shared" si="3"/>
        <v>0</v>
      </c>
      <c r="O12" s="263">
        <f t="shared" si="3"/>
        <v>0</v>
      </c>
      <c r="P12" s="263">
        <f t="shared" si="3"/>
        <v>0</v>
      </c>
      <c r="Q12" s="263">
        <f t="shared" si="3"/>
        <v>0</v>
      </c>
      <c r="R12" s="263">
        <f t="shared" si="3"/>
        <v>0</v>
      </c>
      <c r="S12" s="263">
        <f t="shared" si="3"/>
        <v>0</v>
      </c>
      <c r="T12" s="263">
        <f t="shared" si="3"/>
        <v>0</v>
      </c>
      <c r="U12" s="263">
        <f t="shared" si="3"/>
        <v>0</v>
      </c>
      <c r="V12" s="263">
        <f t="shared" si="3"/>
        <v>0</v>
      </c>
      <c r="W12" s="263">
        <f t="shared" si="3"/>
        <v>0</v>
      </c>
      <c r="X12" s="263">
        <f t="shared" si="3"/>
        <v>0</v>
      </c>
      <c r="Y12" s="263">
        <f t="shared" si="3"/>
        <v>0</v>
      </c>
      <c r="Z12" s="263">
        <f t="shared" si="3"/>
        <v>0</v>
      </c>
      <c r="AA12" s="263">
        <f t="shared" si="3"/>
        <v>0</v>
      </c>
      <c r="AB12" s="263">
        <f t="shared" si="3"/>
        <v>0</v>
      </c>
      <c r="AC12" s="263">
        <f t="shared" si="3"/>
        <v>0</v>
      </c>
      <c r="AD12" s="263">
        <f t="shared" si="3"/>
        <v>4651.4685945000001</v>
      </c>
      <c r="AE12" s="263">
        <f t="shared" si="3"/>
        <v>2360.7082726500007</v>
      </c>
      <c r="AF12" s="263">
        <f t="shared" si="3"/>
        <v>2358.2685945000003</v>
      </c>
      <c r="AG12" s="263">
        <f t="shared" si="3"/>
        <v>2360.7082726500007</v>
      </c>
      <c r="AH12" s="263">
        <f t="shared" si="3"/>
        <v>2360.7082726500007</v>
      </c>
      <c r="AI12" s="263">
        <f t="shared" si="3"/>
        <v>2353.3892382000004</v>
      </c>
      <c r="AJ12" s="263">
        <f t="shared" si="3"/>
        <v>2360.7082726500007</v>
      </c>
      <c r="AK12" s="263">
        <f t="shared" si="3"/>
        <v>2358.2685945000003</v>
      </c>
      <c r="AL12" s="263">
        <f t="shared" ref="AL12:BM12" si="4">SUM(AL13:AL14)</f>
        <v>2360.7082726500007</v>
      </c>
      <c r="AM12" s="263">
        <f t="shared" si="4"/>
        <v>2358.2685945000003</v>
      </c>
      <c r="AN12" s="263">
        <f t="shared" si="4"/>
        <v>2360.7082726500007</v>
      </c>
      <c r="AO12" s="263">
        <f t="shared" si="4"/>
        <v>2360.7082726500007</v>
      </c>
      <c r="AP12" s="263">
        <f t="shared" si="4"/>
        <v>6678.2637756380018</v>
      </c>
      <c r="AQ12" s="263">
        <f t="shared" si="4"/>
        <v>3106.0491114926008</v>
      </c>
      <c r="AR12" s="263">
        <f t="shared" si="4"/>
        <v>3100.8717756380011</v>
      </c>
      <c r="AS12" s="263">
        <f t="shared" si="4"/>
        <v>3106.0491114926008</v>
      </c>
      <c r="AT12" s="263">
        <f t="shared" si="4"/>
        <v>3106.0491114926008</v>
      </c>
      <c r="AU12" s="263">
        <f t="shared" si="4"/>
        <v>3090.5171039288016</v>
      </c>
      <c r="AV12" s="263">
        <f t="shared" si="4"/>
        <v>3106.0491114926008</v>
      </c>
      <c r="AW12" s="263">
        <f t="shared" si="4"/>
        <v>3100.8717756380011</v>
      </c>
      <c r="AX12" s="263">
        <f t="shared" si="4"/>
        <v>3106.0491114926008</v>
      </c>
      <c r="AY12" s="263">
        <f t="shared" si="4"/>
        <v>3100.8717756380011</v>
      </c>
      <c r="AZ12" s="263">
        <f t="shared" si="4"/>
        <v>3106.0491114926008</v>
      </c>
      <c r="BA12" s="263">
        <f t="shared" si="4"/>
        <v>3106.0491114926008</v>
      </c>
      <c r="BB12" s="263">
        <f t="shared" si="4"/>
        <v>8477.8450573576774</v>
      </c>
      <c r="BC12" s="263">
        <f t="shared" si="4"/>
        <v>4766.7088033762657</v>
      </c>
      <c r="BD12" s="263">
        <f t="shared" si="4"/>
        <v>4757.3573773576773</v>
      </c>
      <c r="BE12" s="263">
        <f t="shared" si="4"/>
        <v>4766.7088033762657</v>
      </c>
      <c r="BF12" s="263">
        <f t="shared" si="4"/>
        <v>4766.7088033762657</v>
      </c>
      <c r="BG12" s="263">
        <f t="shared" si="4"/>
        <v>4748.005951339087</v>
      </c>
      <c r="BH12" s="263">
        <f t="shared" si="4"/>
        <v>4766.7088033762657</v>
      </c>
      <c r="BI12" s="263">
        <f t="shared" si="4"/>
        <v>4757.3573773576773</v>
      </c>
      <c r="BJ12" s="263">
        <f t="shared" si="4"/>
        <v>4766.7088033762657</v>
      </c>
      <c r="BK12" s="263">
        <f t="shared" si="4"/>
        <v>4757.3573773576773</v>
      </c>
      <c r="BL12" s="263">
        <f t="shared" si="4"/>
        <v>4766.7088033762657</v>
      </c>
      <c r="BM12" s="263">
        <f t="shared" si="4"/>
        <v>4766.7088033762657</v>
      </c>
      <c r="BN12" s="262"/>
      <c r="BO12" s="262"/>
      <c r="BP12" s="262"/>
      <c r="BQ12" s="262"/>
      <c r="BR12" s="262"/>
      <c r="BS12" s="262"/>
      <c r="BT12" s="262"/>
      <c r="BU12" s="262"/>
      <c r="BV12" s="262"/>
      <c r="BW12" s="262"/>
      <c r="BX12" s="262"/>
      <c r="BY12" s="262"/>
      <c r="BZ12" s="262"/>
      <c r="CA12" s="262"/>
      <c r="CB12" s="262"/>
      <c r="CC12" s="262"/>
      <c r="CD12" s="262"/>
      <c r="CE12" s="262"/>
      <c r="CF12" s="262"/>
      <c r="CG12" s="262"/>
    </row>
    <row r="13" spans="1:85" x14ac:dyDescent="0.2">
      <c r="A13" s="26"/>
      <c r="B13" s="26"/>
      <c r="C13" s="264" t="s">
        <v>333</v>
      </c>
      <c r="D13" s="537" t="s">
        <v>60</v>
      </c>
      <c r="E13" s="26"/>
      <c r="F13" s="265">
        <f>((SUM(Затраты!F14:F20,Затраты!F38)-Затраты!F35-Затраты!F32-Затраты!F26))/(1+VAT)*VAT*F9</f>
        <v>0</v>
      </c>
      <c r="G13" s="265">
        <f>((SUM(Затраты!G14:G20,Затраты!G38)-Затраты!G35-Затраты!G32-Затраты!G26))/(1+VAT)*VAT*G9</f>
        <v>0</v>
      </c>
      <c r="H13" s="265">
        <f>((SUM(Затраты!H14:H20,Затраты!H38)-Затраты!H35-Затраты!H32-Затраты!H26))/(1+VAT)*VAT*H9</f>
        <v>0</v>
      </c>
      <c r="I13" s="265">
        <f>((SUM(Затраты!I14:I20,Затраты!I38)-Затраты!I35-Затраты!I32-Затраты!I26))/(1+VAT)*VAT*I9</f>
        <v>0</v>
      </c>
      <c r="J13" s="265">
        <f>((SUM(Затраты!J14:J20,Затраты!J38)-Затраты!J35-Затраты!J32-Затраты!J26))/(1+VAT)*VAT*J9</f>
        <v>0</v>
      </c>
      <c r="K13" s="265">
        <f>((SUM(Затраты!K14:K20,Затраты!K38)-Затраты!K35-Затраты!K32-Затраты!K26))/(1+VAT)*VAT*K9</f>
        <v>0</v>
      </c>
      <c r="L13" s="265">
        <f>((SUM(Затраты!L14:L20,Затраты!L38)-Затраты!L35-Затраты!L32-Затраты!L26))/(1+VAT)*VAT*L9</f>
        <v>0</v>
      </c>
      <c r="M13" s="265">
        <f>((SUM(Затраты!M14:M20,Затраты!M38)-Затраты!M35-Затраты!M32-Затраты!M26))/(1+VAT)*VAT*M9</f>
        <v>0</v>
      </c>
      <c r="N13" s="265">
        <f>((SUM(Затраты!N14:N20,Затраты!N38)-Затраты!N35-Затраты!N32-Затраты!N26))/(1+VAT)*VAT*N9</f>
        <v>0</v>
      </c>
      <c r="O13" s="265">
        <f>((SUM(Затраты!O14:O20,Затраты!O38)-Затраты!O35-Затраты!O32-Затраты!O26))/(1+VAT)*VAT*O9</f>
        <v>0</v>
      </c>
      <c r="P13" s="265">
        <f>((SUM(Затраты!P14:P20,Затраты!P38)-Затраты!P35-Затраты!P32-Затраты!P26))/(1+VAT)*VAT*P9</f>
        <v>0</v>
      </c>
      <c r="Q13" s="265">
        <f>((SUM(Затраты!Q14:Q20,Затраты!Q38)-Затраты!Q35-Затраты!Q32-Затраты!Q26))/(1+VAT)*VAT*Q9</f>
        <v>0</v>
      </c>
      <c r="R13" s="265">
        <f>((SUM(Затраты!R14:R20,Затраты!R38)-Затраты!R35-Затраты!R32-Затраты!R26))/(1+VAT)*VAT*R9</f>
        <v>0</v>
      </c>
      <c r="S13" s="265">
        <f>((SUM(Затраты!S14:S20,Затраты!S38)-Затраты!S35-Затраты!S32-Затраты!S26))/(1+VAT)*VAT*S9</f>
        <v>0</v>
      </c>
      <c r="T13" s="265">
        <f>((SUM(Затраты!T14:T20,Затраты!T38)-Затраты!T35-Затраты!T32-Затраты!T26))/(1+VAT)*VAT*T9</f>
        <v>0</v>
      </c>
      <c r="U13" s="265">
        <f>((SUM(Затраты!U14:U20,Затраты!U38)-Затраты!U35-Затраты!U32-Затраты!U26))/(1+VAT)*VAT*U9</f>
        <v>0</v>
      </c>
      <c r="V13" s="265">
        <f>((SUM(Затраты!V14:V20,Затраты!V38)-Затраты!V35-Затраты!V32-Затраты!V26))/(1+VAT)*VAT*V9</f>
        <v>0</v>
      </c>
      <c r="W13" s="265">
        <f>((SUM(Затраты!W14:W20,Затраты!W38)-Затраты!W35-Затраты!W32-Затраты!W26))/(1+VAT)*VAT*W9</f>
        <v>0</v>
      </c>
      <c r="X13" s="265">
        <f>((SUM(Затраты!X14:X20,Затраты!X38)-Затраты!X35-Затраты!X32-Затраты!X26))/(1+VAT)*VAT*X9</f>
        <v>0</v>
      </c>
      <c r="Y13" s="265">
        <f>((SUM(Затраты!Y14:Y20,Затраты!Y38)-Затраты!Y35-Затраты!Y32-Затраты!Y26))/(1+VAT)*VAT*Y9</f>
        <v>0</v>
      </c>
      <c r="Z13" s="265">
        <f>((SUM(Затраты!Z14:Z20,Затраты!Z38)-Затраты!Z35-Затраты!Z32-Затраты!Z26))/(1+VAT)*VAT*Z9</f>
        <v>0</v>
      </c>
      <c r="AA13" s="265">
        <f>((SUM(Затраты!AA14:AA20,Затраты!AA38)-Затраты!AA35-Затраты!AA32-Затраты!AA26))/(1+VAT)*VAT*AA9</f>
        <v>0</v>
      </c>
      <c r="AB13" s="265">
        <f>((SUM(Затраты!AB14:AB20,Затраты!AB38)-Затраты!AB35-Затраты!AB32-Затраты!AB26))/(1+VAT)*VAT*AB9</f>
        <v>0</v>
      </c>
      <c r="AC13" s="265">
        <f>((SUM(Затраты!AC14:AC20,Затраты!AC38)-Затраты!AC35-Затраты!AC32-Затраты!AC26))/(1+VAT)*VAT*AC9</f>
        <v>0</v>
      </c>
      <c r="AD13" s="265">
        <f>((SUM(Затраты!AD14:AD20,Затраты!AD38)-Затраты!AD35-Затраты!AD32-Затраты!AD26))/(1+VAT)*VAT*AD9</f>
        <v>2183.0935945000001</v>
      </c>
      <c r="AE13" s="265">
        <f>((SUM(Затраты!AE14:AE20,Затраты!AE38)-Затраты!AE35-Затраты!AE32-Затраты!AE26))/(1+VAT)*VAT*AE9</f>
        <v>2185.5332726500005</v>
      </c>
      <c r="AF13" s="265">
        <f>((SUM(Затраты!AF14:AF20,Затраты!AF38)-Затраты!AF35-Затраты!AF32-Затраты!AF26))/(1+VAT)*VAT*AF9</f>
        <v>2183.0935945000001</v>
      </c>
      <c r="AG13" s="265">
        <f>((SUM(Затраты!AG14:AG20,Затраты!AG38)-Затраты!AG35-Затраты!AG32-Затраты!AG26))/(1+VAT)*VAT*AG9</f>
        <v>2185.5332726500005</v>
      </c>
      <c r="AH13" s="265">
        <f>((SUM(Затраты!AH14:AH20,Затраты!AH38)-Затраты!AH35-Затраты!AH32-Затраты!AH26))/(1+VAT)*VAT*AH9</f>
        <v>2185.5332726500005</v>
      </c>
      <c r="AI13" s="265">
        <f>((SUM(Затраты!AI14:AI20,Затраты!AI38)-Затраты!AI35-Затраты!AI32-Затраты!AI26))/(1+VAT)*VAT*AI9</f>
        <v>2178.2142382000002</v>
      </c>
      <c r="AJ13" s="265">
        <f>((SUM(Затраты!AJ14:AJ20,Затраты!AJ38)-Затраты!AJ35-Затраты!AJ32-Затраты!AJ26))/(1+VAT)*VAT*AJ9</f>
        <v>2185.5332726500005</v>
      </c>
      <c r="AK13" s="265">
        <f>((SUM(Затраты!AK14:AK20,Затраты!AK38)-Затраты!AK35-Затраты!AK32-Затраты!AK26))/(1+VAT)*VAT*AK9</f>
        <v>2183.0935945000001</v>
      </c>
      <c r="AL13" s="265">
        <f>((SUM(Затраты!AL14:AL20,Затраты!AL38)-Затраты!AL35-Затраты!AL32-Затраты!AL26))/(1+VAT)*VAT*AL9</f>
        <v>2185.5332726500005</v>
      </c>
      <c r="AM13" s="265">
        <f>((SUM(Затраты!AM14:AM20,Затраты!AM38)-Затраты!AM35-Затраты!AM32-Затраты!AM26))/(1+VAT)*VAT*AM9</f>
        <v>2183.0935945000001</v>
      </c>
      <c r="AN13" s="265">
        <f>((SUM(Затраты!AN14:AN20,Затраты!AN38)-Затраты!AN35-Затраты!AN32-Затраты!AN26))/(1+VAT)*VAT*AN9</f>
        <v>2185.5332726500005</v>
      </c>
      <c r="AO13" s="265">
        <f>((SUM(Затраты!AO14:AO20,Затраты!AO38)-Затраты!AO35-Затраты!AO32-Затраты!AO26))/(1+VAT)*VAT*AO9</f>
        <v>2185.5332726500005</v>
      </c>
      <c r="AP13" s="265">
        <f>((SUM(Затраты!AP14:AP20,Затраты!AP38)-Затраты!AP35-Затраты!AP32-Затраты!AP26))/(1+VAT)*VAT*AP9</f>
        <v>2918.6897756380013</v>
      </c>
      <c r="AQ13" s="265">
        <f>((SUM(Затраты!AQ14:AQ20,Затраты!AQ38)-Затраты!AQ35-Затраты!AQ32-Затраты!AQ26))/(1+VAT)*VAT*AQ9</f>
        <v>2923.867111492601</v>
      </c>
      <c r="AR13" s="265">
        <f>((SUM(Затраты!AR14:AR20,Затраты!AR38)-Затраты!AR35-Затраты!AR32-Затраты!AR26))/(1+VAT)*VAT*AR9</f>
        <v>2918.6897756380013</v>
      </c>
      <c r="AS13" s="265">
        <f>((SUM(Затраты!AS14:AS20,Затраты!AS38)-Затраты!AS35-Затраты!AS32-Затраты!AS26))/(1+VAT)*VAT*AS9</f>
        <v>2923.867111492601</v>
      </c>
      <c r="AT13" s="265">
        <f>((SUM(Затраты!AT14:AT20,Затраты!AT38)-Затраты!AT35-Затраты!AT32-Затраты!AT26))/(1+VAT)*VAT*AT9</f>
        <v>2923.867111492601</v>
      </c>
      <c r="AU13" s="265">
        <f>((SUM(Затраты!AU14:AU20,Затраты!AU38)-Затраты!AU35-Затраты!AU32-Затраты!AU26))/(1+VAT)*VAT*AU9</f>
        <v>2908.3351039288018</v>
      </c>
      <c r="AV13" s="265">
        <f>((SUM(Затраты!AV14:AV20,Затраты!AV38)-Затраты!AV35-Затраты!AV32-Затраты!AV26))/(1+VAT)*VAT*AV9</f>
        <v>2923.867111492601</v>
      </c>
      <c r="AW13" s="265">
        <f>((SUM(Затраты!AW14:AW20,Затраты!AW38)-Затраты!AW35-Затраты!AW32-Затраты!AW26))/(1+VAT)*VAT*AW9</f>
        <v>2918.6897756380013</v>
      </c>
      <c r="AX13" s="265">
        <f>((SUM(Затраты!AX14:AX20,Затраты!AX38)-Затраты!AX35-Затраты!AX32-Затраты!AX26))/(1+VAT)*VAT*AX9</f>
        <v>2923.867111492601</v>
      </c>
      <c r="AY13" s="265">
        <f>((SUM(Затраты!AY14:AY20,Затраты!AY38)-Затраты!AY35-Затраты!AY32-Затраты!AY26))/(1+VAT)*VAT*AY9</f>
        <v>2918.6897756380013</v>
      </c>
      <c r="AZ13" s="265">
        <f>((SUM(Затраты!AZ14:AZ20,Затраты!AZ38)-Затраты!AZ35-Затраты!AZ32-Затраты!AZ26))/(1+VAT)*VAT*AZ9</f>
        <v>2923.867111492601</v>
      </c>
      <c r="BA13" s="265">
        <f>((SUM(Затраты!BA14:BA20,Затраты!BA38)-Затраты!BA35-Затраты!BA32-Затраты!BA26))/(1+VAT)*VAT*BA9</f>
        <v>2923.867111492601</v>
      </c>
      <c r="BB13" s="265">
        <f>((SUM(Затраты!BB14:BB20,Затраты!BB38)-Затраты!BB35-Затраты!BB32-Затраты!BB26))/(1+VAT)*VAT*BB9</f>
        <v>4567.888097357677</v>
      </c>
      <c r="BC13" s="265">
        <f>((SUM(Затраты!BC14:BC20,Затраты!BC38)-Затраты!BC35-Затраты!BC32-Затраты!BC26))/(1+VAT)*VAT*BC9</f>
        <v>4577.2395233762654</v>
      </c>
      <c r="BD13" s="265">
        <f>((SUM(Затраты!BD14:BD20,Затраты!BD38)-Затраты!BD35-Затраты!BD32-Затраты!BD26))/(1+VAT)*VAT*BD9</f>
        <v>4567.888097357677</v>
      </c>
      <c r="BE13" s="265">
        <f>((SUM(Затраты!BE14:BE20,Затраты!BE38)-Затраты!BE35-Затраты!BE32-Затраты!BE26))/(1+VAT)*VAT*BE9</f>
        <v>4577.2395233762654</v>
      </c>
      <c r="BF13" s="265">
        <f>((SUM(Затраты!BF14:BF20,Затраты!BF38)-Затраты!BF35-Затраты!BF32-Затраты!BF26))/(1+VAT)*VAT*BF9</f>
        <v>4577.2395233762654</v>
      </c>
      <c r="BG13" s="265">
        <f>((SUM(Затраты!BG14:BG20,Затраты!BG38)-Затраты!BG35-Затраты!BG32-Затраты!BG26))/(1+VAT)*VAT*BG9</f>
        <v>4558.5366713390868</v>
      </c>
      <c r="BH13" s="265">
        <f>((SUM(Затраты!BH14:BH20,Затраты!BH38)-Затраты!BH35-Затраты!BH32-Затраты!BH26))/(1+VAT)*VAT*BH9</f>
        <v>4577.2395233762654</v>
      </c>
      <c r="BI13" s="265">
        <f>((SUM(Затраты!BI14:BI20,Затраты!BI38)-Затраты!BI35-Затраты!BI32-Затраты!BI26))/(1+VAT)*VAT*BI9</f>
        <v>4567.888097357677</v>
      </c>
      <c r="BJ13" s="265">
        <f>((SUM(Затраты!BJ14:BJ20,Затраты!BJ38)-Затраты!BJ35-Затраты!BJ32-Затраты!BJ26))/(1+VAT)*VAT*BJ9</f>
        <v>4577.2395233762654</v>
      </c>
      <c r="BK13" s="265">
        <f>((SUM(Затраты!BK14:BK20,Затраты!BK38)-Затраты!BK35-Затраты!BK32-Затраты!BK26))/(1+VAT)*VAT*BK9</f>
        <v>4567.888097357677</v>
      </c>
      <c r="BL13" s="265">
        <f>((SUM(Затраты!BL14:BL20,Затраты!BL38)-Затраты!BL35-Затраты!BL32-Затраты!BL26))/(1+VAT)*VAT*BL9</f>
        <v>4577.2395233762654</v>
      </c>
      <c r="BM13" s="265">
        <f>((SUM(Затраты!BM14:BM20,Затраты!BM38)-Затраты!BM35-Затраты!BM32-Затраты!BM26))/(1+VAT)*VAT*BM9</f>
        <v>4577.2395233762654</v>
      </c>
      <c r="BN13" s="245"/>
      <c r="BO13" s="245"/>
      <c r="BP13" s="245"/>
      <c r="BQ13" s="245"/>
      <c r="BR13" s="245"/>
      <c r="BS13" s="245"/>
      <c r="BT13" s="245"/>
      <c r="BU13" s="245"/>
      <c r="BV13" s="245"/>
      <c r="BW13" s="245"/>
      <c r="BX13" s="245"/>
      <c r="BY13" s="245"/>
      <c r="BZ13" s="245"/>
      <c r="CA13" s="245"/>
      <c r="CB13" s="245"/>
      <c r="CC13" s="245"/>
      <c r="CD13" s="245"/>
      <c r="CE13" s="245"/>
      <c r="CF13" s="245"/>
      <c r="CG13" s="245"/>
    </row>
    <row r="14" spans="1:85" x14ac:dyDescent="0.2">
      <c r="A14" s="26"/>
      <c r="B14" s="26"/>
      <c r="C14" s="264" t="s">
        <v>334</v>
      </c>
      <c r="D14" s="537" t="s">
        <v>60</v>
      </c>
      <c r="E14" s="26"/>
      <c r="F14" s="265">
        <f>Затраты!F47/(1+VAT)*VAT*F9</f>
        <v>0</v>
      </c>
      <c r="G14" s="265">
        <f>Затраты!G47/(1+VAT)*VAT*G9</f>
        <v>0</v>
      </c>
      <c r="H14" s="265">
        <f>Затраты!H47/(1+VAT)*VAT*H9</f>
        <v>0</v>
      </c>
      <c r="I14" s="265">
        <f>Затраты!I47/(1+VAT)*VAT*I9</f>
        <v>0</v>
      </c>
      <c r="J14" s="265">
        <f>Затраты!J47/(1+VAT)*VAT*J9</f>
        <v>0</v>
      </c>
      <c r="K14" s="265">
        <f>Затраты!K47/(1+VAT)*VAT*K9</f>
        <v>0</v>
      </c>
      <c r="L14" s="265">
        <f>Затраты!L47/(1+VAT)*VAT*L9</f>
        <v>0</v>
      </c>
      <c r="M14" s="265">
        <f>Затраты!M47/(1+VAT)*VAT*M9</f>
        <v>0</v>
      </c>
      <c r="N14" s="265">
        <f>Затраты!N47/(1+VAT)*VAT*N9</f>
        <v>0</v>
      </c>
      <c r="O14" s="265">
        <f>Затраты!O47/(1+VAT)*VAT*O9</f>
        <v>0</v>
      </c>
      <c r="P14" s="265">
        <f>Затраты!P47/(1+VAT)*VAT*P9</f>
        <v>0</v>
      </c>
      <c r="Q14" s="265">
        <f>Затраты!Q47/(1+VAT)*VAT*Q9</f>
        <v>0</v>
      </c>
      <c r="R14" s="265">
        <f>Затраты!R47/(1+VAT)*VAT*R9</f>
        <v>0</v>
      </c>
      <c r="S14" s="265">
        <f>Затраты!S47/(1+VAT)*VAT*S9</f>
        <v>0</v>
      </c>
      <c r="T14" s="265">
        <f>Затраты!T47/(1+VAT)*VAT*T9</f>
        <v>0</v>
      </c>
      <c r="U14" s="265">
        <f>Затраты!U47/(1+VAT)*VAT*U9</f>
        <v>0</v>
      </c>
      <c r="V14" s="265">
        <f>Затраты!V47/(1+VAT)*VAT*V9</f>
        <v>0</v>
      </c>
      <c r="W14" s="265">
        <f>Затраты!W47/(1+VAT)*VAT*W9</f>
        <v>0</v>
      </c>
      <c r="X14" s="265">
        <f>Затраты!X47/(1+VAT)*VAT*X9</f>
        <v>0</v>
      </c>
      <c r="Y14" s="265">
        <f>Затраты!Y47/(1+VAT)*VAT*Y9</f>
        <v>0</v>
      </c>
      <c r="Z14" s="265">
        <f>Затраты!Z47/(1+VAT)*VAT*Z9</f>
        <v>0</v>
      </c>
      <c r="AA14" s="265">
        <f>Затраты!AA47/(1+VAT)*VAT*AA9</f>
        <v>0</v>
      </c>
      <c r="AB14" s="265">
        <f>Затраты!AB47/(1+VAT)*VAT*AB9</f>
        <v>0</v>
      </c>
      <c r="AC14" s="265">
        <f>Затраты!AC47/(1+VAT)*VAT*AC9</f>
        <v>0</v>
      </c>
      <c r="AD14" s="265">
        <f>Затраты!AD47/(1+VAT)*VAT*AD9</f>
        <v>2468.375</v>
      </c>
      <c r="AE14" s="265">
        <f>Затраты!AE47/(1+VAT)*VAT*AE9</f>
        <v>175.17500000000001</v>
      </c>
      <c r="AF14" s="265">
        <f>Затраты!AF47/(1+VAT)*VAT*AF9</f>
        <v>175.17500000000001</v>
      </c>
      <c r="AG14" s="265">
        <f>Затраты!AG47/(1+VAT)*VAT*AG9</f>
        <v>175.17500000000001</v>
      </c>
      <c r="AH14" s="265">
        <f>Затраты!AH47/(1+VAT)*VAT*AH9</f>
        <v>175.17500000000001</v>
      </c>
      <c r="AI14" s="265">
        <f>Затраты!AI47/(1+VAT)*VAT*AI9</f>
        <v>175.17500000000001</v>
      </c>
      <c r="AJ14" s="265">
        <f>Затраты!AJ47/(1+VAT)*VAT*AJ9</f>
        <v>175.17500000000001</v>
      </c>
      <c r="AK14" s="265">
        <f>Затраты!AK47/(1+VAT)*VAT*AK9</f>
        <v>175.17500000000001</v>
      </c>
      <c r="AL14" s="265">
        <f>Затраты!AL47/(1+VAT)*VAT*AL9</f>
        <v>175.17500000000001</v>
      </c>
      <c r="AM14" s="265">
        <f>Затраты!AM47/(1+VAT)*VAT*AM9</f>
        <v>175.17500000000001</v>
      </c>
      <c r="AN14" s="265">
        <f>Затраты!AN47/(1+VAT)*VAT*AN9</f>
        <v>175.17500000000001</v>
      </c>
      <c r="AO14" s="265">
        <f>Затраты!AO47/(1+VAT)*VAT*AO9</f>
        <v>175.17500000000001</v>
      </c>
      <c r="AP14" s="265">
        <f>Затраты!AP47/(1+VAT)*VAT*AP9</f>
        <v>3759.5740000000005</v>
      </c>
      <c r="AQ14" s="265">
        <f>Затраты!AQ47/(1+VAT)*VAT*AQ9</f>
        <v>182.18200000000002</v>
      </c>
      <c r="AR14" s="265">
        <f>Затраты!AR47/(1+VAT)*VAT*AR9</f>
        <v>182.18200000000002</v>
      </c>
      <c r="AS14" s="265">
        <f>Затраты!AS47/(1+VAT)*VAT*AS9</f>
        <v>182.18200000000002</v>
      </c>
      <c r="AT14" s="265">
        <f>Затраты!AT47/(1+VAT)*VAT*AT9</f>
        <v>182.18200000000002</v>
      </c>
      <c r="AU14" s="265">
        <f>Затраты!AU47/(1+VAT)*VAT*AU9</f>
        <v>182.18200000000002</v>
      </c>
      <c r="AV14" s="265">
        <f>Затраты!AV47/(1+VAT)*VAT*AV9</f>
        <v>182.18200000000002</v>
      </c>
      <c r="AW14" s="265">
        <f>Затраты!AW47/(1+VAT)*VAT*AW9</f>
        <v>182.18200000000002</v>
      </c>
      <c r="AX14" s="265">
        <f>Затраты!AX47/(1+VAT)*VAT*AX9</f>
        <v>182.18200000000002</v>
      </c>
      <c r="AY14" s="265">
        <f>Затраты!AY47/(1+VAT)*VAT*AY9</f>
        <v>182.18200000000002</v>
      </c>
      <c r="AZ14" s="265">
        <f>Затраты!AZ47/(1+VAT)*VAT*AZ9</f>
        <v>182.18200000000002</v>
      </c>
      <c r="BA14" s="265">
        <f>Затраты!BA47/(1+VAT)*VAT*BA9</f>
        <v>182.18200000000002</v>
      </c>
      <c r="BB14" s="265">
        <f>Затраты!BB47/(1+VAT)*VAT*BB9</f>
        <v>3909.9569600000004</v>
      </c>
      <c r="BC14" s="265">
        <f>Затраты!BC47/(1+VAT)*VAT*BC9</f>
        <v>189.46928000000003</v>
      </c>
      <c r="BD14" s="265">
        <f>Затраты!BD47/(1+VAT)*VAT*BD9</f>
        <v>189.46928000000003</v>
      </c>
      <c r="BE14" s="265">
        <f>Затраты!BE47/(1+VAT)*VAT*BE9</f>
        <v>189.46928000000003</v>
      </c>
      <c r="BF14" s="265">
        <f>Затраты!BF47/(1+VAT)*VAT*BF9</f>
        <v>189.46928000000003</v>
      </c>
      <c r="BG14" s="265">
        <f>Затраты!BG47/(1+VAT)*VAT*BG9</f>
        <v>189.46928000000003</v>
      </c>
      <c r="BH14" s="265">
        <f>Затраты!BH47/(1+VAT)*VAT*BH9</f>
        <v>189.46928000000003</v>
      </c>
      <c r="BI14" s="265">
        <f>Затраты!BI47/(1+VAT)*VAT*BI9</f>
        <v>189.46928000000003</v>
      </c>
      <c r="BJ14" s="265">
        <f>Затраты!BJ47/(1+VAT)*VAT*BJ9</f>
        <v>189.46928000000003</v>
      </c>
      <c r="BK14" s="265">
        <f>Затраты!BK47/(1+VAT)*VAT*BK9</f>
        <v>189.46928000000003</v>
      </c>
      <c r="BL14" s="265">
        <f>Затраты!BL47/(1+VAT)*VAT*BL9</f>
        <v>189.46928000000003</v>
      </c>
      <c r="BM14" s="265">
        <f>Затраты!BM47/(1+VAT)*VAT*BM9</f>
        <v>189.46928000000003</v>
      </c>
      <c r="BN14" s="245"/>
      <c r="BO14" s="245"/>
      <c r="BP14" s="245"/>
      <c r="BQ14" s="245"/>
      <c r="BR14" s="245"/>
      <c r="BS14" s="245"/>
      <c r="BT14" s="245"/>
      <c r="BU14" s="245"/>
      <c r="BV14" s="245"/>
      <c r="BW14" s="245"/>
      <c r="BX14" s="245"/>
      <c r="BY14" s="245"/>
      <c r="BZ14" s="245"/>
      <c r="CA14" s="245"/>
      <c r="CB14" s="245"/>
      <c r="CC14" s="245"/>
      <c r="CD14" s="245"/>
      <c r="CE14" s="245"/>
      <c r="CF14" s="245"/>
      <c r="CG14" s="245"/>
    </row>
    <row r="15" spans="1:85" x14ac:dyDescent="0.2">
      <c r="A15" s="26"/>
      <c r="B15" s="26"/>
      <c r="C15" s="262" t="s">
        <v>335</v>
      </c>
      <c r="D15" s="536" t="s">
        <v>60</v>
      </c>
      <c r="E15" s="26"/>
      <c r="F15" s="263">
        <f>IF(F18&gt;(F17+F16),F18-SUM(F16:F17),0)</f>
        <v>0</v>
      </c>
      <c r="G15" s="263">
        <f t="shared" ref="G15:AK15" si="5">IF(G18&gt;(G17+G16),G18-SUM(G16:G17),0)</f>
        <v>0</v>
      </c>
      <c r="H15" s="263">
        <f t="shared" si="5"/>
        <v>0</v>
      </c>
      <c r="I15" s="263">
        <f t="shared" si="5"/>
        <v>0</v>
      </c>
      <c r="J15" s="263">
        <f t="shared" si="5"/>
        <v>0</v>
      </c>
      <c r="K15" s="263">
        <f t="shared" si="5"/>
        <v>0</v>
      </c>
      <c r="L15" s="263">
        <f t="shared" si="5"/>
        <v>0</v>
      </c>
      <c r="M15" s="263">
        <f t="shared" si="5"/>
        <v>0</v>
      </c>
      <c r="N15" s="263">
        <f t="shared" si="5"/>
        <v>0</v>
      </c>
      <c r="O15" s="263">
        <f t="shared" si="5"/>
        <v>0</v>
      </c>
      <c r="P15" s="263">
        <f t="shared" si="5"/>
        <v>0</v>
      </c>
      <c r="Q15" s="263">
        <f t="shared" si="5"/>
        <v>0</v>
      </c>
      <c r="R15" s="263">
        <f t="shared" si="5"/>
        <v>0</v>
      </c>
      <c r="S15" s="263">
        <f t="shared" si="5"/>
        <v>0</v>
      </c>
      <c r="T15" s="263">
        <f t="shared" si="5"/>
        <v>0</v>
      </c>
      <c r="U15" s="263">
        <f t="shared" si="5"/>
        <v>0</v>
      </c>
      <c r="V15" s="263">
        <f t="shared" si="5"/>
        <v>0</v>
      </c>
      <c r="W15" s="263">
        <f t="shared" si="5"/>
        <v>0</v>
      </c>
      <c r="X15" s="263">
        <f t="shared" si="5"/>
        <v>0</v>
      </c>
      <c r="Y15" s="263">
        <f t="shared" si="5"/>
        <v>0</v>
      </c>
      <c r="Z15" s="263">
        <f t="shared" si="5"/>
        <v>0</v>
      </c>
      <c r="AA15" s="263">
        <f t="shared" si="5"/>
        <v>0</v>
      </c>
      <c r="AB15" s="263">
        <f t="shared" si="5"/>
        <v>0</v>
      </c>
      <c r="AC15" s="263">
        <f t="shared" si="5"/>
        <v>0</v>
      </c>
      <c r="AD15" s="263">
        <f t="shared" si="5"/>
        <v>6171.0658555000009</v>
      </c>
      <c r="AE15" s="263">
        <f t="shared" si="5"/>
        <v>8705.7939923500016</v>
      </c>
      <c r="AF15" s="263">
        <f t="shared" si="5"/>
        <v>8464.2658555000016</v>
      </c>
      <c r="AG15" s="263">
        <f t="shared" si="5"/>
        <v>8705.7939923500016</v>
      </c>
      <c r="AH15" s="263">
        <f t="shared" si="5"/>
        <v>8705.7939923500016</v>
      </c>
      <c r="AI15" s="263">
        <f t="shared" si="5"/>
        <v>7981.2095818000007</v>
      </c>
      <c r="AJ15" s="263">
        <f t="shared" si="5"/>
        <v>8705.7939923500016</v>
      </c>
      <c r="AK15" s="263">
        <f t="shared" si="5"/>
        <v>8464.2658555000016</v>
      </c>
      <c r="AL15" s="263">
        <f t="shared" ref="AL15:BM15" si="6">IF(AL18&gt;(AL17+AL16),AL18-SUM(AL16:AL17),0)</f>
        <v>8705.7939923500016</v>
      </c>
      <c r="AM15" s="263">
        <f t="shared" si="6"/>
        <v>8464.2658555000016</v>
      </c>
      <c r="AN15" s="263">
        <f t="shared" si="6"/>
        <v>8705.7939923500016</v>
      </c>
      <c r="AO15" s="263">
        <f t="shared" si="6"/>
        <v>8705.7939923500016</v>
      </c>
      <c r="AP15" s="263">
        <f t="shared" si="6"/>
        <v>13987.963788162004</v>
      </c>
      <c r="AQ15" s="263">
        <f t="shared" si="6"/>
        <v>18077.912037767408</v>
      </c>
      <c r="AR15" s="263">
        <f t="shared" si="6"/>
        <v>17565.355788162007</v>
      </c>
      <c r="AS15" s="263">
        <f t="shared" si="6"/>
        <v>18077.912037767408</v>
      </c>
      <c r="AT15" s="263">
        <f t="shared" si="6"/>
        <v>18077.912037767408</v>
      </c>
      <c r="AU15" s="263">
        <f t="shared" si="6"/>
        <v>16540.243288951206</v>
      </c>
      <c r="AV15" s="263">
        <f t="shared" si="6"/>
        <v>18077.912037767408</v>
      </c>
      <c r="AW15" s="263">
        <f t="shared" si="6"/>
        <v>17565.355788162007</v>
      </c>
      <c r="AX15" s="263">
        <f t="shared" si="6"/>
        <v>18077.912037767408</v>
      </c>
      <c r="AY15" s="263">
        <f t="shared" si="6"/>
        <v>17565.355788162007</v>
      </c>
      <c r="AZ15" s="263">
        <f t="shared" si="6"/>
        <v>18077.912037767408</v>
      </c>
      <c r="BA15" s="263">
        <f t="shared" si="6"/>
        <v>18077.912037767408</v>
      </c>
      <c r="BB15" s="263">
        <f t="shared" si="6"/>
        <v>28705.40739840993</v>
      </c>
      <c r="BC15" s="263">
        <f t="shared" si="6"/>
        <v>33351.686254250264</v>
      </c>
      <c r="BD15" s="263">
        <f t="shared" si="6"/>
        <v>32425.895078409929</v>
      </c>
      <c r="BE15" s="263">
        <f t="shared" si="6"/>
        <v>33351.686254250264</v>
      </c>
      <c r="BF15" s="263">
        <f t="shared" si="6"/>
        <v>33351.686254250264</v>
      </c>
      <c r="BG15" s="263">
        <f t="shared" si="6"/>
        <v>31500.103902569601</v>
      </c>
      <c r="BH15" s="263">
        <f t="shared" si="6"/>
        <v>33351.686254250264</v>
      </c>
      <c r="BI15" s="263">
        <f t="shared" si="6"/>
        <v>32425.895078409929</v>
      </c>
      <c r="BJ15" s="263">
        <f t="shared" si="6"/>
        <v>33351.686254250264</v>
      </c>
      <c r="BK15" s="263">
        <f t="shared" si="6"/>
        <v>32425.895078409929</v>
      </c>
      <c r="BL15" s="263">
        <f t="shared" si="6"/>
        <v>33351.686254250264</v>
      </c>
      <c r="BM15" s="263">
        <f t="shared" si="6"/>
        <v>33351.686254250264</v>
      </c>
      <c r="BN15" s="262"/>
      <c r="BO15" s="262"/>
      <c r="BP15" s="262"/>
      <c r="BQ15" s="262"/>
      <c r="BR15" s="262"/>
      <c r="BS15" s="262"/>
      <c r="BT15" s="262"/>
      <c r="BU15" s="262"/>
      <c r="BV15" s="262"/>
      <c r="BW15" s="262"/>
      <c r="BX15" s="262"/>
      <c r="BY15" s="262"/>
      <c r="BZ15" s="262"/>
      <c r="CA15" s="262"/>
      <c r="CB15" s="262"/>
      <c r="CC15" s="262"/>
      <c r="CD15" s="262"/>
      <c r="CE15" s="262"/>
      <c r="CF15" s="262"/>
      <c r="CG15" s="262"/>
    </row>
    <row r="16" spans="1:85" x14ac:dyDescent="0.2">
      <c r="A16" s="26"/>
      <c r="B16" s="26"/>
      <c r="C16" s="264" t="s">
        <v>336</v>
      </c>
      <c r="D16" s="537" t="s">
        <v>60</v>
      </c>
      <c r="E16" s="26"/>
      <c r="F16" s="265">
        <f t="shared" ref="F16:AK16" si="7">E19</f>
        <v>0</v>
      </c>
      <c r="G16" s="265">
        <f>F19</f>
        <v>0</v>
      </c>
      <c r="H16" s="265">
        <f t="shared" si="7"/>
        <v>0</v>
      </c>
      <c r="I16" s="265">
        <f t="shared" si="7"/>
        <v>0</v>
      </c>
      <c r="J16" s="265">
        <f t="shared" si="7"/>
        <v>0</v>
      </c>
      <c r="K16" s="265">
        <f t="shared" si="7"/>
        <v>0</v>
      </c>
      <c r="L16" s="265">
        <f t="shared" si="7"/>
        <v>0</v>
      </c>
      <c r="M16" s="265">
        <f t="shared" si="7"/>
        <v>0</v>
      </c>
      <c r="N16" s="265">
        <f t="shared" si="7"/>
        <v>0</v>
      </c>
      <c r="O16" s="265">
        <f t="shared" si="7"/>
        <v>0</v>
      </c>
      <c r="P16" s="265">
        <f t="shared" si="7"/>
        <v>0</v>
      </c>
      <c r="Q16" s="265">
        <f t="shared" si="7"/>
        <v>0</v>
      </c>
      <c r="R16" s="265">
        <f t="shared" si="7"/>
        <v>0</v>
      </c>
      <c r="S16" s="265">
        <f t="shared" si="7"/>
        <v>0</v>
      </c>
      <c r="T16" s="265">
        <f t="shared" si="7"/>
        <v>0</v>
      </c>
      <c r="U16" s="265">
        <f t="shared" si="7"/>
        <v>0</v>
      </c>
      <c r="V16" s="265">
        <f t="shared" si="7"/>
        <v>0</v>
      </c>
      <c r="W16" s="265">
        <f t="shared" si="7"/>
        <v>0</v>
      </c>
      <c r="X16" s="265">
        <f t="shared" si="7"/>
        <v>0</v>
      </c>
      <c r="Y16" s="265">
        <f t="shared" si="7"/>
        <v>0</v>
      </c>
      <c r="Z16" s="265">
        <f t="shared" si="7"/>
        <v>0</v>
      </c>
      <c r="AA16" s="265">
        <f t="shared" si="7"/>
        <v>0</v>
      </c>
      <c r="AB16" s="265">
        <f t="shared" si="7"/>
        <v>0</v>
      </c>
      <c r="AC16" s="265">
        <f t="shared" si="7"/>
        <v>0</v>
      </c>
      <c r="AD16" s="265">
        <f t="shared" si="7"/>
        <v>0</v>
      </c>
      <c r="AE16" s="265">
        <f t="shared" si="7"/>
        <v>0</v>
      </c>
      <c r="AF16" s="265">
        <f t="shared" si="7"/>
        <v>0</v>
      </c>
      <c r="AG16" s="265">
        <f t="shared" si="7"/>
        <v>0</v>
      </c>
      <c r="AH16" s="265">
        <f t="shared" si="7"/>
        <v>0</v>
      </c>
      <c r="AI16" s="265">
        <f t="shared" si="7"/>
        <v>0</v>
      </c>
      <c r="AJ16" s="265">
        <f t="shared" si="7"/>
        <v>0</v>
      </c>
      <c r="AK16" s="265">
        <f t="shared" si="7"/>
        <v>0</v>
      </c>
      <c r="AL16" s="265">
        <f t="shared" ref="AL16:BM16" si="8">AK19</f>
        <v>0</v>
      </c>
      <c r="AM16" s="265">
        <f t="shared" si="8"/>
        <v>0</v>
      </c>
      <c r="AN16" s="265">
        <f t="shared" si="8"/>
        <v>0</v>
      </c>
      <c r="AO16" s="265">
        <f t="shared" si="8"/>
        <v>0</v>
      </c>
      <c r="AP16" s="265">
        <f t="shared" si="8"/>
        <v>0</v>
      </c>
      <c r="AQ16" s="265">
        <f t="shared" si="8"/>
        <v>0</v>
      </c>
      <c r="AR16" s="265">
        <f t="shared" si="8"/>
        <v>0</v>
      </c>
      <c r="AS16" s="265">
        <f t="shared" si="8"/>
        <v>0</v>
      </c>
      <c r="AT16" s="265">
        <f t="shared" si="8"/>
        <v>0</v>
      </c>
      <c r="AU16" s="265">
        <f t="shared" si="8"/>
        <v>0</v>
      </c>
      <c r="AV16" s="265">
        <f t="shared" si="8"/>
        <v>0</v>
      </c>
      <c r="AW16" s="265">
        <f t="shared" si="8"/>
        <v>0</v>
      </c>
      <c r="AX16" s="265">
        <f t="shared" si="8"/>
        <v>0</v>
      </c>
      <c r="AY16" s="265">
        <f t="shared" si="8"/>
        <v>0</v>
      </c>
      <c r="AZ16" s="265">
        <f t="shared" si="8"/>
        <v>0</v>
      </c>
      <c r="BA16" s="265">
        <f t="shared" si="8"/>
        <v>0</v>
      </c>
      <c r="BB16" s="265">
        <f t="shared" si="8"/>
        <v>0</v>
      </c>
      <c r="BC16" s="265">
        <f t="shared" si="8"/>
        <v>0</v>
      </c>
      <c r="BD16" s="265">
        <f t="shared" si="8"/>
        <v>0</v>
      </c>
      <c r="BE16" s="265">
        <f t="shared" si="8"/>
        <v>0</v>
      </c>
      <c r="BF16" s="265">
        <f t="shared" si="8"/>
        <v>0</v>
      </c>
      <c r="BG16" s="265">
        <f t="shared" si="8"/>
        <v>0</v>
      </c>
      <c r="BH16" s="265">
        <f t="shared" si="8"/>
        <v>0</v>
      </c>
      <c r="BI16" s="265">
        <f t="shared" si="8"/>
        <v>0</v>
      </c>
      <c r="BJ16" s="265">
        <f t="shared" si="8"/>
        <v>0</v>
      </c>
      <c r="BK16" s="265">
        <f t="shared" si="8"/>
        <v>0</v>
      </c>
      <c r="BL16" s="265">
        <f t="shared" si="8"/>
        <v>0</v>
      </c>
      <c r="BM16" s="265">
        <f t="shared" si="8"/>
        <v>0</v>
      </c>
      <c r="BN16" s="245"/>
      <c r="BO16" s="245"/>
      <c r="BP16" s="245"/>
      <c r="BQ16" s="245"/>
      <c r="BR16" s="245"/>
      <c r="BS16" s="245"/>
      <c r="BT16" s="245"/>
      <c r="BU16" s="245"/>
      <c r="BV16" s="245"/>
      <c r="BW16" s="245"/>
      <c r="BX16" s="245"/>
      <c r="BY16" s="245"/>
      <c r="BZ16" s="245"/>
      <c r="CA16" s="245"/>
      <c r="CB16" s="245"/>
      <c r="CC16" s="245"/>
      <c r="CD16" s="245"/>
      <c r="CE16" s="245"/>
      <c r="CF16" s="245"/>
      <c r="CG16" s="245"/>
    </row>
    <row r="17" spans="1:85" x14ac:dyDescent="0.2">
      <c r="A17" s="26"/>
      <c r="B17" s="26"/>
      <c r="C17" s="264" t="s">
        <v>337</v>
      </c>
      <c r="D17" s="537" t="s">
        <v>60</v>
      </c>
      <c r="E17" s="26"/>
      <c r="F17" s="265">
        <f t="shared" ref="F17:AK17" si="9">F12</f>
        <v>0</v>
      </c>
      <c r="G17" s="265">
        <f t="shared" si="9"/>
        <v>0</v>
      </c>
      <c r="H17" s="265">
        <f t="shared" si="9"/>
        <v>0</v>
      </c>
      <c r="I17" s="265">
        <f t="shared" si="9"/>
        <v>0</v>
      </c>
      <c r="J17" s="265">
        <f t="shared" si="9"/>
        <v>0</v>
      </c>
      <c r="K17" s="265">
        <f t="shared" si="9"/>
        <v>0</v>
      </c>
      <c r="L17" s="265">
        <f t="shared" si="9"/>
        <v>0</v>
      </c>
      <c r="M17" s="265">
        <f t="shared" si="9"/>
        <v>0</v>
      </c>
      <c r="N17" s="265">
        <f t="shared" si="9"/>
        <v>0</v>
      </c>
      <c r="O17" s="265">
        <f t="shared" si="9"/>
        <v>0</v>
      </c>
      <c r="P17" s="265">
        <f t="shared" si="9"/>
        <v>0</v>
      </c>
      <c r="Q17" s="265">
        <f t="shared" si="9"/>
        <v>0</v>
      </c>
      <c r="R17" s="265">
        <f t="shared" si="9"/>
        <v>0</v>
      </c>
      <c r="S17" s="265">
        <f t="shared" si="9"/>
        <v>0</v>
      </c>
      <c r="T17" s="265">
        <f t="shared" si="9"/>
        <v>0</v>
      </c>
      <c r="U17" s="265">
        <f t="shared" si="9"/>
        <v>0</v>
      </c>
      <c r="V17" s="265">
        <f t="shared" si="9"/>
        <v>0</v>
      </c>
      <c r="W17" s="265">
        <f t="shared" si="9"/>
        <v>0</v>
      </c>
      <c r="X17" s="265">
        <f t="shared" si="9"/>
        <v>0</v>
      </c>
      <c r="Y17" s="265">
        <f t="shared" si="9"/>
        <v>0</v>
      </c>
      <c r="Z17" s="265">
        <f t="shared" si="9"/>
        <v>0</v>
      </c>
      <c r="AA17" s="265">
        <f t="shared" si="9"/>
        <v>0</v>
      </c>
      <c r="AB17" s="265">
        <f t="shared" si="9"/>
        <v>0</v>
      </c>
      <c r="AC17" s="265">
        <f t="shared" si="9"/>
        <v>0</v>
      </c>
      <c r="AD17" s="265">
        <f t="shared" si="9"/>
        <v>4651.4685945000001</v>
      </c>
      <c r="AE17" s="265">
        <f t="shared" si="9"/>
        <v>2360.7082726500007</v>
      </c>
      <c r="AF17" s="265">
        <f t="shared" si="9"/>
        <v>2358.2685945000003</v>
      </c>
      <c r="AG17" s="265">
        <f t="shared" si="9"/>
        <v>2360.7082726500007</v>
      </c>
      <c r="AH17" s="265">
        <f t="shared" si="9"/>
        <v>2360.7082726500007</v>
      </c>
      <c r="AI17" s="265">
        <f t="shared" si="9"/>
        <v>2353.3892382000004</v>
      </c>
      <c r="AJ17" s="265">
        <f t="shared" si="9"/>
        <v>2360.7082726500007</v>
      </c>
      <c r="AK17" s="265">
        <f t="shared" si="9"/>
        <v>2358.2685945000003</v>
      </c>
      <c r="AL17" s="265">
        <f t="shared" ref="AL17:BM17" si="10">AL12</f>
        <v>2360.7082726500007</v>
      </c>
      <c r="AM17" s="265">
        <f t="shared" si="10"/>
        <v>2358.2685945000003</v>
      </c>
      <c r="AN17" s="265">
        <f t="shared" si="10"/>
        <v>2360.7082726500007</v>
      </c>
      <c r="AO17" s="265">
        <f t="shared" si="10"/>
        <v>2360.7082726500007</v>
      </c>
      <c r="AP17" s="265">
        <f t="shared" si="10"/>
        <v>6678.2637756380018</v>
      </c>
      <c r="AQ17" s="265">
        <f t="shared" si="10"/>
        <v>3106.0491114926008</v>
      </c>
      <c r="AR17" s="265">
        <f t="shared" si="10"/>
        <v>3100.8717756380011</v>
      </c>
      <c r="AS17" s="265">
        <f t="shared" si="10"/>
        <v>3106.0491114926008</v>
      </c>
      <c r="AT17" s="265">
        <f t="shared" si="10"/>
        <v>3106.0491114926008</v>
      </c>
      <c r="AU17" s="265">
        <f t="shared" si="10"/>
        <v>3090.5171039288016</v>
      </c>
      <c r="AV17" s="265">
        <f t="shared" si="10"/>
        <v>3106.0491114926008</v>
      </c>
      <c r="AW17" s="265">
        <f t="shared" si="10"/>
        <v>3100.8717756380011</v>
      </c>
      <c r="AX17" s="265">
        <f t="shared" si="10"/>
        <v>3106.0491114926008</v>
      </c>
      <c r="AY17" s="265">
        <f t="shared" si="10"/>
        <v>3100.8717756380011</v>
      </c>
      <c r="AZ17" s="265">
        <f t="shared" si="10"/>
        <v>3106.0491114926008</v>
      </c>
      <c r="BA17" s="265">
        <f t="shared" si="10"/>
        <v>3106.0491114926008</v>
      </c>
      <c r="BB17" s="265">
        <f t="shared" si="10"/>
        <v>8477.8450573576774</v>
      </c>
      <c r="BC17" s="265">
        <f t="shared" si="10"/>
        <v>4766.7088033762657</v>
      </c>
      <c r="BD17" s="265">
        <f t="shared" si="10"/>
        <v>4757.3573773576773</v>
      </c>
      <c r="BE17" s="265">
        <f t="shared" si="10"/>
        <v>4766.7088033762657</v>
      </c>
      <c r="BF17" s="265">
        <f t="shared" si="10"/>
        <v>4766.7088033762657</v>
      </c>
      <c r="BG17" s="265">
        <f t="shared" si="10"/>
        <v>4748.005951339087</v>
      </c>
      <c r="BH17" s="265">
        <f t="shared" si="10"/>
        <v>4766.7088033762657</v>
      </c>
      <c r="BI17" s="265">
        <f t="shared" si="10"/>
        <v>4757.3573773576773</v>
      </c>
      <c r="BJ17" s="265">
        <f t="shared" si="10"/>
        <v>4766.7088033762657</v>
      </c>
      <c r="BK17" s="265">
        <f t="shared" si="10"/>
        <v>4757.3573773576773</v>
      </c>
      <c r="BL17" s="265">
        <f t="shared" si="10"/>
        <v>4766.7088033762657</v>
      </c>
      <c r="BM17" s="265">
        <f t="shared" si="10"/>
        <v>4766.7088033762657</v>
      </c>
      <c r="BN17" s="245"/>
      <c r="BO17" s="245"/>
      <c r="BP17" s="245"/>
      <c r="BQ17" s="245"/>
      <c r="BR17" s="245"/>
      <c r="BS17" s="245"/>
      <c r="BT17" s="245"/>
      <c r="BU17" s="245"/>
      <c r="BV17" s="245"/>
      <c r="BW17" s="245"/>
      <c r="BX17" s="245"/>
      <c r="BY17" s="245"/>
      <c r="BZ17" s="245"/>
      <c r="CA17" s="245"/>
      <c r="CB17" s="245"/>
      <c r="CC17" s="245"/>
      <c r="CD17" s="245"/>
      <c r="CE17" s="245"/>
      <c r="CF17" s="245"/>
      <c r="CG17" s="245"/>
    </row>
    <row r="18" spans="1:85" x14ac:dyDescent="0.2">
      <c r="A18" s="26"/>
      <c r="B18" s="26"/>
      <c r="C18" s="264" t="s">
        <v>338</v>
      </c>
      <c r="D18" s="537" t="s">
        <v>60</v>
      </c>
      <c r="E18" s="26"/>
      <c r="F18" s="265">
        <f t="shared" ref="F18:AK18" si="11">F11</f>
        <v>0</v>
      </c>
      <c r="G18" s="265">
        <f t="shared" si="11"/>
        <v>0</v>
      </c>
      <c r="H18" s="265">
        <f t="shared" si="11"/>
        <v>0</v>
      </c>
      <c r="I18" s="265">
        <f t="shared" si="11"/>
        <v>0</v>
      </c>
      <c r="J18" s="265">
        <f t="shared" si="11"/>
        <v>0</v>
      </c>
      <c r="K18" s="265">
        <f t="shared" si="11"/>
        <v>0</v>
      </c>
      <c r="L18" s="265">
        <f t="shared" si="11"/>
        <v>0</v>
      </c>
      <c r="M18" s="265">
        <f t="shared" si="11"/>
        <v>0</v>
      </c>
      <c r="N18" s="265">
        <f t="shared" si="11"/>
        <v>0</v>
      </c>
      <c r="O18" s="265">
        <f t="shared" si="11"/>
        <v>0</v>
      </c>
      <c r="P18" s="265">
        <f t="shared" si="11"/>
        <v>0</v>
      </c>
      <c r="Q18" s="265">
        <f t="shared" si="11"/>
        <v>0</v>
      </c>
      <c r="R18" s="265">
        <f t="shared" si="11"/>
        <v>0</v>
      </c>
      <c r="S18" s="265">
        <f t="shared" si="11"/>
        <v>0</v>
      </c>
      <c r="T18" s="265">
        <f t="shared" si="11"/>
        <v>0</v>
      </c>
      <c r="U18" s="265">
        <f t="shared" si="11"/>
        <v>0</v>
      </c>
      <c r="V18" s="265">
        <f t="shared" si="11"/>
        <v>0</v>
      </c>
      <c r="W18" s="265">
        <f t="shared" si="11"/>
        <v>0</v>
      </c>
      <c r="X18" s="265">
        <f t="shared" si="11"/>
        <v>0</v>
      </c>
      <c r="Y18" s="265">
        <f t="shared" si="11"/>
        <v>0</v>
      </c>
      <c r="Z18" s="265">
        <f t="shared" si="11"/>
        <v>0</v>
      </c>
      <c r="AA18" s="265">
        <f t="shared" si="11"/>
        <v>0</v>
      </c>
      <c r="AB18" s="265">
        <f t="shared" si="11"/>
        <v>0</v>
      </c>
      <c r="AC18" s="265">
        <f t="shared" si="11"/>
        <v>0</v>
      </c>
      <c r="AD18" s="265">
        <f t="shared" si="11"/>
        <v>10822.534450000001</v>
      </c>
      <c r="AE18" s="265">
        <f t="shared" si="11"/>
        <v>11066.502265000003</v>
      </c>
      <c r="AF18" s="265">
        <f t="shared" si="11"/>
        <v>10822.534450000001</v>
      </c>
      <c r="AG18" s="265">
        <f t="shared" si="11"/>
        <v>11066.502265000003</v>
      </c>
      <c r="AH18" s="265">
        <f t="shared" si="11"/>
        <v>11066.502265000003</v>
      </c>
      <c r="AI18" s="265">
        <f t="shared" si="11"/>
        <v>10334.598820000001</v>
      </c>
      <c r="AJ18" s="265">
        <f t="shared" si="11"/>
        <v>11066.502265000003</v>
      </c>
      <c r="AK18" s="265">
        <f t="shared" si="11"/>
        <v>10822.534450000001</v>
      </c>
      <c r="AL18" s="265">
        <f t="shared" ref="AL18:BM18" si="12">AL11</f>
        <v>11066.502265000003</v>
      </c>
      <c r="AM18" s="265">
        <f t="shared" si="12"/>
        <v>10822.534450000001</v>
      </c>
      <c r="AN18" s="265">
        <f t="shared" si="12"/>
        <v>11066.502265000003</v>
      </c>
      <c r="AO18" s="265">
        <f t="shared" si="12"/>
        <v>11066.502265000003</v>
      </c>
      <c r="AP18" s="265">
        <f t="shared" si="12"/>
        <v>20666.227563800006</v>
      </c>
      <c r="AQ18" s="265">
        <f t="shared" si="12"/>
        <v>21183.961149260009</v>
      </c>
      <c r="AR18" s="265">
        <f t="shared" si="12"/>
        <v>20666.227563800006</v>
      </c>
      <c r="AS18" s="265">
        <f t="shared" si="12"/>
        <v>21183.961149260009</v>
      </c>
      <c r="AT18" s="265">
        <f t="shared" si="12"/>
        <v>21183.961149260009</v>
      </c>
      <c r="AU18" s="265">
        <f t="shared" si="12"/>
        <v>19630.760392880005</v>
      </c>
      <c r="AV18" s="265">
        <f t="shared" si="12"/>
        <v>21183.961149260009</v>
      </c>
      <c r="AW18" s="265">
        <f t="shared" si="12"/>
        <v>20666.227563800006</v>
      </c>
      <c r="AX18" s="265">
        <f t="shared" si="12"/>
        <v>21183.961149260009</v>
      </c>
      <c r="AY18" s="265">
        <f t="shared" si="12"/>
        <v>20666.227563800006</v>
      </c>
      <c r="AZ18" s="265">
        <f t="shared" si="12"/>
        <v>21183.961149260009</v>
      </c>
      <c r="BA18" s="265">
        <f t="shared" si="12"/>
        <v>21183.961149260009</v>
      </c>
      <c r="BB18" s="265">
        <f t="shared" si="12"/>
        <v>37183.252455767608</v>
      </c>
      <c r="BC18" s="265">
        <f t="shared" si="12"/>
        <v>38118.395057626527</v>
      </c>
      <c r="BD18" s="265">
        <f t="shared" si="12"/>
        <v>37183.252455767608</v>
      </c>
      <c r="BE18" s="265">
        <f t="shared" si="12"/>
        <v>38118.395057626527</v>
      </c>
      <c r="BF18" s="265">
        <f t="shared" si="12"/>
        <v>38118.395057626527</v>
      </c>
      <c r="BG18" s="265">
        <f t="shared" si="12"/>
        <v>36248.109853908689</v>
      </c>
      <c r="BH18" s="265">
        <f t="shared" si="12"/>
        <v>38118.395057626527</v>
      </c>
      <c r="BI18" s="265">
        <f t="shared" si="12"/>
        <v>37183.252455767608</v>
      </c>
      <c r="BJ18" s="265">
        <f t="shared" si="12"/>
        <v>38118.395057626527</v>
      </c>
      <c r="BK18" s="265">
        <f t="shared" si="12"/>
        <v>37183.252455767608</v>
      </c>
      <c r="BL18" s="265">
        <f t="shared" si="12"/>
        <v>38118.395057626527</v>
      </c>
      <c r="BM18" s="265">
        <f t="shared" si="12"/>
        <v>38118.395057626527</v>
      </c>
      <c r="BN18" s="245"/>
      <c r="BO18" s="245"/>
      <c r="BP18" s="245"/>
      <c r="BQ18" s="245"/>
      <c r="BR18" s="245"/>
      <c r="BS18" s="245"/>
      <c r="BT18" s="245"/>
      <c r="BU18" s="245"/>
      <c r="BV18" s="245"/>
      <c r="BW18" s="245"/>
      <c r="BX18" s="245"/>
      <c r="BY18" s="245"/>
      <c r="BZ18" s="245"/>
      <c r="CA18" s="245"/>
      <c r="CB18" s="245"/>
      <c r="CC18" s="245"/>
      <c r="CD18" s="245"/>
      <c r="CE18" s="245"/>
      <c r="CF18" s="245"/>
      <c r="CG18" s="245"/>
    </row>
    <row r="19" spans="1:85" x14ac:dyDescent="0.2">
      <c r="A19" s="26"/>
      <c r="B19" s="26"/>
      <c r="C19" s="264" t="s">
        <v>339</v>
      </c>
      <c r="D19" s="537" t="s">
        <v>60</v>
      </c>
      <c r="E19" s="26"/>
      <c r="F19" s="265">
        <f t="shared" ref="F19:AK19" si="13">IF(F18&gt;(F16+F17),0,SUM(F16:F17)-F18)</f>
        <v>0</v>
      </c>
      <c r="G19" s="265">
        <f t="shared" si="13"/>
        <v>0</v>
      </c>
      <c r="H19" s="265">
        <f t="shared" si="13"/>
        <v>0</v>
      </c>
      <c r="I19" s="265">
        <f t="shared" si="13"/>
        <v>0</v>
      </c>
      <c r="J19" s="265">
        <f t="shared" si="13"/>
        <v>0</v>
      </c>
      <c r="K19" s="265">
        <f t="shared" si="13"/>
        <v>0</v>
      </c>
      <c r="L19" s="265">
        <f t="shared" si="13"/>
        <v>0</v>
      </c>
      <c r="M19" s="265">
        <f t="shared" si="13"/>
        <v>0</v>
      </c>
      <c r="N19" s="265">
        <f t="shared" si="13"/>
        <v>0</v>
      </c>
      <c r="O19" s="265">
        <f t="shared" si="13"/>
        <v>0</v>
      </c>
      <c r="P19" s="265">
        <f t="shared" si="13"/>
        <v>0</v>
      </c>
      <c r="Q19" s="265">
        <f t="shared" si="13"/>
        <v>0</v>
      </c>
      <c r="R19" s="265">
        <f t="shared" si="13"/>
        <v>0</v>
      </c>
      <c r="S19" s="265">
        <f t="shared" si="13"/>
        <v>0</v>
      </c>
      <c r="T19" s="265">
        <f t="shared" si="13"/>
        <v>0</v>
      </c>
      <c r="U19" s="265">
        <f t="shared" si="13"/>
        <v>0</v>
      </c>
      <c r="V19" s="265">
        <f t="shared" si="13"/>
        <v>0</v>
      </c>
      <c r="W19" s="265">
        <f t="shared" si="13"/>
        <v>0</v>
      </c>
      <c r="X19" s="265">
        <f t="shared" si="13"/>
        <v>0</v>
      </c>
      <c r="Y19" s="265">
        <f t="shared" si="13"/>
        <v>0</v>
      </c>
      <c r="Z19" s="265">
        <f t="shared" si="13"/>
        <v>0</v>
      </c>
      <c r="AA19" s="265">
        <f t="shared" si="13"/>
        <v>0</v>
      </c>
      <c r="AB19" s="265">
        <f t="shared" si="13"/>
        <v>0</v>
      </c>
      <c r="AC19" s="265">
        <f t="shared" si="13"/>
        <v>0</v>
      </c>
      <c r="AD19" s="265">
        <f t="shared" si="13"/>
        <v>0</v>
      </c>
      <c r="AE19" s="265">
        <f t="shared" si="13"/>
        <v>0</v>
      </c>
      <c r="AF19" s="265">
        <f t="shared" si="13"/>
        <v>0</v>
      </c>
      <c r="AG19" s="265">
        <f t="shared" si="13"/>
        <v>0</v>
      </c>
      <c r="AH19" s="265">
        <f t="shared" si="13"/>
        <v>0</v>
      </c>
      <c r="AI19" s="265">
        <f t="shared" si="13"/>
        <v>0</v>
      </c>
      <c r="AJ19" s="265">
        <f t="shared" si="13"/>
        <v>0</v>
      </c>
      <c r="AK19" s="265">
        <f t="shared" si="13"/>
        <v>0</v>
      </c>
      <c r="AL19" s="265">
        <f t="shared" ref="AL19:BM19" si="14">IF(AL18&gt;(AL16+AL17),0,SUM(AL16:AL17)-AL18)</f>
        <v>0</v>
      </c>
      <c r="AM19" s="265">
        <f t="shared" si="14"/>
        <v>0</v>
      </c>
      <c r="AN19" s="265">
        <f t="shared" si="14"/>
        <v>0</v>
      </c>
      <c r="AO19" s="265">
        <f t="shared" si="14"/>
        <v>0</v>
      </c>
      <c r="AP19" s="265">
        <f t="shared" si="14"/>
        <v>0</v>
      </c>
      <c r="AQ19" s="265">
        <f t="shared" si="14"/>
        <v>0</v>
      </c>
      <c r="AR19" s="265">
        <f t="shared" si="14"/>
        <v>0</v>
      </c>
      <c r="AS19" s="265">
        <f t="shared" si="14"/>
        <v>0</v>
      </c>
      <c r="AT19" s="265">
        <f t="shared" si="14"/>
        <v>0</v>
      </c>
      <c r="AU19" s="265">
        <f t="shared" si="14"/>
        <v>0</v>
      </c>
      <c r="AV19" s="265">
        <f t="shared" si="14"/>
        <v>0</v>
      </c>
      <c r="AW19" s="265">
        <f t="shared" si="14"/>
        <v>0</v>
      </c>
      <c r="AX19" s="265">
        <f t="shared" si="14"/>
        <v>0</v>
      </c>
      <c r="AY19" s="265">
        <f t="shared" si="14"/>
        <v>0</v>
      </c>
      <c r="AZ19" s="265">
        <f t="shared" si="14"/>
        <v>0</v>
      </c>
      <c r="BA19" s="265">
        <f t="shared" si="14"/>
        <v>0</v>
      </c>
      <c r="BB19" s="265">
        <f t="shared" si="14"/>
        <v>0</v>
      </c>
      <c r="BC19" s="265">
        <f t="shared" si="14"/>
        <v>0</v>
      </c>
      <c r="BD19" s="265">
        <f t="shared" si="14"/>
        <v>0</v>
      </c>
      <c r="BE19" s="265">
        <f t="shared" si="14"/>
        <v>0</v>
      </c>
      <c r="BF19" s="265">
        <f t="shared" si="14"/>
        <v>0</v>
      </c>
      <c r="BG19" s="265">
        <f t="shared" si="14"/>
        <v>0</v>
      </c>
      <c r="BH19" s="265">
        <f t="shared" si="14"/>
        <v>0</v>
      </c>
      <c r="BI19" s="265">
        <f t="shared" si="14"/>
        <v>0</v>
      </c>
      <c r="BJ19" s="265">
        <f t="shared" si="14"/>
        <v>0</v>
      </c>
      <c r="BK19" s="265">
        <f t="shared" si="14"/>
        <v>0</v>
      </c>
      <c r="BL19" s="265">
        <f t="shared" si="14"/>
        <v>0</v>
      </c>
      <c r="BM19" s="265">
        <f t="shared" si="14"/>
        <v>0</v>
      </c>
      <c r="BN19" s="245"/>
      <c r="BO19" s="245"/>
      <c r="BP19" s="245"/>
      <c r="BQ19" s="245"/>
      <c r="BR19" s="245"/>
      <c r="BS19" s="245"/>
      <c r="BT19" s="245"/>
      <c r="BU19" s="245"/>
      <c r="BV19" s="245"/>
      <c r="BW19" s="245"/>
      <c r="BX19" s="245"/>
      <c r="BY19" s="245"/>
      <c r="BZ19" s="245"/>
      <c r="CA19" s="245"/>
      <c r="CB19" s="245"/>
      <c r="CC19" s="245"/>
      <c r="CD19" s="245"/>
      <c r="CE19" s="245"/>
      <c r="CF19" s="245"/>
      <c r="CG19" s="245"/>
    </row>
    <row r="20" spans="1:85" x14ac:dyDescent="0.2">
      <c r="A20" s="26"/>
      <c r="B20" s="26"/>
      <c r="C20" s="26"/>
      <c r="D20" s="38"/>
      <c r="E20" s="26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</row>
    <row r="21" spans="1:85" ht="15.75" customHeight="1" x14ac:dyDescent="0.2">
      <c r="A21" s="26"/>
      <c r="B21" s="26"/>
      <c r="C21" s="266" t="s">
        <v>55</v>
      </c>
      <c r="D21" s="538"/>
      <c r="E21" s="26"/>
      <c r="F21" s="267"/>
      <c r="G21" s="267"/>
      <c r="H21" s="267"/>
      <c r="I21" s="267"/>
      <c r="J21" s="267"/>
      <c r="K21" s="267"/>
      <c r="L21" s="267"/>
      <c r="M21" s="267"/>
      <c r="N21" s="267"/>
      <c r="O21" s="268"/>
      <c r="P21" s="267"/>
      <c r="Q21" s="269"/>
      <c r="R21" s="269"/>
      <c r="S21" s="269"/>
      <c r="T21" s="269"/>
      <c r="U21" s="269"/>
      <c r="V21" s="269"/>
      <c r="W21" s="269"/>
      <c r="X21" s="269"/>
      <c r="Y21" s="269"/>
      <c r="Z21" s="269"/>
      <c r="AA21" s="269"/>
      <c r="AB21" s="269"/>
      <c r="AC21" s="269"/>
      <c r="AD21" s="269"/>
      <c r="AE21" s="269"/>
      <c r="AF21" s="269"/>
      <c r="AG21" s="269"/>
      <c r="AH21" s="269"/>
      <c r="AI21" s="269"/>
      <c r="AJ21" s="269"/>
      <c r="AK21" s="269"/>
      <c r="AL21" s="269"/>
      <c r="AM21" s="269"/>
      <c r="AN21" s="269"/>
      <c r="AO21" s="269"/>
      <c r="AP21" s="269"/>
      <c r="AQ21" s="269"/>
      <c r="AR21" s="269"/>
      <c r="AS21" s="269"/>
      <c r="AT21" s="269"/>
      <c r="AU21" s="269"/>
      <c r="AV21" s="269"/>
      <c r="AW21" s="269"/>
      <c r="AX21" s="269"/>
      <c r="AY21" s="269"/>
      <c r="AZ21" s="269"/>
      <c r="BA21" s="269"/>
      <c r="BB21" s="269"/>
      <c r="BC21" s="269"/>
      <c r="BD21" s="269"/>
      <c r="BE21" s="269"/>
      <c r="BF21" s="269"/>
      <c r="BG21" s="269"/>
      <c r="BH21" s="269"/>
      <c r="BI21" s="269"/>
      <c r="BJ21" s="269"/>
      <c r="BK21" s="269"/>
      <c r="BL21" s="269"/>
      <c r="BM21" s="269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</row>
    <row r="22" spans="1:85" ht="15.75" customHeight="1" x14ac:dyDescent="0.2">
      <c r="A22" s="26"/>
      <c r="B22" s="26"/>
      <c r="C22" s="269" t="str">
        <f>Вводные!E24</f>
        <v>база_Доходы минус расходы</v>
      </c>
      <c r="D22" s="538" t="s">
        <v>60</v>
      </c>
      <c r="E22" s="26"/>
      <c r="F22" s="243">
        <f>IF($C$22="база_Доходы",Отчетность!L10,Отчетность!L73)</f>
        <v>-2172.0833333333335</v>
      </c>
      <c r="G22" s="243">
        <f>IF($C$22="база_Доходы",Отчетность!M10,Отчетность!M73)</f>
        <v>-2349.125</v>
      </c>
      <c r="H22" s="243">
        <f>IF($C$22="база_Доходы",Отчетность!N10,Отчетность!N73)</f>
        <v>-2368.666666666667</v>
      </c>
      <c r="I22" s="243">
        <f>IF($C$22="база_Доходы",Отчетность!O10,Отчетность!O73)</f>
        <v>-2388.2083333333335</v>
      </c>
      <c r="J22" s="243">
        <f>IF($C$22="база_Доходы",Отчетность!P10,Отчетность!P73)</f>
        <v>-4592.5775862068967</v>
      </c>
      <c r="K22" s="243">
        <f>IF($C$22="база_Доходы",Отчетность!Q10,Отчетность!Q73)</f>
        <v>-4969.6364942528726</v>
      </c>
      <c r="L22" s="243">
        <f>IF($C$22="база_Доходы",Отчетность!R10,Отчетность!R73)</f>
        <v>-5121.5919540229879</v>
      </c>
      <c r="M22" s="243">
        <f>IF($C$22="база_Доходы",Отчетность!S10,Отчетность!S73)</f>
        <v>-5141.1336206896549</v>
      </c>
      <c r="N22" s="243">
        <f>IF($C$22="база_Доходы",Отчетность!T10,Отчетность!T73)</f>
        <v>-6233.227011494253</v>
      </c>
      <c r="O22" s="243">
        <f>IF($C$22="база_Доходы",Отчетность!U10,Отчетность!U73)</f>
        <v>-6570.5617816091963</v>
      </c>
      <c r="P22" s="243">
        <f>IF($C$22="база_Доходы",Отчетность!V10,Отчетность!V73)</f>
        <v>-6907.8965517241386</v>
      </c>
      <c r="Q22" s="243">
        <f>IF($C$22="база_Доходы",Отчетность!W10,Отчетность!W73)</f>
        <v>-7563.0244252873572</v>
      </c>
      <c r="R22" s="243">
        <f>IF($C$22="база_Доходы",Отчетность!X10,Отчетность!X73)</f>
        <v>3803.4193623563219</v>
      </c>
      <c r="S22" s="243">
        <f>IF($C$22="база_Доходы",Отчетность!Y10,Отчетность!Y73)</f>
        <v>3043.5771389942543</v>
      </c>
      <c r="T22" s="243">
        <f>IF($C$22="база_Доходы",Отчетность!Z10,Отчетность!Z73)</f>
        <v>2595.6523364942545</v>
      </c>
      <c r="U22" s="243">
        <f>IF($C$22="база_Доходы",Отчетность!AA10,Отчетность!AA73)</f>
        <v>3002.2333889942543</v>
      </c>
      <c r="V22" s="243">
        <f>IF($C$22="база_Доходы",Отчетность!AB10,Отчетность!AB73)</f>
        <v>2981.5615139942543</v>
      </c>
      <c r="W22" s="243">
        <f>IF($C$22="база_Доходы",Отчетность!AC10,Отчетность!AC73)</f>
        <v>1679.1308564942551</v>
      </c>
      <c r="X22" s="243">
        <f>IF($C$22="база_Доходы",Отчетность!AD10,Отчетность!AD73)</f>
        <v>2940.2177639942543</v>
      </c>
      <c r="Y22" s="243">
        <f>IF($C$22="база_Доходы",Отчетность!AE10,Отчетность!AE73)</f>
        <v>2492.2929614942545</v>
      </c>
      <c r="Z22" s="243">
        <f>IF($C$22="база_Доходы",Отчетность!AF10,Отчетность!AF73)</f>
        <v>2898.8740139942543</v>
      </c>
      <c r="AA22" s="243">
        <f>IF($C$22="база_Доходы",Отчетность!AG10,Отчетность!AG73)</f>
        <v>1783.5836942528745</v>
      </c>
      <c r="AB22" s="243">
        <f>IF($C$22="база_Доходы",Отчетность!AH10,Отчетность!AH73)</f>
        <v>1189.116470890805</v>
      </c>
      <c r="AC22" s="243">
        <f>IF($C$22="база_Доходы",Отчетность!AI10,Отчетность!AI73)</f>
        <v>-166.28643859195336</v>
      </c>
      <c r="AD22" s="243">
        <f>IF($C$22="база_Доходы",Отчетность!AJ10,Отчетность!AJ73)</f>
        <v>22634.181559408047</v>
      </c>
      <c r="AE22" s="243">
        <f>IF($C$22="база_Доходы",Отчетность!AK10,Отчетность!AK73)</f>
        <v>21284.184735430455</v>
      </c>
      <c r="AF22" s="243">
        <f>IF($C$22="база_Доходы",Отчетность!AL10,Отчетность!AL73)</f>
        <v>20142.873714580455</v>
      </c>
      <c r="AG22" s="243">
        <f>IF($C$22="база_Доходы",Отчетность!AM10,Отчетность!AM73)</f>
        <v>21241.187235430454</v>
      </c>
      <c r="AH22" s="243">
        <f>IF($C$22="база_Доходы",Отчетность!AN10,Отчетность!AN73)</f>
        <v>21219.688485430452</v>
      </c>
      <c r="AI22" s="243">
        <f>IF($C$22="база_Доходы",Отчетность!AO10,Отчетность!AO73)</f>
        <v>17838.75292288046</v>
      </c>
      <c r="AJ22" s="243">
        <f>IF($C$22="база_Доходы",Отчетность!AP10,Отчетность!AP73)</f>
        <v>21059.902019913214</v>
      </c>
      <c r="AK22" s="243">
        <f>IF($C$22="база_Доходы",Отчетность!AQ10,Отчетность!AQ73)</f>
        <v>19918.590999063217</v>
      </c>
      <c r="AL22" s="243">
        <f>IF($C$22="база_Доходы",Отчетность!AR10,Отчетность!AR73)</f>
        <v>21016.904519913212</v>
      </c>
      <c r="AM22" s="243">
        <f>IF($C$22="база_Доходы",Отчетность!AS10,Отчетность!AS73)</f>
        <v>19174.859705959771</v>
      </c>
      <c r="AN22" s="243">
        <f>IF($C$22="база_Доходы",Отчетность!AT10,Отчетность!AT73)</f>
        <v>19222.072537154596</v>
      </c>
      <c r="AO22" s="243">
        <f>IF($C$22="база_Доходы",Отчетность!AU10,Отчетность!AU73)</f>
        <v>17799.106200947695</v>
      </c>
      <c r="AP22" s="243">
        <f>IF($C$22="база_Доходы",Отчетность!AV10,Отчетность!AV73)</f>
        <v>52229.679784508669</v>
      </c>
      <c r="AQ22" s="243">
        <f>IF($C$22="база_Доходы",Отчетность!AW10,Отчетность!AW73)</f>
        <v>52018.66759349421</v>
      </c>
      <c r="AR22" s="243">
        <f>IF($C$22="база_Доходы",Отчетность!AX10,Отчетность!AX73)</f>
        <v>49619.911736232818</v>
      </c>
      <c r="AS22" s="243">
        <f>IF($C$22="база_Доходы",Отчетность!AY10,Отчетность!AY73)</f>
        <v>51973.950193494209</v>
      </c>
      <c r="AT22" s="243">
        <f>IF($C$22="база_Доходы",Отчетность!AZ10,Отчетность!AZ73)</f>
        <v>51951.591493494212</v>
      </c>
      <c r="AU22" s="243">
        <f>IF($C$22="база_Доходы",Отчетность!BA10,Отчетность!BA73)</f>
        <v>44800.041321710029</v>
      </c>
      <c r="AV22" s="243">
        <f>IF($C$22="база_Доходы",Отчетность!BB10,Отчетность!BB73)</f>
        <v>51906.874093494211</v>
      </c>
      <c r="AW22" s="243">
        <f>IF($C$22="база_Доходы",Отчетность!BC10,Отчетность!BC73)</f>
        <v>49508.118236232818</v>
      </c>
      <c r="AX22" s="243">
        <f>IF($C$22="база_Доходы",Отчетность!BD10,Отчетность!BD73)</f>
        <v>51739.528279701102</v>
      </c>
      <c r="AY22" s="243">
        <f>IF($C$22="база_Доходы",Отчетность!BE10,Отчетность!BE73)</f>
        <v>48605.001939681089</v>
      </c>
      <c r="AZ22" s="243">
        <f>IF($C$22="база_Доходы",Отчетность!BF10,Отчетность!BF73)</f>
        <v>49855.384672804561</v>
      </c>
      <c r="BA22" s="243">
        <f>IF($C$22="база_Доходы",Отчетность!BG10,Отчетность!BG73)</f>
        <v>48361.485007287316</v>
      </c>
      <c r="BB22" s="243">
        <f>IF($C$22="база_Доходы",Отчетность!BH10,Отчетность!BH73)</f>
        <v>105977.00710222618</v>
      </c>
      <c r="BC22" s="243">
        <f>IF($C$22="база_Доходы",Отчетность!BI10,Отчетность!BI73)</f>
        <v>107556.33280806897</v>
      </c>
      <c r="BD22" s="243">
        <f>IF($C$22="база_Доходы",Отчетность!BJ10,Отчетность!BJ73)</f>
        <v>103240.77521753652</v>
      </c>
      <c r="BE22" s="243">
        <f>IF($C$22="база_Доходы",Отчетность!BK10,Отчетность!BK73)</f>
        <v>107509.82671206896</v>
      </c>
      <c r="BF22" s="243">
        <f>IF($C$22="база_Доходы",Отчетность!BL10,Отчетность!BL73)</f>
        <v>107486.57366406896</v>
      </c>
      <c r="BG22" s="243">
        <f>IF($C$22="база_Доходы",Отчетность!BM10,Отчетность!BM73)</f>
        <v>98878.711531004083</v>
      </c>
      <c r="BH22" s="243">
        <f>IF($C$22="база_Доходы",Отчетность!BN10,Отчетность!BN73)</f>
        <v>107440.06756806896</v>
      </c>
      <c r="BI22" s="243">
        <f>IF($C$22="база_Доходы",Отчетность!BO10,Отчетность!BO73)</f>
        <v>103124.50997753651</v>
      </c>
      <c r="BJ22" s="243">
        <f>IF($C$22="база_Доходы",Отчетность!BP10,Отчетность!BP73)</f>
        <v>107393.56147206896</v>
      </c>
      <c r="BK22" s="243">
        <f>IF($C$22="база_Доходы",Отчетность!BQ10,Отчетность!BQ73)</f>
        <v>103078.00388153651</v>
      </c>
      <c r="BL22" s="243">
        <f>IF($C$22="база_Доходы",Отчетность!BR10,Отчетность!BR73)</f>
        <v>107347.05537606897</v>
      </c>
      <c r="BM22" s="243">
        <f>IF($C$22="база_Доходы",Отчетность!BS10,Отчетность!BS73)</f>
        <v>107323.80232806897</v>
      </c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</row>
    <row r="23" spans="1:85" ht="15.75" customHeight="1" x14ac:dyDescent="0.2">
      <c r="A23" s="26"/>
      <c r="B23" s="26"/>
      <c r="C23" s="264" t="s">
        <v>340</v>
      </c>
      <c r="D23" s="537" t="s">
        <v>60</v>
      </c>
      <c r="E23" s="26"/>
      <c r="F23" s="265">
        <f>IF($C$22="база_Доходы минус расходы",IF(F22&lt;0,1%*Отчетность!L10*(1-F9),IF(AND(F22&gt;=0,SUMIF(Отчетность!$L$2:$BS$2,Налоги!F$2,Отчетность!$L$10:$BS$10)&lt;Вводные!$F$26),Вводные!$F$24*F22*(1-F9),Вводные!$F$25*F22*(1-F9))),0)+IF($C$22="база_Доходы",IF(SUMIF(Отчетность!$L$2:$BS$2,Налоги!F$2,Отчетность!$L$10:$BS$10)&lt;Вводные!$F$26,Вводные!$F$24*F22*(1-F9),Вводные!$F$25*F22*(1-F9)),0)</f>
        <v>0</v>
      </c>
      <c r="G23" s="265">
        <f>IF($C$22="база_Доходы минус расходы",IF(G22&lt;0,1%*Отчетность!M10*(1-G9),IF(AND(G22&gt;=0,SUMIF(Отчетность!$L$2:$BS$2,Налоги!G$2,Отчетность!$L$10:$BS$10)&lt;Вводные!$F$26),Вводные!$F$24*G22*(1-G9),Вводные!$F$25*G22*(1-G9))),0)+IF($C$22="база_Доходы",IF(SUMIF(Отчетность!$L$2:$BS$2,Налоги!G$2,Отчетность!$L$10:$BS$10)&lt;Вводные!$F$26,Вводные!$F$24*G22*(1-G9),Вводные!$F$25*G22*(1-G9)),0)</f>
        <v>0</v>
      </c>
      <c r="H23" s="265">
        <f>IF($C$22="база_Доходы минус расходы",IF(H22&lt;0,1%*Отчетность!N10*(1-H9),IF(AND(H22&gt;=0,SUMIF(Отчетность!$L$2:$BS$2,Налоги!H$2,Отчетность!$L$10:$BS$10)&lt;Вводные!$F$26),Вводные!$F$24*H22*(1-H9),Вводные!$F$25*H22*(1-H9))),0)+IF($C$22="база_Доходы",IF(SUMIF(Отчетность!$L$2:$BS$2,Налоги!H$2,Отчетность!$L$10:$BS$10)&lt;Вводные!$F$26,Вводные!$F$24*H22*(1-H9),Вводные!$F$25*H22*(1-H9)),0)</f>
        <v>0</v>
      </c>
      <c r="I23" s="265">
        <f>IF($C$22="база_Доходы минус расходы",IF(I22&lt;0,1%*Отчетность!O10*(1-I9),IF(AND(I22&gt;=0,SUMIF(Отчетность!$L$2:$BS$2,Налоги!I$2,Отчетность!$L$10:$BS$10)&lt;Вводные!$F$26),Вводные!$F$24*I22*(1-I9),Вводные!$F$25*I22*(1-I9))),0)+IF($C$22="база_Доходы",IF(SUMIF(Отчетность!$L$2:$BS$2,Налоги!I$2,Отчетность!$L$10:$BS$10)&lt;Вводные!$F$26,Вводные!$F$24*I22*(1-I9),Вводные!$F$25*I22*(1-I9)),0)</f>
        <v>0</v>
      </c>
      <c r="J23" s="265">
        <f>IF($C$22="база_Доходы минус расходы",IF(J22&lt;0,1%*Отчетность!P10*(1-J9),IF(AND(J22&gt;=0,SUMIF(Отчетность!$L$2:$BS$2,Налоги!J$2,Отчетность!$L$10:$BS$10)&lt;Вводные!$F$26),Вводные!$F$24*J22*(1-J9),Вводные!$F$25*J22*(1-J9))),0)+IF($C$22="база_Доходы",IF(SUMIF(Отчетность!$L$2:$BS$2,Налоги!J$2,Отчетность!$L$10:$BS$10)&lt;Вводные!$F$26,Вводные!$F$24*J22*(1-J9),Вводные!$F$25*J22*(1-J9)),0)</f>
        <v>0</v>
      </c>
      <c r="K23" s="265">
        <f>IF($C$22="база_Доходы минус расходы",IF(K22&lt;0,1%*Отчетность!Q10*(1-K9),IF(AND(K22&gt;=0,SUMIF(Отчетность!$L$2:$BS$2,Налоги!K$2,Отчетность!$L$10:$BS$10)&lt;Вводные!$F$26),Вводные!$F$24*K22*(1-K9),Вводные!$F$25*K22*(1-K9))),0)+IF($C$22="база_Доходы",IF(SUMIF(Отчетность!$L$2:$BS$2,Налоги!K$2,Отчетность!$L$10:$BS$10)&lt;Вводные!$F$26,Вводные!$F$24*K22*(1-K9),Вводные!$F$25*K22*(1-K9)),0)</f>
        <v>0</v>
      </c>
      <c r="L23" s="265">
        <f>IF($C$22="база_Доходы минус расходы",IF(L22&lt;0,1%*Отчетность!R10*(1-L9),IF(AND(L22&gt;=0,SUMIF(Отчетность!$L$2:$BS$2,Налоги!L$2,Отчетность!$L$10:$BS$10)&lt;Вводные!$F$26),Вводные!$F$24*L22*(1-L9),Вводные!$F$25*L22*(1-L9))),0)+IF($C$22="база_Доходы",IF(SUMIF(Отчетность!$L$2:$BS$2,Налоги!L$2,Отчетность!$L$10:$BS$10)&lt;Вводные!$F$26,Вводные!$F$24*L22*(1-L9),Вводные!$F$25*L22*(1-L9)),0)</f>
        <v>0</v>
      </c>
      <c r="M23" s="265">
        <f>IF($C$22="база_Доходы минус расходы",IF(M22&lt;0,1%*Отчетность!S10*(1-M9),IF(AND(M22&gt;=0,SUMIF(Отчетность!$L$2:$BS$2,Налоги!M$2,Отчетность!$L$10:$BS$10)&lt;Вводные!$F$26),Вводные!$F$24*M22*(1-M9),Вводные!$F$25*M22*(1-M9))),0)+IF($C$22="база_Доходы",IF(SUMIF(Отчетность!$L$2:$BS$2,Налоги!M$2,Отчетность!$L$10:$BS$10)&lt;Вводные!$F$26,Вводные!$F$24*M22*(1-M9),Вводные!$F$25*M22*(1-M9)),0)</f>
        <v>0</v>
      </c>
      <c r="N23" s="265">
        <f>IF($C$22="база_Доходы минус расходы",IF(N22&lt;0,1%*Отчетность!T10*(1-N9),IF(AND(N22&gt;=0,SUMIF(Отчетность!$L$2:$BS$2,Налоги!N$2,Отчетность!$L$10:$BS$10)&lt;Вводные!$F$26),Вводные!$F$24*N22*(1-N9),Вводные!$F$25*N22*(1-N9))),0)+IF($C$22="база_Доходы",IF(SUMIF(Отчетность!$L$2:$BS$2,Налоги!N$2,Отчетность!$L$10:$BS$10)&lt;Вводные!$F$26,Вводные!$F$24*N22*(1-N9),Вводные!$F$25*N22*(1-N9)),0)</f>
        <v>0</v>
      </c>
      <c r="O23" s="265">
        <f>IF($C$22="база_Доходы минус расходы",IF(O22&lt;0,1%*Отчетность!U10*(1-O9),IF(AND(O22&gt;=0,SUMIF(Отчетность!$L$2:$BS$2,Налоги!O$2,Отчетность!$L$10:$BS$10)&lt;Вводные!$F$26),Вводные!$F$24*O22*(1-O9),Вводные!$F$25*O22*(1-O9))),0)+IF($C$22="база_Доходы",IF(SUMIF(Отчетность!$L$2:$BS$2,Налоги!O$2,Отчетность!$L$10:$BS$10)&lt;Вводные!$F$26,Вводные!$F$24*O22*(1-O9),Вводные!$F$25*O22*(1-O9)),0)</f>
        <v>0</v>
      </c>
      <c r="P23" s="265">
        <f>IF($C$22="база_Доходы минус расходы",IF(P22&lt;0,1%*Отчетность!V10*(1-P9),IF(AND(P22&gt;=0,SUMIF(Отчетность!$L$2:$BS$2,Налоги!P$2,Отчетность!$L$10:$BS$10)&lt;Вводные!$F$26),Вводные!$F$24*P22*(1-P9),Вводные!$F$25*P22*(1-P9))),0)+IF($C$22="база_Доходы",IF(SUMIF(Отчетность!$L$2:$BS$2,Налоги!P$2,Отчетность!$L$10:$BS$10)&lt;Вводные!$F$26,Вводные!$F$24*P22*(1-P9),Вводные!$F$25*P22*(1-P9)),0)</f>
        <v>0</v>
      </c>
      <c r="Q23" s="265">
        <f>IF($C$22="база_Доходы минус расходы",IF(Q22&lt;0,1%*Отчетность!W10*(1-Q9),IF(AND(Q22&gt;=0,SUMIF(Отчетность!$L$2:$BS$2,Налоги!Q$2,Отчетность!$L$10:$BS$10)&lt;Вводные!$F$26),Вводные!$F$24*Q22*(1-Q9),Вводные!$F$25*Q22*(1-Q9))),0)+IF($C$22="база_Доходы",IF(SUMIF(Отчетность!$L$2:$BS$2,Налоги!Q$2,Отчетность!$L$10:$BS$10)&lt;Вводные!$F$26,Вводные!$F$24*Q22*(1-Q9),Вводные!$F$25*Q22*(1-Q9)),0)</f>
        <v>0</v>
      </c>
      <c r="R23" s="265">
        <f>IF($C$22="база_Доходы минус расходы",IF(R22&lt;0,1%*Отчетность!X10*(1-R9),IF(AND(R22&gt;=0,SUMIF(Отчетность!$L$2:$BS$2,Налоги!R$2,Отчетность!$L$10:$BS$10)&lt;Вводные!$F$26),Вводные!$F$24*R22*(1-R9),Вводные!$F$25*R22*(1-R9))),0)+IF($C$22="база_Доходы",IF(SUMIF(Отчетность!$L$2:$BS$2,Налоги!R$2,Отчетность!$L$10:$BS$10)&lt;Вводные!$F$26,Вводные!$F$24*R22*(1-R9),Вводные!$F$25*R22*(1-R9)),0)</f>
        <v>760.68387247126441</v>
      </c>
      <c r="S23" s="265">
        <f>IF($C$22="база_Доходы минус расходы",IF(S22&lt;0,1%*Отчетность!Y10*(1-S9),IF(AND(S22&gt;=0,SUMIF(Отчетность!$L$2:$BS$2,Налоги!S$2,Отчетность!$L$10:$BS$10)&lt;Вводные!$F$26),Вводные!$F$24*S22*(1-S9),Вводные!$F$25*S22*(1-S9))),0)+IF($C$22="база_Доходы",IF(SUMIF(Отчетность!$L$2:$BS$2,Налоги!S$2,Отчетность!$L$10:$BS$10)&lt;Вводные!$F$26,Вводные!$F$24*S22*(1-S9),Вводные!$F$25*S22*(1-S9)),0)</f>
        <v>608.7154277988509</v>
      </c>
      <c r="T23" s="265">
        <f>IF($C$22="база_Доходы минус расходы",IF(T22&lt;0,1%*Отчетность!Z10*(1-T9),IF(AND(T22&gt;=0,SUMIF(Отчетность!$L$2:$BS$2,Налоги!T$2,Отчетность!$L$10:$BS$10)&lt;Вводные!$F$26),Вводные!$F$24*T22*(1-T9),Вводные!$F$25*T22*(1-T9))),0)+IF($C$22="база_Доходы",IF(SUMIF(Отчетность!$L$2:$BS$2,Налоги!T$2,Отчетность!$L$10:$BS$10)&lt;Вводные!$F$26,Вводные!$F$24*T22*(1-T9),Вводные!$F$25*T22*(1-T9)),0)</f>
        <v>519.13046729885093</v>
      </c>
      <c r="U23" s="265">
        <f>IF($C$22="база_Доходы минус расходы",IF(U22&lt;0,1%*Отчетность!AA10*(1-U9),IF(AND(U22&gt;=0,SUMIF(Отчетность!$L$2:$BS$2,Налоги!U$2,Отчетность!$L$10:$BS$10)&lt;Вводные!$F$26),Вводные!$F$24*U22*(1-U9),Вводные!$F$25*U22*(1-U9))),0)+IF($C$22="база_Доходы",IF(SUMIF(Отчетность!$L$2:$BS$2,Налоги!U$2,Отчетность!$L$10:$BS$10)&lt;Вводные!$F$26,Вводные!$F$24*U22*(1-U9),Вводные!$F$25*U22*(1-U9)),0)</f>
        <v>600.44667779885083</v>
      </c>
      <c r="V23" s="265">
        <f>IF($C$22="база_Доходы минус расходы",IF(V22&lt;0,1%*Отчетность!AB10*(1-V9),IF(AND(V22&gt;=0,SUMIF(Отчетность!$L$2:$BS$2,Налоги!V$2,Отчетность!$L$10:$BS$10)&lt;Вводные!$F$26),Вводные!$F$24*V22*(1-V9),Вводные!$F$25*V22*(1-V9))),0)+IF($C$22="база_Доходы",IF(SUMIF(Отчетность!$L$2:$BS$2,Налоги!V$2,Отчетность!$L$10:$BS$10)&lt;Вводные!$F$26,Вводные!$F$24*V22*(1-V9),Вводные!$F$25*V22*(1-V9)),0)</f>
        <v>596.31230279885085</v>
      </c>
      <c r="W23" s="265">
        <f>IF($C$22="база_Доходы минус расходы",IF(W22&lt;0,1%*Отчетность!AC10*(1-W9),IF(AND(W22&gt;=0,SUMIF(Отчетность!$L$2:$BS$2,Налоги!W$2,Отчетность!$L$10:$BS$10)&lt;Вводные!$F$26),Вводные!$F$24*W22*(1-W9),Вводные!$F$25*W22*(1-W9))),0)+IF($C$22="база_Доходы",IF(SUMIF(Отчетность!$L$2:$BS$2,Налоги!W$2,Отчетность!$L$10:$BS$10)&lt;Вводные!$F$26,Вводные!$F$24*W22*(1-W9),Вводные!$F$25*W22*(1-W9)),0)</f>
        <v>335.82617129885102</v>
      </c>
      <c r="X23" s="265">
        <f>IF($C$22="база_Доходы минус расходы",IF(X22&lt;0,1%*Отчетность!AD10*(1-X9),IF(AND(X22&gt;=0,SUMIF(Отчетность!$L$2:$BS$2,Налоги!X$2,Отчетность!$L$10:$BS$10)&lt;Вводные!$F$26),Вводные!$F$24*X22*(1-X9),Вводные!$F$25*X22*(1-X9))),0)+IF($C$22="база_Доходы",IF(SUMIF(Отчетность!$L$2:$BS$2,Налоги!X$2,Отчетность!$L$10:$BS$10)&lt;Вводные!$F$26,Вводные!$F$24*X22*(1-X9),Вводные!$F$25*X22*(1-X9)),0)</f>
        <v>588.0435527988509</v>
      </c>
      <c r="Y23" s="265">
        <f>IF($C$22="база_Доходы минус расходы",IF(Y22&lt;0,1%*Отчетность!AE10*(1-Y9),IF(AND(Y22&gt;=0,SUMIF(Отчетность!$L$2:$BS$2,Налоги!Y$2,Отчетность!$L$10:$BS$10)&lt;Вводные!$F$26),Вводные!$F$24*Y22*(1-Y9),Вводные!$F$25*Y22*(1-Y9))),0)+IF($C$22="база_Доходы",IF(SUMIF(Отчетность!$L$2:$BS$2,Налоги!Y$2,Отчетность!$L$10:$BS$10)&lt;Вводные!$F$26,Вводные!$F$24*Y22*(1-Y9),Вводные!$F$25*Y22*(1-Y9)),0)</f>
        <v>498.45859229885093</v>
      </c>
      <c r="Z23" s="265">
        <f>IF($C$22="база_Доходы минус расходы",IF(Z22&lt;0,1%*Отчетность!AF10*(1-Z9),IF(AND(Z22&gt;=0,SUMIF(Отчетность!$L$2:$BS$2,Налоги!Z$2,Отчетность!$L$10:$BS$10)&lt;Вводные!$F$26),Вводные!$F$24*Z22*(1-Z9),Вводные!$F$25*Z22*(1-Z9))),0)+IF($C$22="база_Доходы",IF(SUMIF(Отчетность!$L$2:$BS$2,Налоги!Z$2,Отчетность!$L$10:$BS$10)&lt;Вводные!$F$26,Вводные!$F$24*Z22*(1-Z9),Вводные!$F$25*Z22*(1-Z9)),0)</f>
        <v>579.77480279885083</v>
      </c>
      <c r="AA23" s="265">
        <f>IF($C$22="база_Доходы минус расходы",IF(AA22&lt;0,1%*Отчетность!AG10*(1-AA9),IF(AND(AA22&gt;=0,SUMIF(Отчетность!$L$2:$BS$2,Налоги!AA$2,Отчетность!$L$10:$BS$10)&lt;Вводные!$F$26),Вводные!$F$24*AA22*(1-AA9),Вводные!$F$25*AA22*(1-AA9))),0)+IF($C$22="база_Доходы",IF(SUMIF(Отчетность!$L$2:$BS$2,Налоги!AA$2,Отчетность!$L$10:$BS$10)&lt;Вводные!$F$26,Вводные!$F$24*AA22*(1-AA9),Вводные!$F$25*AA22*(1-AA9)),0)</f>
        <v>356.71673885057493</v>
      </c>
      <c r="AB23" s="265">
        <f>IF($C$22="база_Доходы минус расходы",IF(AB22&lt;0,1%*Отчетность!AH10*(1-AB9),IF(AND(AB22&gt;=0,SUMIF(Отчетность!$L$2:$BS$2,Налоги!AB$2,Отчетность!$L$10:$BS$10)&lt;Вводные!$F$26),Вводные!$F$24*AB22*(1-AB9),Вводные!$F$25*AB22*(1-AB9))),0)+IF($C$22="база_Доходы",IF(SUMIF(Отчетность!$L$2:$BS$2,Налоги!AB$2,Отчетность!$L$10:$BS$10)&lt;Вводные!$F$26,Вводные!$F$24*AB22*(1-AB9),Вводные!$F$25*AB22*(1-AB9)),0)</f>
        <v>237.82329417816101</v>
      </c>
      <c r="AC23" s="265">
        <f>IF($C$22="база_Доходы минус расходы",IF(AC22&lt;0,1%*Отчетность!AI10*(1-AC9),IF(AND(AC22&gt;=0,SUMIF(Отчетность!$L$2:$BS$2,Налоги!AC$2,Отчетность!$L$10:$BS$10)&lt;Вводные!$F$26),Вводные!$F$24*AC22*(1-AC9),Вводные!$F$25*AC22*(1-AC9))),0)+IF($C$22="база_Доходы",IF(SUMIF(Отчетность!$L$2:$BS$2,Налоги!AC$2,Отчетность!$L$10:$BS$10)&lt;Вводные!$F$26,Вводные!$F$24*AC22*(1-AC9),Вводные!$F$25*AC22*(1-AC9)),0)</f>
        <v>191.11139249999999</v>
      </c>
      <c r="AD23" s="265">
        <f>IF($C$22="база_Доходы минус расходы",IF(AD22&lt;0,1%*Отчетность!AJ10*(1-AD9),IF(AND(AD22&gt;=0,SUMIF(Отчетность!$L$2:$BS$2,Налоги!AD$2,Отчетность!$L$10:$BS$10)&lt;Вводные!$F$26),Вводные!$F$24*AD22*(1-AD9),Вводные!$F$25*AD22*(1-AD9))),0)+IF($C$22="база_Доходы",IF(SUMIF(Отчетность!$L$2:$BS$2,Налоги!AD$2,Отчетность!$L$10:$BS$10)&lt;Вводные!$F$26,Вводные!$F$24*AD22*(1-AD9),Вводные!$F$25*AD22*(1-AD9)),0)</f>
        <v>0</v>
      </c>
      <c r="AE23" s="265">
        <f>IF($C$22="база_Доходы минус расходы",IF(AE22&lt;0,1%*Отчетность!AK10*(1-AE9),IF(AND(AE22&gt;=0,SUMIF(Отчетность!$L$2:$BS$2,Налоги!AE$2,Отчетность!$L$10:$BS$10)&lt;Вводные!$F$26),Вводные!$F$24*AE22*(1-AE9),Вводные!$F$25*AE22*(1-AE9))),0)+IF($C$22="база_Доходы",IF(SUMIF(Отчетность!$L$2:$BS$2,Налоги!AE$2,Отчетность!$L$10:$BS$10)&lt;Вводные!$F$26,Вводные!$F$24*AE22*(1-AE9),Вводные!$F$25*AE22*(1-AE9)),0)</f>
        <v>0</v>
      </c>
      <c r="AF23" s="265">
        <f>IF($C$22="база_Доходы минус расходы",IF(AF22&lt;0,1%*Отчетность!AL10*(1-AF9),IF(AND(AF22&gt;=0,SUMIF(Отчетность!$L$2:$BS$2,Налоги!AF$2,Отчетность!$L$10:$BS$10)&lt;Вводные!$F$26),Вводные!$F$24*AF22*(1-AF9),Вводные!$F$25*AF22*(1-AF9))),0)+IF($C$22="база_Доходы",IF(SUMIF(Отчетность!$L$2:$BS$2,Налоги!AF$2,Отчетность!$L$10:$BS$10)&lt;Вводные!$F$26,Вводные!$F$24*AF22*(1-AF9),Вводные!$F$25*AF22*(1-AF9)),0)</f>
        <v>0</v>
      </c>
      <c r="AG23" s="265">
        <f>IF($C$22="база_Доходы минус расходы",IF(AG22&lt;0,1%*Отчетность!AM10*(1-AG9),IF(AND(AG22&gt;=0,SUMIF(Отчетность!$L$2:$BS$2,Налоги!AG$2,Отчетность!$L$10:$BS$10)&lt;Вводные!$F$26),Вводные!$F$24*AG22*(1-AG9),Вводные!$F$25*AG22*(1-AG9))),0)+IF($C$22="база_Доходы",IF(SUMIF(Отчетность!$L$2:$BS$2,Налоги!AG$2,Отчетность!$L$10:$BS$10)&lt;Вводные!$F$26,Вводные!$F$24*AG22*(1-AG9),Вводные!$F$25*AG22*(1-AG9)),0)</f>
        <v>0</v>
      </c>
      <c r="AH23" s="265">
        <f>IF($C$22="база_Доходы минус расходы",IF(AH22&lt;0,1%*Отчетность!AN10*(1-AH9),IF(AND(AH22&gt;=0,SUMIF(Отчетность!$L$2:$BS$2,Налоги!AH$2,Отчетность!$L$10:$BS$10)&lt;Вводные!$F$26),Вводные!$F$24*AH22*(1-AH9),Вводные!$F$25*AH22*(1-AH9))),0)+IF($C$22="база_Доходы",IF(SUMIF(Отчетность!$L$2:$BS$2,Налоги!AH$2,Отчетность!$L$10:$BS$10)&lt;Вводные!$F$26,Вводные!$F$24*AH22*(1-AH9),Вводные!$F$25*AH22*(1-AH9)),0)</f>
        <v>0</v>
      </c>
      <c r="AI23" s="265">
        <f>IF($C$22="база_Доходы минус расходы",IF(AI22&lt;0,1%*Отчетность!AO10*(1-AI9),IF(AND(AI22&gt;=0,SUMIF(Отчетность!$L$2:$BS$2,Налоги!AI$2,Отчетность!$L$10:$BS$10)&lt;Вводные!$F$26),Вводные!$F$24*AI22*(1-AI9),Вводные!$F$25*AI22*(1-AI9))),0)+IF($C$22="база_Доходы",IF(SUMIF(Отчетность!$L$2:$BS$2,Налоги!AI$2,Отчетность!$L$10:$BS$10)&lt;Вводные!$F$26,Вводные!$F$24*AI22*(1-AI9),Вводные!$F$25*AI22*(1-AI9)),0)</f>
        <v>0</v>
      </c>
      <c r="AJ23" s="265">
        <f>IF($C$22="база_Доходы минус расходы",IF(AJ22&lt;0,1%*Отчетность!AP10*(1-AJ9),IF(AND(AJ22&gt;=0,SUMIF(Отчетность!$L$2:$BS$2,Налоги!AJ$2,Отчетность!$L$10:$BS$10)&lt;Вводные!$F$26),Вводные!$F$24*AJ22*(1-AJ9),Вводные!$F$25*AJ22*(1-AJ9))),0)+IF($C$22="база_Доходы",IF(SUMIF(Отчетность!$L$2:$BS$2,Налоги!AJ$2,Отчетность!$L$10:$BS$10)&lt;Вводные!$F$26,Вводные!$F$24*AJ22*(1-AJ9),Вводные!$F$25*AJ22*(1-AJ9)),0)</f>
        <v>0</v>
      </c>
      <c r="AK23" s="265">
        <f>IF($C$22="база_Доходы минус расходы",IF(AK22&lt;0,1%*Отчетность!AQ10*(1-AK9),IF(AND(AK22&gt;=0,SUMIF(Отчетность!$L$2:$BS$2,Налоги!AK$2,Отчетность!$L$10:$BS$10)&lt;Вводные!$F$26),Вводные!$F$24*AK22*(1-AK9),Вводные!$F$25*AK22*(1-AK9))),0)+IF($C$22="база_Доходы",IF(SUMIF(Отчетность!$L$2:$BS$2,Налоги!AK$2,Отчетность!$L$10:$BS$10)&lt;Вводные!$F$26,Вводные!$F$24*AK22*(1-AK9),Вводные!$F$25*AK22*(1-AK9)),0)</f>
        <v>0</v>
      </c>
      <c r="AL23" s="265">
        <f>IF($C$22="база_Доходы минус расходы",IF(AL22&lt;0,1%*Отчетность!AR10*(1-AL9),IF(AND(AL22&gt;=0,SUMIF(Отчетность!$L$2:$BS$2,Налоги!AL$2,Отчетность!$L$10:$BS$10)&lt;Вводные!$F$26),Вводные!$F$24*AL22*(1-AL9),Вводные!$F$25*AL22*(1-AL9))),0)+IF($C$22="база_Доходы",IF(SUMIF(Отчетность!$L$2:$BS$2,Налоги!AL$2,Отчетность!$L$10:$BS$10)&lt;Вводные!$F$26,Вводные!$F$24*AL22*(1-AL9),Вводные!$F$25*AL22*(1-AL9)),0)</f>
        <v>0</v>
      </c>
      <c r="AM23" s="265">
        <f>IF($C$22="база_Доходы минус расходы",IF(AM22&lt;0,1%*Отчетность!AS10*(1-AM9),IF(AND(AM22&gt;=0,SUMIF(Отчетность!$L$2:$BS$2,Налоги!AM$2,Отчетность!$L$10:$BS$10)&lt;Вводные!$F$26),Вводные!$F$24*AM22*(1-AM9),Вводные!$F$25*AM22*(1-AM9))),0)+IF($C$22="база_Доходы",IF(SUMIF(Отчетность!$L$2:$BS$2,Налоги!AM$2,Отчетность!$L$10:$BS$10)&lt;Вводные!$F$26,Вводные!$F$24*AM22*(1-AM9),Вводные!$F$25*AM22*(1-AM9)),0)</f>
        <v>0</v>
      </c>
      <c r="AN23" s="265">
        <f>IF($C$22="база_Доходы минус расходы",IF(AN22&lt;0,1%*Отчетность!AT10*(1-AN9),IF(AND(AN22&gt;=0,SUMIF(Отчетность!$L$2:$BS$2,Налоги!AN$2,Отчетность!$L$10:$BS$10)&lt;Вводные!$F$26),Вводные!$F$24*AN22*(1-AN9),Вводные!$F$25*AN22*(1-AN9))),0)+IF($C$22="база_Доходы",IF(SUMIF(Отчетность!$L$2:$BS$2,Налоги!AN$2,Отчетность!$L$10:$BS$10)&lt;Вводные!$F$26,Вводные!$F$24*AN22*(1-AN9),Вводные!$F$25*AN22*(1-AN9)),0)</f>
        <v>0</v>
      </c>
      <c r="AO23" s="265">
        <f>IF($C$22="база_Доходы минус расходы",IF(AO22&lt;0,1%*Отчетность!AU10*(1-AO9),IF(AND(AO22&gt;=0,SUMIF(Отчетность!$L$2:$BS$2,Налоги!AO$2,Отчетность!$L$10:$BS$10)&lt;Вводные!$F$26),Вводные!$F$24*AO22*(1-AO9),Вводные!$F$25*AO22*(1-AO9))),0)+IF($C$22="база_Доходы",IF(SUMIF(Отчетность!$L$2:$BS$2,Налоги!AO$2,Отчетность!$L$10:$BS$10)&lt;Вводные!$F$26,Вводные!$F$24*AO22*(1-AO9),Вводные!$F$25*AO22*(1-AO9)),0)</f>
        <v>0</v>
      </c>
      <c r="AP23" s="265">
        <f>IF($C$22="база_Доходы минус расходы",IF(AP22&lt;0,1%*Отчетность!AV10*(1-AP9),IF(AND(AP22&gt;=0,SUMIF(Отчетность!$L$2:$BS$2,Налоги!AP$2,Отчетность!$L$10:$BS$10)&lt;Вводные!$F$26),Вводные!$F$24*AP22*(1-AP9),Вводные!$F$25*AP22*(1-AP9))),0)+IF($C$22="база_Доходы",IF(SUMIF(Отчетность!$L$2:$BS$2,Налоги!AP$2,Отчетность!$L$10:$BS$10)&lt;Вводные!$F$26,Вводные!$F$24*AP22*(1-AP9),Вводные!$F$25*AP22*(1-AP9)),0)</f>
        <v>0</v>
      </c>
      <c r="AQ23" s="265">
        <f>IF($C$22="база_Доходы минус расходы",IF(AQ22&lt;0,1%*Отчетность!AW10*(1-AQ9),IF(AND(AQ22&gt;=0,SUMIF(Отчетность!$L$2:$BS$2,Налоги!AQ$2,Отчетность!$L$10:$BS$10)&lt;Вводные!$F$26),Вводные!$F$24*AQ22*(1-AQ9),Вводные!$F$25*AQ22*(1-AQ9))),0)+IF($C$22="база_Доходы",IF(SUMIF(Отчетность!$L$2:$BS$2,Налоги!AQ$2,Отчетность!$L$10:$BS$10)&lt;Вводные!$F$26,Вводные!$F$24*AQ22*(1-AQ9),Вводные!$F$25*AQ22*(1-AQ9)),0)</f>
        <v>0</v>
      </c>
      <c r="AR23" s="265">
        <f>IF($C$22="база_Доходы минус расходы",IF(AR22&lt;0,1%*Отчетность!AX10*(1-AR9),IF(AND(AR22&gt;=0,SUMIF(Отчетность!$L$2:$BS$2,Налоги!AR$2,Отчетность!$L$10:$BS$10)&lt;Вводные!$F$26),Вводные!$F$24*AR22*(1-AR9),Вводные!$F$25*AR22*(1-AR9))),0)+IF($C$22="база_Доходы",IF(SUMIF(Отчетность!$L$2:$BS$2,Налоги!AR$2,Отчетность!$L$10:$BS$10)&lt;Вводные!$F$26,Вводные!$F$24*AR22*(1-AR9),Вводные!$F$25*AR22*(1-AR9)),0)</f>
        <v>0</v>
      </c>
      <c r="AS23" s="265">
        <f>IF($C$22="база_Доходы минус расходы",IF(AS22&lt;0,1%*Отчетность!AY10*(1-AS9),IF(AND(AS22&gt;=0,SUMIF(Отчетность!$L$2:$BS$2,Налоги!AS$2,Отчетность!$L$10:$BS$10)&lt;Вводные!$F$26),Вводные!$F$24*AS22*(1-AS9),Вводные!$F$25*AS22*(1-AS9))),0)+IF($C$22="база_Доходы",IF(SUMIF(Отчетность!$L$2:$BS$2,Налоги!AS$2,Отчетность!$L$10:$BS$10)&lt;Вводные!$F$26,Вводные!$F$24*AS22*(1-AS9),Вводные!$F$25*AS22*(1-AS9)),0)</f>
        <v>0</v>
      </c>
      <c r="AT23" s="265">
        <f>IF($C$22="база_Доходы минус расходы",IF(AT22&lt;0,1%*Отчетность!AZ10*(1-AT9),IF(AND(AT22&gt;=0,SUMIF(Отчетность!$L$2:$BS$2,Налоги!AT$2,Отчетность!$L$10:$BS$10)&lt;Вводные!$F$26),Вводные!$F$24*AT22*(1-AT9),Вводные!$F$25*AT22*(1-AT9))),0)+IF($C$22="база_Доходы",IF(SUMIF(Отчетность!$L$2:$BS$2,Налоги!AT$2,Отчетность!$L$10:$BS$10)&lt;Вводные!$F$26,Вводные!$F$24*AT22*(1-AT9),Вводные!$F$25*AT22*(1-AT9)),0)</f>
        <v>0</v>
      </c>
      <c r="AU23" s="265">
        <f>IF($C$22="база_Доходы минус расходы",IF(AU22&lt;0,1%*Отчетность!BA10*(1-AU9),IF(AND(AU22&gt;=0,SUMIF(Отчетность!$L$2:$BS$2,Налоги!AU$2,Отчетность!$L$10:$BS$10)&lt;Вводные!$F$26),Вводные!$F$24*AU22*(1-AU9),Вводные!$F$25*AU22*(1-AU9))),0)+IF($C$22="база_Доходы",IF(SUMIF(Отчетность!$L$2:$BS$2,Налоги!AU$2,Отчетность!$L$10:$BS$10)&lt;Вводные!$F$26,Вводные!$F$24*AU22*(1-AU9),Вводные!$F$25*AU22*(1-AU9)),0)</f>
        <v>0</v>
      </c>
      <c r="AV23" s="265">
        <f>IF($C$22="база_Доходы минус расходы",IF(AV22&lt;0,1%*Отчетность!BB10*(1-AV9),IF(AND(AV22&gt;=0,SUMIF(Отчетность!$L$2:$BS$2,Налоги!AV$2,Отчетность!$L$10:$BS$10)&lt;Вводные!$F$26),Вводные!$F$24*AV22*(1-AV9),Вводные!$F$25*AV22*(1-AV9))),0)+IF($C$22="база_Доходы",IF(SUMIF(Отчетность!$L$2:$BS$2,Налоги!AV$2,Отчетность!$L$10:$BS$10)&lt;Вводные!$F$26,Вводные!$F$24*AV22*(1-AV9),Вводные!$F$25*AV22*(1-AV9)),0)</f>
        <v>0</v>
      </c>
      <c r="AW23" s="265">
        <f>IF($C$22="база_Доходы минус расходы",IF(AW22&lt;0,1%*Отчетность!BC10*(1-AW9),IF(AND(AW22&gt;=0,SUMIF(Отчетность!$L$2:$BS$2,Налоги!AW$2,Отчетность!$L$10:$BS$10)&lt;Вводные!$F$26),Вводные!$F$24*AW22*(1-AW9),Вводные!$F$25*AW22*(1-AW9))),0)+IF($C$22="база_Доходы",IF(SUMIF(Отчетность!$L$2:$BS$2,Налоги!AW$2,Отчетность!$L$10:$BS$10)&lt;Вводные!$F$26,Вводные!$F$24*AW22*(1-AW9),Вводные!$F$25*AW22*(1-AW9)),0)</f>
        <v>0</v>
      </c>
      <c r="AX23" s="265">
        <f>IF($C$22="база_Доходы минус расходы",IF(AX22&lt;0,1%*Отчетность!BD10*(1-AX9),IF(AND(AX22&gt;=0,SUMIF(Отчетность!$L$2:$BS$2,Налоги!AX$2,Отчетность!$L$10:$BS$10)&lt;Вводные!$F$26),Вводные!$F$24*AX22*(1-AX9),Вводные!$F$25*AX22*(1-AX9))),0)+IF($C$22="база_Доходы",IF(SUMIF(Отчетность!$L$2:$BS$2,Налоги!AX$2,Отчетность!$L$10:$BS$10)&lt;Вводные!$F$26,Вводные!$F$24*AX22*(1-AX9),Вводные!$F$25*AX22*(1-AX9)),0)</f>
        <v>0</v>
      </c>
      <c r="AY23" s="265">
        <f>IF($C$22="база_Доходы минус расходы",IF(AY22&lt;0,1%*Отчетность!BE10*(1-AY9),IF(AND(AY22&gt;=0,SUMIF(Отчетность!$L$2:$BS$2,Налоги!AY$2,Отчетность!$L$10:$BS$10)&lt;Вводные!$F$26),Вводные!$F$24*AY22*(1-AY9),Вводные!$F$25*AY22*(1-AY9))),0)+IF($C$22="база_Доходы",IF(SUMIF(Отчетность!$L$2:$BS$2,Налоги!AY$2,Отчетность!$L$10:$BS$10)&lt;Вводные!$F$26,Вводные!$F$24*AY22*(1-AY9),Вводные!$F$25*AY22*(1-AY9)),0)</f>
        <v>0</v>
      </c>
      <c r="AZ23" s="265">
        <f>IF($C$22="база_Доходы минус расходы",IF(AZ22&lt;0,1%*Отчетность!BF10*(1-AZ9),IF(AND(AZ22&gt;=0,SUMIF(Отчетность!$L$2:$BS$2,Налоги!AZ$2,Отчетность!$L$10:$BS$10)&lt;Вводные!$F$26),Вводные!$F$24*AZ22*(1-AZ9),Вводные!$F$25*AZ22*(1-AZ9))),0)+IF($C$22="база_Доходы",IF(SUMIF(Отчетность!$L$2:$BS$2,Налоги!AZ$2,Отчетность!$L$10:$BS$10)&lt;Вводные!$F$26,Вводные!$F$24*AZ22*(1-AZ9),Вводные!$F$25*AZ22*(1-AZ9)),0)</f>
        <v>0</v>
      </c>
      <c r="BA23" s="265">
        <f>IF($C$22="база_Доходы минус расходы",IF(BA22&lt;0,1%*Отчетность!BG10*(1-BA9),IF(AND(BA22&gt;=0,SUMIF(Отчетность!$L$2:$BS$2,Налоги!BA$2,Отчетность!$L$10:$BS$10)&lt;Вводные!$F$26),Вводные!$F$24*BA22*(1-BA9),Вводные!$F$25*BA22*(1-BA9))),0)+IF($C$22="база_Доходы",IF(SUMIF(Отчетность!$L$2:$BS$2,Налоги!BA$2,Отчетность!$L$10:$BS$10)&lt;Вводные!$F$26,Вводные!$F$24*BA22*(1-BA9),Вводные!$F$25*BA22*(1-BA9)),0)</f>
        <v>0</v>
      </c>
      <c r="BB23" s="265">
        <f>IF($C$22="база_Доходы минус расходы",IF(BB22&lt;0,1%*Отчетность!BH10*(1-BB9),IF(AND(BB22&gt;=0,SUMIF(Отчетность!$L$2:$BS$2,Налоги!BB$2,Отчетность!$L$10:$BS$10)&lt;Вводные!$F$26),Вводные!$F$24*BB22*(1-BB9),Вводные!$F$25*BB22*(1-BB9))),0)+IF($C$22="база_Доходы",IF(SUMIF(Отчетность!$L$2:$BS$2,Налоги!BB$2,Отчетность!$L$10:$BS$10)&lt;Вводные!$F$26,Вводные!$F$24*BB22*(1-BB9),Вводные!$F$25*BB22*(1-BB9)),0)</f>
        <v>0</v>
      </c>
      <c r="BC23" s="265">
        <f>IF($C$22="база_Доходы минус расходы",IF(BC22&lt;0,1%*Отчетность!BI10*(1-BC9),IF(AND(BC22&gt;=0,SUMIF(Отчетность!$L$2:$BS$2,Налоги!BC$2,Отчетность!$L$10:$BS$10)&lt;Вводные!$F$26),Вводные!$F$24*BC22*(1-BC9),Вводные!$F$25*BC22*(1-BC9))),0)+IF($C$22="база_Доходы",IF(SUMIF(Отчетность!$L$2:$BS$2,Налоги!BC$2,Отчетность!$L$10:$BS$10)&lt;Вводные!$F$26,Вводные!$F$24*BC22*(1-BC9),Вводные!$F$25*BC22*(1-BC9)),0)</f>
        <v>0</v>
      </c>
      <c r="BD23" s="265">
        <f>IF($C$22="база_Доходы минус расходы",IF(BD22&lt;0,1%*Отчетность!BJ10*(1-BD9),IF(AND(BD22&gt;=0,SUMIF(Отчетность!$L$2:$BS$2,Налоги!BD$2,Отчетность!$L$10:$BS$10)&lt;Вводные!$F$26),Вводные!$F$24*BD22*(1-BD9),Вводные!$F$25*BD22*(1-BD9))),0)+IF($C$22="база_Доходы",IF(SUMIF(Отчетность!$L$2:$BS$2,Налоги!BD$2,Отчетность!$L$10:$BS$10)&lt;Вводные!$F$26,Вводные!$F$24*BD22*(1-BD9),Вводные!$F$25*BD22*(1-BD9)),0)</f>
        <v>0</v>
      </c>
      <c r="BE23" s="265">
        <f>IF($C$22="база_Доходы минус расходы",IF(BE22&lt;0,1%*Отчетность!BK10*(1-BE9),IF(AND(BE22&gt;=0,SUMIF(Отчетность!$L$2:$BS$2,Налоги!BE$2,Отчетность!$L$10:$BS$10)&lt;Вводные!$F$26),Вводные!$F$24*BE22*(1-BE9),Вводные!$F$25*BE22*(1-BE9))),0)+IF($C$22="база_Доходы",IF(SUMIF(Отчетность!$L$2:$BS$2,Налоги!BE$2,Отчетность!$L$10:$BS$10)&lt;Вводные!$F$26,Вводные!$F$24*BE22*(1-BE9),Вводные!$F$25*BE22*(1-BE9)),0)</f>
        <v>0</v>
      </c>
      <c r="BF23" s="265">
        <f>IF($C$22="база_Доходы минус расходы",IF(BF22&lt;0,1%*Отчетность!BL10*(1-BF9),IF(AND(BF22&gt;=0,SUMIF(Отчетность!$L$2:$BS$2,Налоги!BF$2,Отчетность!$L$10:$BS$10)&lt;Вводные!$F$26),Вводные!$F$24*BF22*(1-BF9),Вводные!$F$25*BF22*(1-BF9))),0)+IF($C$22="база_Доходы",IF(SUMIF(Отчетность!$L$2:$BS$2,Налоги!BF$2,Отчетность!$L$10:$BS$10)&lt;Вводные!$F$26,Вводные!$F$24*BF22*(1-BF9),Вводные!$F$25*BF22*(1-BF9)),0)</f>
        <v>0</v>
      </c>
      <c r="BG23" s="265">
        <f>IF($C$22="база_Доходы минус расходы",IF(BG22&lt;0,1%*Отчетность!BM10*(1-BG9),IF(AND(BG22&gt;=0,SUMIF(Отчетность!$L$2:$BS$2,Налоги!BG$2,Отчетность!$L$10:$BS$10)&lt;Вводные!$F$26),Вводные!$F$24*BG22*(1-BG9),Вводные!$F$25*BG22*(1-BG9))),0)+IF($C$22="база_Доходы",IF(SUMIF(Отчетность!$L$2:$BS$2,Налоги!BG$2,Отчетность!$L$10:$BS$10)&lt;Вводные!$F$26,Вводные!$F$24*BG22*(1-BG9),Вводные!$F$25*BG22*(1-BG9)),0)</f>
        <v>0</v>
      </c>
      <c r="BH23" s="265">
        <f>IF($C$22="база_Доходы минус расходы",IF(BH22&lt;0,1%*Отчетность!BN10*(1-BH9),IF(AND(BH22&gt;=0,SUMIF(Отчетность!$L$2:$BS$2,Налоги!BH$2,Отчетность!$L$10:$BS$10)&lt;Вводные!$F$26),Вводные!$F$24*BH22*(1-BH9),Вводные!$F$25*BH22*(1-BH9))),0)+IF($C$22="база_Доходы",IF(SUMIF(Отчетность!$L$2:$BS$2,Налоги!BH$2,Отчетность!$L$10:$BS$10)&lt;Вводные!$F$26,Вводные!$F$24*BH22*(1-BH9),Вводные!$F$25*BH22*(1-BH9)),0)</f>
        <v>0</v>
      </c>
      <c r="BI23" s="265">
        <f>IF($C$22="база_Доходы минус расходы",IF(BI22&lt;0,1%*Отчетность!BO10*(1-BI9),IF(AND(BI22&gt;=0,SUMIF(Отчетность!$L$2:$BS$2,Налоги!BI$2,Отчетность!$L$10:$BS$10)&lt;Вводные!$F$26),Вводные!$F$24*BI22*(1-BI9),Вводные!$F$25*BI22*(1-BI9))),0)+IF($C$22="база_Доходы",IF(SUMIF(Отчетность!$L$2:$BS$2,Налоги!BI$2,Отчетность!$L$10:$BS$10)&lt;Вводные!$F$26,Вводные!$F$24*BI22*(1-BI9),Вводные!$F$25*BI22*(1-BI9)),0)</f>
        <v>0</v>
      </c>
      <c r="BJ23" s="265">
        <f>IF($C$22="база_Доходы минус расходы",IF(BJ22&lt;0,1%*Отчетность!BP10*(1-BJ9),IF(AND(BJ22&gt;=0,SUMIF(Отчетность!$L$2:$BS$2,Налоги!BJ$2,Отчетность!$L$10:$BS$10)&lt;Вводные!$F$26),Вводные!$F$24*BJ22*(1-BJ9),Вводные!$F$25*BJ22*(1-BJ9))),0)+IF($C$22="база_Доходы",IF(SUMIF(Отчетность!$L$2:$BS$2,Налоги!BJ$2,Отчетность!$L$10:$BS$10)&lt;Вводные!$F$26,Вводные!$F$24*BJ22*(1-BJ9),Вводные!$F$25*BJ22*(1-BJ9)),0)</f>
        <v>0</v>
      </c>
      <c r="BK23" s="265">
        <f>IF($C$22="база_Доходы минус расходы",IF(BK22&lt;0,1%*Отчетность!BQ10*(1-BK9),IF(AND(BK22&gt;=0,SUMIF(Отчетность!$L$2:$BS$2,Налоги!BK$2,Отчетность!$L$10:$BS$10)&lt;Вводные!$F$26),Вводные!$F$24*BK22*(1-BK9),Вводные!$F$25*BK22*(1-BK9))),0)+IF($C$22="база_Доходы",IF(SUMIF(Отчетность!$L$2:$BS$2,Налоги!BK$2,Отчетность!$L$10:$BS$10)&lt;Вводные!$F$26,Вводные!$F$24*BK22*(1-BK9),Вводные!$F$25*BK22*(1-BK9)),0)</f>
        <v>0</v>
      </c>
      <c r="BL23" s="265">
        <f>IF($C$22="база_Доходы минус расходы",IF(BL22&lt;0,1%*Отчетность!BR10*(1-BL9),IF(AND(BL22&gt;=0,SUMIF(Отчетность!$L$2:$BS$2,Налоги!BL$2,Отчетность!$L$10:$BS$10)&lt;Вводные!$F$26),Вводные!$F$24*BL22*(1-BL9),Вводные!$F$25*BL22*(1-BL9))),0)+IF($C$22="база_Доходы",IF(SUMIF(Отчетность!$L$2:$BS$2,Налоги!BL$2,Отчетность!$L$10:$BS$10)&lt;Вводные!$F$26,Вводные!$F$24*BL22*(1-BL9),Вводные!$F$25*BL22*(1-BL9)),0)</f>
        <v>0</v>
      </c>
      <c r="BM23" s="265">
        <f>IF($C$22="база_Доходы минус расходы",IF(BM22&lt;0,1%*Отчетность!BS10*(1-BM9),IF(AND(BM22&gt;=0,SUMIF(Отчетность!$L$2:$BS$2,Налоги!BM$2,Отчетность!$L$10:$BS$10)&lt;Вводные!$F$26),Вводные!$F$24*BM22*(1-BM9),Вводные!$F$25*BM22*(1-BM9))),0)+IF($C$22="база_Доходы",IF(SUMIF(Отчетность!$L$2:$BS$2,Налоги!BM$2,Отчетность!$L$10:$BS$10)&lt;Вводные!$F$26,Вводные!$F$24*BM22*(1-BM9),Вводные!$F$25*BM22*(1-BM9)),0)</f>
        <v>0</v>
      </c>
      <c r="BN23" s="245"/>
      <c r="BO23" s="245"/>
      <c r="BP23" s="245"/>
      <c r="BQ23" s="245"/>
      <c r="BR23" s="245"/>
      <c r="BS23" s="245"/>
      <c r="BT23" s="245"/>
      <c r="BU23" s="245"/>
      <c r="BV23" s="245"/>
      <c r="BW23" s="245"/>
      <c r="BX23" s="245"/>
      <c r="BY23" s="245"/>
      <c r="BZ23" s="245"/>
      <c r="CA23" s="245"/>
      <c r="CB23" s="245"/>
      <c r="CC23" s="245"/>
      <c r="CD23" s="245"/>
      <c r="CE23" s="245"/>
      <c r="CF23" s="245"/>
      <c r="CG23" s="245"/>
    </row>
    <row r="24" spans="1:85" ht="15.75" customHeight="1" x14ac:dyDescent="0.2">
      <c r="A24" s="26"/>
      <c r="B24" s="26"/>
      <c r="C24" s="26"/>
      <c r="D24" s="38"/>
      <c r="E24" s="26"/>
      <c r="F24" s="51"/>
      <c r="G24" s="51"/>
      <c r="H24" s="51"/>
      <c r="I24" s="51"/>
      <c r="J24" s="51"/>
      <c r="K24" s="51"/>
      <c r="L24" s="51"/>
      <c r="M24" s="51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</row>
    <row r="25" spans="1:85" ht="15.75" customHeight="1" x14ac:dyDescent="0.2">
      <c r="A25" s="26"/>
      <c r="B25" s="26"/>
      <c r="C25" s="266" t="s">
        <v>61</v>
      </c>
      <c r="D25" s="538"/>
      <c r="E25" s="26"/>
      <c r="F25" s="267"/>
      <c r="G25" s="267"/>
      <c r="H25" s="267"/>
      <c r="I25" s="267"/>
      <c r="J25" s="267"/>
      <c r="K25" s="267"/>
      <c r="L25" s="267"/>
      <c r="M25" s="267"/>
      <c r="N25" s="267"/>
      <c r="O25" s="267"/>
      <c r="P25" s="267"/>
      <c r="Q25" s="269"/>
      <c r="R25" s="269"/>
      <c r="S25" s="269"/>
      <c r="T25" s="269"/>
      <c r="U25" s="269"/>
      <c r="V25" s="269"/>
      <c r="W25" s="269"/>
      <c r="X25" s="269"/>
      <c r="Y25" s="269"/>
      <c r="Z25" s="269"/>
      <c r="AA25" s="269"/>
      <c r="AB25" s="269"/>
      <c r="AC25" s="269"/>
      <c r="AD25" s="269"/>
      <c r="AE25" s="269"/>
      <c r="AF25" s="269"/>
      <c r="AG25" s="269"/>
      <c r="AH25" s="269"/>
      <c r="AI25" s="269"/>
      <c r="AJ25" s="269"/>
      <c r="AK25" s="269"/>
      <c r="AL25" s="269"/>
      <c r="AM25" s="269"/>
      <c r="AN25" s="269"/>
      <c r="AO25" s="269"/>
      <c r="AP25" s="269"/>
      <c r="AQ25" s="269"/>
      <c r="AR25" s="269"/>
      <c r="AS25" s="269"/>
      <c r="AT25" s="269"/>
      <c r="AU25" s="269"/>
      <c r="AV25" s="269"/>
      <c r="AW25" s="269"/>
      <c r="AX25" s="269"/>
      <c r="AY25" s="269"/>
      <c r="AZ25" s="269"/>
      <c r="BA25" s="269"/>
      <c r="BB25" s="269"/>
      <c r="BC25" s="269"/>
      <c r="BD25" s="269"/>
      <c r="BE25" s="269"/>
      <c r="BF25" s="269"/>
      <c r="BG25" s="269"/>
      <c r="BH25" s="269"/>
      <c r="BI25" s="269"/>
      <c r="BJ25" s="269"/>
      <c r="BK25" s="269"/>
      <c r="BL25" s="269"/>
      <c r="BM25" s="269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</row>
    <row r="26" spans="1:85" ht="15.75" customHeight="1" x14ac:dyDescent="0.2">
      <c r="A26" s="26"/>
      <c r="B26" s="26"/>
      <c r="C26" s="269" t="s">
        <v>341</v>
      </c>
      <c r="D26" s="538" t="s">
        <v>60</v>
      </c>
      <c r="E26" s="26"/>
      <c r="F26" s="243">
        <f t="shared" ref="F26:AK26" si="15">IF(F27&gt;F29,0,F29-F27)</f>
        <v>0</v>
      </c>
      <c r="G26" s="243">
        <f t="shared" si="15"/>
        <v>0</v>
      </c>
      <c r="H26" s="243">
        <f t="shared" si="15"/>
        <v>0</v>
      </c>
      <c r="I26" s="243">
        <f t="shared" si="15"/>
        <v>0</v>
      </c>
      <c r="J26" s="243">
        <f t="shared" si="15"/>
        <v>0</v>
      </c>
      <c r="K26" s="243">
        <f t="shared" si="15"/>
        <v>0</v>
      </c>
      <c r="L26" s="243">
        <f t="shared" si="15"/>
        <v>0</v>
      </c>
      <c r="M26" s="243">
        <f t="shared" si="15"/>
        <v>0</v>
      </c>
      <c r="N26" s="243">
        <f t="shared" si="15"/>
        <v>0</v>
      </c>
      <c r="O26" s="243">
        <f t="shared" si="15"/>
        <v>0</v>
      </c>
      <c r="P26" s="243">
        <f t="shared" si="15"/>
        <v>0</v>
      </c>
      <c r="Q26" s="243">
        <f t="shared" si="15"/>
        <v>0</v>
      </c>
      <c r="R26" s="243">
        <f t="shared" si="15"/>
        <v>0</v>
      </c>
      <c r="S26" s="243">
        <f t="shared" si="15"/>
        <v>0</v>
      </c>
      <c r="T26" s="243">
        <f t="shared" si="15"/>
        <v>0</v>
      </c>
      <c r="U26" s="243">
        <f t="shared" si="15"/>
        <v>0</v>
      </c>
      <c r="V26" s="243">
        <f t="shared" si="15"/>
        <v>0</v>
      </c>
      <c r="W26" s="243">
        <f t="shared" si="15"/>
        <v>0</v>
      </c>
      <c r="X26" s="243">
        <f t="shared" si="15"/>
        <v>0</v>
      </c>
      <c r="Y26" s="243">
        <f t="shared" si="15"/>
        <v>0</v>
      </c>
      <c r="Z26" s="243">
        <f t="shared" si="15"/>
        <v>0</v>
      </c>
      <c r="AA26" s="243">
        <f t="shared" si="15"/>
        <v>0</v>
      </c>
      <c r="AB26" s="243">
        <f t="shared" si="15"/>
        <v>0</v>
      </c>
      <c r="AC26" s="243">
        <f t="shared" si="15"/>
        <v>0</v>
      </c>
      <c r="AD26" s="243">
        <f t="shared" si="15"/>
        <v>4526.8363118816096</v>
      </c>
      <c r="AE26" s="243">
        <f t="shared" si="15"/>
        <v>4256.8369470860916</v>
      </c>
      <c r="AF26" s="243">
        <f t="shared" si="15"/>
        <v>4028.5747429160911</v>
      </c>
      <c r="AG26" s="243">
        <f t="shared" si="15"/>
        <v>4248.2374470860914</v>
      </c>
      <c r="AH26" s="243">
        <f t="shared" si="15"/>
        <v>4243.9376970860903</v>
      </c>
      <c r="AI26" s="243">
        <f t="shared" si="15"/>
        <v>3567.750584576092</v>
      </c>
      <c r="AJ26" s="243">
        <f t="shared" si="15"/>
        <v>4211.9804039826431</v>
      </c>
      <c r="AK26" s="243">
        <f t="shared" si="15"/>
        <v>3983.7181998126434</v>
      </c>
      <c r="AL26" s="243">
        <f t="shared" ref="AL26:BM26" si="16">IF(AL27&gt;AL29,0,AL29-AL27)</f>
        <v>4203.3809039826428</v>
      </c>
      <c r="AM26" s="243">
        <f t="shared" si="16"/>
        <v>3834.9719411919541</v>
      </c>
      <c r="AN26" s="243">
        <f t="shared" si="16"/>
        <v>3844.4145074309195</v>
      </c>
      <c r="AO26" s="243">
        <f t="shared" si="16"/>
        <v>3559.8212401895394</v>
      </c>
      <c r="AP26" s="243">
        <f t="shared" si="16"/>
        <v>10445.935956901734</v>
      </c>
      <c r="AQ26" s="243">
        <f t="shared" si="16"/>
        <v>10403.733518698842</v>
      </c>
      <c r="AR26" s="243">
        <f t="shared" si="16"/>
        <v>9923.982347246565</v>
      </c>
      <c r="AS26" s="243">
        <f t="shared" si="16"/>
        <v>10394.790038698842</v>
      </c>
      <c r="AT26" s="243">
        <f t="shared" si="16"/>
        <v>10390.318298698843</v>
      </c>
      <c r="AU26" s="243">
        <f t="shared" si="16"/>
        <v>8960.0082643420064</v>
      </c>
      <c r="AV26" s="243">
        <f t="shared" si="16"/>
        <v>10381.374818698843</v>
      </c>
      <c r="AW26" s="243">
        <f t="shared" si="16"/>
        <v>9901.6236472465644</v>
      </c>
      <c r="AX26" s="243">
        <f t="shared" si="16"/>
        <v>10347.905655940222</v>
      </c>
      <c r="AY26" s="243">
        <f t="shared" si="16"/>
        <v>9721.0003879362175</v>
      </c>
      <c r="AZ26" s="243">
        <f t="shared" si="16"/>
        <v>9971.0769345609133</v>
      </c>
      <c r="BA26" s="243">
        <f t="shared" si="16"/>
        <v>9672.2970014574639</v>
      </c>
      <c r="BB26" s="243">
        <f t="shared" si="16"/>
        <v>21195.40142044524</v>
      </c>
      <c r="BC26" s="243">
        <f t="shared" si="16"/>
        <v>21511.266561613797</v>
      </c>
      <c r="BD26" s="243">
        <f t="shared" si="16"/>
        <v>20648.155043507304</v>
      </c>
      <c r="BE26" s="243">
        <f t="shared" si="16"/>
        <v>21501.965342413794</v>
      </c>
      <c r="BF26" s="243">
        <f t="shared" si="16"/>
        <v>21497.314732813793</v>
      </c>
      <c r="BG26" s="243">
        <f t="shared" si="16"/>
        <v>19775.742306200817</v>
      </c>
      <c r="BH26" s="243">
        <f t="shared" si="16"/>
        <v>21488.013513613794</v>
      </c>
      <c r="BI26" s="243">
        <f t="shared" si="16"/>
        <v>20624.901995507302</v>
      </c>
      <c r="BJ26" s="243">
        <f t="shared" si="16"/>
        <v>21478.712294413795</v>
      </c>
      <c r="BK26" s="243">
        <f t="shared" si="16"/>
        <v>20615.600776307303</v>
      </c>
      <c r="BL26" s="243">
        <f t="shared" si="16"/>
        <v>21469.411075213793</v>
      </c>
      <c r="BM26" s="243">
        <f t="shared" si="16"/>
        <v>21464.760465613796</v>
      </c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</row>
    <row r="27" spans="1:85" ht="15.75" customHeight="1" x14ac:dyDescent="0.2">
      <c r="A27" s="26"/>
      <c r="B27" s="26"/>
      <c r="C27" s="269" t="s">
        <v>342</v>
      </c>
      <c r="D27" s="538" t="s">
        <v>60</v>
      </c>
      <c r="E27" s="26"/>
      <c r="F27" s="243">
        <f t="shared" ref="F27:AK27" si="17">IF((F28-F29)&lt;0,0,F28-F29)</f>
        <v>0</v>
      </c>
      <c r="G27" s="243">
        <f t="shared" si="17"/>
        <v>0</v>
      </c>
      <c r="H27" s="243">
        <f t="shared" si="17"/>
        <v>0</v>
      </c>
      <c r="I27" s="243">
        <f t="shared" si="17"/>
        <v>0</v>
      </c>
      <c r="J27" s="243">
        <f t="shared" si="17"/>
        <v>0</v>
      </c>
      <c r="K27" s="243">
        <f t="shared" si="17"/>
        <v>0</v>
      </c>
      <c r="L27" s="243">
        <f t="shared" si="17"/>
        <v>0</v>
      </c>
      <c r="M27" s="243">
        <f t="shared" si="17"/>
        <v>0</v>
      </c>
      <c r="N27" s="243">
        <f t="shared" si="17"/>
        <v>0</v>
      </c>
      <c r="O27" s="243">
        <f t="shared" si="17"/>
        <v>0</v>
      </c>
      <c r="P27" s="243">
        <f t="shared" si="17"/>
        <v>0</v>
      </c>
      <c r="Q27" s="243">
        <f t="shared" si="17"/>
        <v>0</v>
      </c>
      <c r="R27" s="243">
        <f t="shared" si="17"/>
        <v>0</v>
      </c>
      <c r="S27" s="243">
        <f t="shared" si="17"/>
        <v>0</v>
      </c>
      <c r="T27" s="243">
        <f t="shared" si="17"/>
        <v>0</v>
      </c>
      <c r="U27" s="243">
        <f t="shared" si="17"/>
        <v>0</v>
      </c>
      <c r="V27" s="243">
        <f t="shared" si="17"/>
        <v>0</v>
      </c>
      <c r="W27" s="243">
        <f t="shared" si="17"/>
        <v>0</v>
      </c>
      <c r="X27" s="243">
        <f t="shared" si="17"/>
        <v>0</v>
      </c>
      <c r="Y27" s="243">
        <f t="shared" si="17"/>
        <v>0</v>
      </c>
      <c r="Z27" s="243">
        <f t="shared" si="17"/>
        <v>0</v>
      </c>
      <c r="AA27" s="243">
        <f t="shared" si="17"/>
        <v>0</v>
      </c>
      <c r="AB27" s="243">
        <f t="shared" si="17"/>
        <v>0</v>
      </c>
      <c r="AC27" s="243">
        <f t="shared" si="17"/>
        <v>0</v>
      </c>
      <c r="AD27" s="243">
        <f t="shared" si="17"/>
        <v>0</v>
      </c>
      <c r="AE27" s="243">
        <f t="shared" si="17"/>
        <v>0</v>
      </c>
      <c r="AF27" s="243">
        <f t="shared" si="17"/>
        <v>0</v>
      </c>
      <c r="AG27" s="243">
        <f t="shared" si="17"/>
        <v>0</v>
      </c>
      <c r="AH27" s="243">
        <f t="shared" si="17"/>
        <v>0</v>
      </c>
      <c r="AI27" s="243">
        <f t="shared" si="17"/>
        <v>0</v>
      </c>
      <c r="AJ27" s="243">
        <f t="shared" si="17"/>
        <v>0</v>
      </c>
      <c r="AK27" s="243">
        <f t="shared" si="17"/>
        <v>0</v>
      </c>
      <c r="AL27" s="243">
        <f t="shared" ref="AL27:BM27" si="18">IF((AL28-AL29)&lt;0,0,AL28-AL29)</f>
        <v>0</v>
      </c>
      <c r="AM27" s="243">
        <f t="shared" si="18"/>
        <v>0</v>
      </c>
      <c r="AN27" s="243">
        <f t="shared" si="18"/>
        <v>0</v>
      </c>
      <c r="AO27" s="243">
        <f t="shared" si="18"/>
        <v>0</v>
      </c>
      <c r="AP27" s="243">
        <f t="shared" si="18"/>
        <v>0</v>
      </c>
      <c r="AQ27" s="243">
        <f t="shared" si="18"/>
        <v>0</v>
      </c>
      <c r="AR27" s="243">
        <f t="shared" si="18"/>
        <v>0</v>
      </c>
      <c r="AS27" s="243">
        <f t="shared" si="18"/>
        <v>0</v>
      </c>
      <c r="AT27" s="243">
        <f t="shared" si="18"/>
        <v>0</v>
      </c>
      <c r="AU27" s="243">
        <f t="shared" si="18"/>
        <v>0</v>
      </c>
      <c r="AV27" s="243">
        <f t="shared" si="18"/>
        <v>0</v>
      </c>
      <c r="AW27" s="243">
        <f t="shared" si="18"/>
        <v>0</v>
      </c>
      <c r="AX27" s="243">
        <f t="shared" si="18"/>
        <v>0</v>
      </c>
      <c r="AY27" s="243">
        <f t="shared" si="18"/>
        <v>0</v>
      </c>
      <c r="AZ27" s="243">
        <f t="shared" si="18"/>
        <v>0</v>
      </c>
      <c r="BA27" s="243">
        <f t="shared" si="18"/>
        <v>0</v>
      </c>
      <c r="BB27" s="243">
        <f t="shared" si="18"/>
        <v>0</v>
      </c>
      <c r="BC27" s="243">
        <f t="shared" si="18"/>
        <v>0</v>
      </c>
      <c r="BD27" s="243">
        <f t="shared" si="18"/>
        <v>0</v>
      </c>
      <c r="BE27" s="243">
        <f t="shared" si="18"/>
        <v>0</v>
      </c>
      <c r="BF27" s="243">
        <f t="shared" si="18"/>
        <v>0</v>
      </c>
      <c r="BG27" s="243">
        <f t="shared" si="18"/>
        <v>0</v>
      </c>
      <c r="BH27" s="243">
        <f t="shared" si="18"/>
        <v>0</v>
      </c>
      <c r="BI27" s="243">
        <f t="shared" si="18"/>
        <v>0</v>
      </c>
      <c r="BJ27" s="243">
        <f t="shared" si="18"/>
        <v>0</v>
      </c>
      <c r="BK27" s="243">
        <f t="shared" si="18"/>
        <v>0</v>
      </c>
      <c r="BL27" s="243">
        <f t="shared" si="18"/>
        <v>0</v>
      </c>
      <c r="BM27" s="243">
        <f t="shared" si="18"/>
        <v>0</v>
      </c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</row>
    <row r="28" spans="1:85" ht="15.75" customHeight="1" x14ac:dyDescent="0.2">
      <c r="A28" s="26"/>
      <c r="B28" s="26"/>
      <c r="C28" s="269" t="s">
        <v>343</v>
      </c>
      <c r="D28" s="538" t="s">
        <v>60</v>
      </c>
      <c r="E28" s="26"/>
      <c r="F28" s="243">
        <f>IF(Отчетность!L73&lt;0,-Отчетность!L73*Вводные!$F$28,0)*F9</f>
        <v>0</v>
      </c>
      <c r="G28" s="243">
        <f>IF(Отчетность!M73&lt;0,-Отчетность!M73*Вводные!$F$28,0)*G9</f>
        <v>0</v>
      </c>
      <c r="H28" s="243">
        <f>IF(Отчетность!N73&lt;0,-Отчетность!N73*Вводные!$F$28,0)*H9</f>
        <v>0</v>
      </c>
      <c r="I28" s="243">
        <f>IF(Отчетность!O73&lt;0,-Отчетность!O73*Вводные!$F$28,0)*I9</f>
        <v>0</v>
      </c>
      <c r="J28" s="243">
        <f>IF(Отчетность!P73&lt;0,-Отчетность!P73*Вводные!$F$28,0)*J9</f>
        <v>0</v>
      </c>
      <c r="K28" s="243">
        <f>IF(Отчетность!Q73&lt;0,-Отчетность!Q73*Вводные!$F$28,0)*K9</f>
        <v>0</v>
      </c>
      <c r="L28" s="243">
        <f>IF(Отчетность!R73&lt;0,-Отчетность!R73*Вводные!$F$28,0)*L9</f>
        <v>0</v>
      </c>
      <c r="M28" s="243">
        <f>IF(Отчетность!S73&lt;0,-Отчетность!S73*Вводные!$F$28,0)*M9</f>
        <v>0</v>
      </c>
      <c r="N28" s="243">
        <f>IF(Отчетность!T73&lt;0,-Отчетность!T73*Вводные!$F$28,0)*N9</f>
        <v>0</v>
      </c>
      <c r="O28" s="243">
        <f>IF(Отчетность!U73&lt;0,-Отчетность!U73*Вводные!$F$28,0)*O9</f>
        <v>0</v>
      </c>
      <c r="P28" s="243">
        <f>IF(Отчетность!V73&lt;0,-Отчетность!V73*Вводные!$F$28,0)*P9</f>
        <v>0</v>
      </c>
      <c r="Q28" s="243">
        <f>IF(Отчетность!W73&lt;0,-Отчетность!W73*Вводные!$F$28,0)*Q9</f>
        <v>0</v>
      </c>
      <c r="R28" s="243">
        <f>IF(Отчетность!X73&lt;0,-Отчетность!X73*Вводные!$F$28,0)*R9</f>
        <v>0</v>
      </c>
      <c r="S28" s="243">
        <f>IF(Отчетность!Y73&lt;0,-Отчетность!Y73*Вводные!$F$28,0)*S9</f>
        <v>0</v>
      </c>
      <c r="T28" s="243">
        <f>IF(Отчетность!Z73&lt;0,-Отчетность!Z73*Вводные!$F$28,0)*T9</f>
        <v>0</v>
      </c>
      <c r="U28" s="243">
        <f>IF(Отчетность!AA73&lt;0,-Отчетность!AA73*Вводные!$F$28,0)*U9</f>
        <v>0</v>
      </c>
      <c r="V28" s="243">
        <f>IF(Отчетность!AB73&lt;0,-Отчетность!AB73*Вводные!$F$28,0)*V9</f>
        <v>0</v>
      </c>
      <c r="W28" s="243">
        <f>IF(Отчетность!AC73&lt;0,-Отчетность!AC73*Вводные!$F$28,0)*W9</f>
        <v>0</v>
      </c>
      <c r="X28" s="243">
        <f>IF(Отчетность!AD73&lt;0,-Отчетность!AD73*Вводные!$F$28,0)*X9</f>
        <v>0</v>
      </c>
      <c r="Y28" s="243">
        <f>IF(Отчетность!AE73&lt;0,-Отчетность!AE73*Вводные!$F$28,0)*Y9</f>
        <v>0</v>
      </c>
      <c r="Z28" s="243">
        <f>IF(Отчетность!AF73&lt;0,-Отчетность!AF73*Вводные!$F$28,0)*Z9</f>
        <v>0</v>
      </c>
      <c r="AA28" s="243">
        <f>IF(Отчетность!AG73&lt;0,-Отчетность!AG73*Вводные!$F$28,0)*AA9</f>
        <v>0</v>
      </c>
      <c r="AB28" s="243">
        <f>IF(Отчетность!AH73&lt;0,-Отчетность!AH73*Вводные!$F$28,0)*AB9</f>
        <v>0</v>
      </c>
      <c r="AC28" s="243">
        <f>IF(Отчетность!AI73&lt;0,-Отчетность!AI73*Вводные!$F$28,0)*AC9</f>
        <v>0</v>
      </c>
      <c r="AD28" s="243">
        <f>IF(Отчетность!AJ73&lt;0,-Отчетность!AJ73*Вводные!$F$28,0)*AD9</f>
        <v>0</v>
      </c>
      <c r="AE28" s="243">
        <f>IF(Отчетность!AK73&lt;0,-Отчетность!AK73*Вводные!$F$28,0)*AE9</f>
        <v>0</v>
      </c>
      <c r="AF28" s="243">
        <f>IF(Отчетность!AL73&lt;0,-Отчетность!AL73*Вводные!$F$28,0)*AF9</f>
        <v>0</v>
      </c>
      <c r="AG28" s="243">
        <f>IF(Отчетность!AM73&lt;0,-Отчетность!AM73*Вводные!$F$28,0)*AG9</f>
        <v>0</v>
      </c>
      <c r="AH28" s="243">
        <f>IF(Отчетность!AN73&lt;0,-Отчетность!AN73*Вводные!$F$28,0)*AH9</f>
        <v>0</v>
      </c>
      <c r="AI28" s="243">
        <f>IF(Отчетность!AO73&lt;0,-Отчетность!AO73*Вводные!$F$28,0)*AI9</f>
        <v>0</v>
      </c>
      <c r="AJ28" s="243">
        <f>IF(Отчетность!AP73&lt;0,-Отчетность!AP73*Вводные!$F$28,0)*AJ9</f>
        <v>0</v>
      </c>
      <c r="AK28" s="243">
        <f>IF(Отчетность!AQ73&lt;0,-Отчетность!AQ73*Вводные!$F$28,0)*AK9</f>
        <v>0</v>
      </c>
      <c r="AL28" s="243">
        <f>IF(Отчетность!AR73&lt;0,-Отчетность!AR73*Вводные!$F$28,0)*AL9</f>
        <v>0</v>
      </c>
      <c r="AM28" s="243">
        <f>IF(Отчетность!AS73&lt;0,-Отчетность!AS73*Вводные!$F$28,0)*AM9</f>
        <v>0</v>
      </c>
      <c r="AN28" s="243">
        <f>IF(Отчетность!AT73&lt;0,-Отчетность!AT73*Вводные!$F$28,0)*AN9</f>
        <v>0</v>
      </c>
      <c r="AO28" s="243">
        <f>IF(Отчетность!AU73&lt;0,-Отчетность!AU73*Вводные!$F$28,0)*AO9</f>
        <v>0</v>
      </c>
      <c r="AP28" s="243">
        <f>IF(Отчетность!AV73&lt;0,-Отчетность!AV73*Вводные!$F$28,0)*AP9</f>
        <v>0</v>
      </c>
      <c r="AQ28" s="243">
        <f>IF(Отчетность!AW73&lt;0,-Отчетность!AW73*Вводные!$F$28,0)*AQ9</f>
        <v>0</v>
      </c>
      <c r="AR28" s="243">
        <f>IF(Отчетность!AX73&lt;0,-Отчетность!AX73*Вводные!$F$28,0)*AR9</f>
        <v>0</v>
      </c>
      <c r="AS28" s="243">
        <f>IF(Отчетность!AY73&lt;0,-Отчетность!AY73*Вводные!$F$28,0)*AS9</f>
        <v>0</v>
      </c>
      <c r="AT28" s="243">
        <f>IF(Отчетность!AZ73&lt;0,-Отчетность!AZ73*Вводные!$F$28,0)*AT9</f>
        <v>0</v>
      </c>
      <c r="AU28" s="243">
        <f>IF(Отчетность!BA73&lt;0,-Отчетность!BA73*Вводные!$F$28,0)*AU9</f>
        <v>0</v>
      </c>
      <c r="AV28" s="243">
        <f>IF(Отчетность!BB73&lt;0,-Отчетность!BB73*Вводные!$F$28,0)*AV9</f>
        <v>0</v>
      </c>
      <c r="AW28" s="243">
        <f>IF(Отчетность!BC73&lt;0,-Отчетность!BC73*Вводные!$F$28,0)*AW9</f>
        <v>0</v>
      </c>
      <c r="AX28" s="243">
        <f>IF(Отчетность!BD73&lt;0,-Отчетность!BD73*Вводные!$F$28,0)*AX9</f>
        <v>0</v>
      </c>
      <c r="AY28" s="243">
        <f>IF(Отчетность!BE73&lt;0,-Отчетность!BE73*Вводные!$F$28,0)*AY9</f>
        <v>0</v>
      </c>
      <c r="AZ28" s="243">
        <f>IF(Отчетность!BF73&lt;0,-Отчетность!BF73*Вводные!$F$28,0)*AZ9</f>
        <v>0</v>
      </c>
      <c r="BA28" s="243">
        <f>IF(Отчетность!BG73&lt;0,-Отчетность!BG73*Вводные!$F$28,0)*BA9</f>
        <v>0</v>
      </c>
      <c r="BB28" s="243">
        <f>IF(Отчетность!BH73&lt;0,-Отчетность!BH73*Вводные!$F$28,0)*BB9</f>
        <v>0</v>
      </c>
      <c r="BC28" s="243">
        <f>IF(Отчетность!BI73&lt;0,-Отчетность!BI73*Вводные!$F$28,0)*BC9</f>
        <v>0</v>
      </c>
      <c r="BD28" s="243">
        <f>IF(Отчетность!BJ73&lt;0,-Отчетность!BJ73*Вводные!$F$28,0)*BD9</f>
        <v>0</v>
      </c>
      <c r="BE28" s="243">
        <f>IF(Отчетность!BK73&lt;0,-Отчетность!BK73*Вводные!$F$28,0)*BE9</f>
        <v>0</v>
      </c>
      <c r="BF28" s="243">
        <f>IF(Отчетность!BL73&lt;0,-Отчетность!BL73*Вводные!$F$28,0)*BF9</f>
        <v>0</v>
      </c>
      <c r="BG28" s="243">
        <f>IF(Отчетность!BM73&lt;0,-Отчетность!BM73*Вводные!$F$28,0)*BG9</f>
        <v>0</v>
      </c>
      <c r="BH28" s="243">
        <f>IF(Отчетность!BN73&lt;0,-Отчетность!BN73*Вводные!$F$28,0)*BH9</f>
        <v>0</v>
      </c>
      <c r="BI28" s="243">
        <f>IF(Отчетность!BO73&lt;0,-Отчетность!BO73*Вводные!$F$28,0)*BI9</f>
        <v>0</v>
      </c>
      <c r="BJ28" s="243">
        <f>IF(Отчетность!BP73&lt;0,-Отчетность!BP73*Вводные!$F$28,0)*BJ9</f>
        <v>0</v>
      </c>
      <c r="BK28" s="243">
        <f>IF(Отчетность!BQ73&lt;0,-Отчетность!BQ73*Вводные!$F$28,0)*BK9</f>
        <v>0</v>
      </c>
      <c r="BL28" s="243">
        <f>IF(Отчетность!BR73&lt;0,-Отчетность!BR73*Вводные!$F$28,0)*BL9</f>
        <v>0</v>
      </c>
      <c r="BM28" s="243">
        <f>IF(Отчетность!BS73&lt;0,-Отчетность!BS73*Вводные!$F$28,0)*BM9</f>
        <v>0</v>
      </c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</row>
    <row r="29" spans="1:85" ht="15.75" customHeight="1" x14ac:dyDescent="0.2">
      <c r="A29" s="26"/>
      <c r="B29" s="26"/>
      <c r="C29" s="269" t="s">
        <v>344</v>
      </c>
      <c r="D29" s="538" t="s">
        <v>60</v>
      </c>
      <c r="E29" s="26"/>
      <c r="F29" s="243">
        <f>IF(Отчетность!L73&gt;0,Отчетность!L73*Вводные!$F$28,0)*F9</f>
        <v>0</v>
      </c>
      <c r="G29" s="243">
        <f>IF(Отчетность!M73&gt;0,Отчетность!M73*Вводные!$F$28,0)*G9</f>
        <v>0</v>
      </c>
      <c r="H29" s="243">
        <f>IF(Отчетность!N73&gt;0,Отчетность!N73*Вводные!$F$28,0)*H9</f>
        <v>0</v>
      </c>
      <c r="I29" s="243">
        <f>IF(Отчетность!O73&gt;0,Отчетность!O73*Вводные!$F$28,0)*I9</f>
        <v>0</v>
      </c>
      <c r="J29" s="243">
        <f>IF(Отчетность!P73&gt;0,Отчетность!P73*Вводные!$F$28,0)*J9</f>
        <v>0</v>
      </c>
      <c r="K29" s="243">
        <f>IF(Отчетность!Q73&gt;0,Отчетность!Q73*Вводные!$F$28,0)*K9</f>
        <v>0</v>
      </c>
      <c r="L29" s="243">
        <f>IF(Отчетность!R73&gt;0,Отчетность!R73*Вводные!$F$28,0)*L9</f>
        <v>0</v>
      </c>
      <c r="M29" s="243">
        <f>IF(Отчетность!S73&gt;0,Отчетность!S73*Вводные!$F$28,0)*M9</f>
        <v>0</v>
      </c>
      <c r="N29" s="243">
        <f>IF(Отчетность!T73&gt;0,Отчетность!T73*Вводные!$F$28,0)*N9</f>
        <v>0</v>
      </c>
      <c r="O29" s="243">
        <f>IF(Отчетность!U73&gt;0,Отчетность!U73*Вводные!$F$28,0)*O9</f>
        <v>0</v>
      </c>
      <c r="P29" s="243">
        <f>IF(Отчетность!V73&gt;0,Отчетность!V73*Вводные!$F$28,0)*P9</f>
        <v>0</v>
      </c>
      <c r="Q29" s="243">
        <f>IF(Отчетность!W73&gt;0,Отчетность!W73*Вводные!$F$28,0)*Q9</f>
        <v>0</v>
      </c>
      <c r="R29" s="243">
        <f>IF(Отчетность!X73&gt;0,Отчетность!X73*Вводные!$F$28,0)*R9</f>
        <v>0</v>
      </c>
      <c r="S29" s="243">
        <f>IF(Отчетность!Y73&gt;0,Отчетность!Y73*Вводные!$F$28,0)*S9</f>
        <v>0</v>
      </c>
      <c r="T29" s="243">
        <f>IF(Отчетность!Z73&gt;0,Отчетность!Z73*Вводные!$F$28,0)*T9</f>
        <v>0</v>
      </c>
      <c r="U29" s="243">
        <f>IF(Отчетность!AA73&gt;0,Отчетность!AA73*Вводные!$F$28,0)*U9</f>
        <v>0</v>
      </c>
      <c r="V29" s="243">
        <f>IF(Отчетность!AB73&gt;0,Отчетность!AB73*Вводные!$F$28,0)*V9</f>
        <v>0</v>
      </c>
      <c r="W29" s="243">
        <f>IF(Отчетность!AC73&gt;0,Отчетность!AC73*Вводные!$F$28,0)*W9</f>
        <v>0</v>
      </c>
      <c r="X29" s="243">
        <f>IF(Отчетность!AD73&gt;0,Отчетность!AD73*Вводные!$F$28,0)*X9</f>
        <v>0</v>
      </c>
      <c r="Y29" s="243">
        <f>IF(Отчетность!AE73&gt;0,Отчетность!AE73*Вводные!$F$28,0)*Y9</f>
        <v>0</v>
      </c>
      <c r="Z29" s="243">
        <f>IF(Отчетность!AF73&gt;0,Отчетность!AF73*Вводные!$F$28,0)*Z9</f>
        <v>0</v>
      </c>
      <c r="AA29" s="243">
        <f>IF(Отчетность!AG73&gt;0,Отчетность!AG73*Вводные!$F$28,0)*AA9</f>
        <v>0</v>
      </c>
      <c r="AB29" s="243">
        <f>IF(Отчетность!AH73&gt;0,Отчетность!AH73*Вводные!$F$28,0)*AB9</f>
        <v>0</v>
      </c>
      <c r="AC29" s="243">
        <f>IF(Отчетность!AI73&gt;0,Отчетность!AI73*Вводные!$F$28,0)*AC9</f>
        <v>0</v>
      </c>
      <c r="AD29" s="243">
        <f>IF(Отчетность!AJ73&gt;0,Отчетность!AJ73*Вводные!$F$28,0)*AD9</f>
        <v>4526.8363118816096</v>
      </c>
      <c r="AE29" s="243">
        <f>IF(Отчетность!AK73&gt;0,Отчетность!AK73*Вводные!$F$28,0)*AE9</f>
        <v>4256.8369470860916</v>
      </c>
      <c r="AF29" s="243">
        <f>IF(Отчетность!AL73&gt;0,Отчетность!AL73*Вводные!$F$28,0)*AF9</f>
        <v>4028.5747429160911</v>
      </c>
      <c r="AG29" s="243">
        <f>IF(Отчетность!AM73&gt;0,Отчетность!AM73*Вводные!$F$28,0)*AG9</f>
        <v>4248.2374470860914</v>
      </c>
      <c r="AH29" s="243">
        <f>IF(Отчетность!AN73&gt;0,Отчетность!AN73*Вводные!$F$28,0)*AH9</f>
        <v>4243.9376970860903</v>
      </c>
      <c r="AI29" s="243">
        <f>IF(Отчетность!AO73&gt;0,Отчетность!AO73*Вводные!$F$28,0)*AI9</f>
        <v>3567.750584576092</v>
      </c>
      <c r="AJ29" s="243">
        <f>IF(Отчетность!AP73&gt;0,Отчетность!AP73*Вводные!$F$28,0)*AJ9</f>
        <v>4211.9804039826431</v>
      </c>
      <c r="AK29" s="243">
        <f>IF(Отчетность!AQ73&gt;0,Отчетность!AQ73*Вводные!$F$28,0)*AK9</f>
        <v>3983.7181998126434</v>
      </c>
      <c r="AL29" s="243">
        <f>IF(Отчетность!AR73&gt;0,Отчетность!AR73*Вводные!$F$28,0)*AL9</f>
        <v>4203.3809039826428</v>
      </c>
      <c r="AM29" s="243">
        <f>IF(Отчетность!AS73&gt;0,Отчетность!AS73*Вводные!$F$28,0)*AM9</f>
        <v>3834.9719411919541</v>
      </c>
      <c r="AN29" s="243">
        <f>IF(Отчетность!AT73&gt;0,Отчетность!AT73*Вводные!$F$28,0)*AN9</f>
        <v>3844.4145074309195</v>
      </c>
      <c r="AO29" s="243">
        <f>IF(Отчетность!AU73&gt;0,Отчетность!AU73*Вводные!$F$28,0)*AO9</f>
        <v>3559.8212401895394</v>
      </c>
      <c r="AP29" s="243">
        <f>IF(Отчетность!AV73&gt;0,Отчетность!AV73*Вводные!$F$28,0)*AP9</f>
        <v>10445.935956901734</v>
      </c>
      <c r="AQ29" s="243">
        <f>IF(Отчетность!AW73&gt;0,Отчетность!AW73*Вводные!$F$28,0)*AQ9</f>
        <v>10403.733518698842</v>
      </c>
      <c r="AR29" s="243">
        <f>IF(Отчетность!AX73&gt;0,Отчетность!AX73*Вводные!$F$28,0)*AR9</f>
        <v>9923.982347246565</v>
      </c>
      <c r="AS29" s="243">
        <f>IF(Отчетность!AY73&gt;0,Отчетность!AY73*Вводные!$F$28,0)*AS9</f>
        <v>10394.790038698842</v>
      </c>
      <c r="AT29" s="243">
        <f>IF(Отчетность!AZ73&gt;0,Отчетность!AZ73*Вводные!$F$28,0)*AT9</f>
        <v>10390.318298698843</v>
      </c>
      <c r="AU29" s="243">
        <f>IF(Отчетность!BA73&gt;0,Отчетность!BA73*Вводные!$F$28,0)*AU9</f>
        <v>8960.0082643420064</v>
      </c>
      <c r="AV29" s="243">
        <f>IF(Отчетность!BB73&gt;0,Отчетность!BB73*Вводные!$F$28,0)*AV9</f>
        <v>10381.374818698843</v>
      </c>
      <c r="AW29" s="243">
        <f>IF(Отчетность!BC73&gt;0,Отчетность!BC73*Вводные!$F$28,0)*AW9</f>
        <v>9901.6236472465644</v>
      </c>
      <c r="AX29" s="243">
        <f>IF(Отчетность!BD73&gt;0,Отчетность!BD73*Вводные!$F$28,0)*AX9</f>
        <v>10347.905655940222</v>
      </c>
      <c r="AY29" s="243">
        <f>IF(Отчетность!BE73&gt;0,Отчетность!BE73*Вводные!$F$28,0)*AY9</f>
        <v>9721.0003879362175</v>
      </c>
      <c r="AZ29" s="243">
        <f>IF(Отчетность!BF73&gt;0,Отчетность!BF73*Вводные!$F$28,0)*AZ9</f>
        <v>9971.0769345609133</v>
      </c>
      <c r="BA29" s="243">
        <f>IF(Отчетность!BG73&gt;0,Отчетность!BG73*Вводные!$F$28,0)*BA9</f>
        <v>9672.2970014574639</v>
      </c>
      <c r="BB29" s="243">
        <f>IF(Отчетность!BH73&gt;0,Отчетность!BH73*Вводные!$F$28,0)*BB9</f>
        <v>21195.40142044524</v>
      </c>
      <c r="BC29" s="243">
        <f>IF(Отчетность!BI73&gt;0,Отчетность!BI73*Вводные!$F$28,0)*BC9</f>
        <v>21511.266561613797</v>
      </c>
      <c r="BD29" s="243">
        <f>IF(Отчетность!BJ73&gt;0,Отчетность!BJ73*Вводные!$F$28,0)*BD9</f>
        <v>20648.155043507304</v>
      </c>
      <c r="BE29" s="243">
        <f>IF(Отчетность!BK73&gt;0,Отчетность!BK73*Вводные!$F$28,0)*BE9</f>
        <v>21501.965342413794</v>
      </c>
      <c r="BF29" s="243">
        <f>IF(Отчетность!BL73&gt;0,Отчетность!BL73*Вводные!$F$28,0)*BF9</f>
        <v>21497.314732813793</v>
      </c>
      <c r="BG29" s="243">
        <f>IF(Отчетность!BM73&gt;0,Отчетность!BM73*Вводные!$F$28,0)*BG9</f>
        <v>19775.742306200817</v>
      </c>
      <c r="BH29" s="243">
        <f>IF(Отчетность!BN73&gt;0,Отчетность!BN73*Вводные!$F$28,0)*BH9</f>
        <v>21488.013513613794</v>
      </c>
      <c r="BI29" s="243">
        <f>IF(Отчетность!BO73&gt;0,Отчетность!BO73*Вводные!$F$28,0)*BI9</f>
        <v>20624.901995507302</v>
      </c>
      <c r="BJ29" s="243">
        <f>IF(Отчетность!BP73&gt;0,Отчетность!BP73*Вводные!$F$28,0)*BJ9</f>
        <v>21478.712294413795</v>
      </c>
      <c r="BK29" s="243">
        <f>IF(Отчетность!BQ73&gt;0,Отчетность!BQ73*Вводные!$F$28,0)*BK9</f>
        <v>20615.600776307303</v>
      </c>
      <c r="BL29" s="243">
        <f>IF(Отчетность!BR73&gt;0,Отчетность!BR73*Вводные!$F$28,0)*BL9</f>
        <v>21469.411075213793</v>
      </c>
      <c r="BM29" s="243">
        <f>IF(Отчетность!BS73&gt;0,Отчетность!BS73*Вводные!$F$28,0)*BM9</f>
        <v>21464.760465613796</v>
      </c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</row>
    <row r="30" spans="1:85" ht="11.25" customHeight="1" x14ac:dyDescent="0.2">
      <c r="A30" s="26"/>
      <c r="B30" s="26"/>
      <c r="C30" s="26"/>
      <c r="D30" s="38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</row>
    <row r="31" spans="1:85" ht="9.75" customHeight="1" x14ac:dyDescent="0.2">
      <c r="E31" s="129"/>
    </row>
    <row r="32" spans="1:85" ht="9.75" customHeight="1" x14ac:dyDescent="0.2">
      <c r="A32" s="270"/>
      <c r="B32" s="270"/>
      <c r="E32" s="129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  <c r="R32" s="218"/>
      <c r="S32" s="218"/>
      <c r="T32" s="218"/>
      <c r="U32" s="218"/>
      <c r="V32" s="218"/>
      <c r="W32" s="218"/>
      <c r="X32" s="218"/>
      <c r="Y32" s="218"/>
      <c r="Z32" s="218"/>
      <c r="AA32" s="218"/>
      <c r="AB32" s="218"/>
      <c r="AC32" s="218"/>
      <c r="AD32" s="218"/>
      <c r="AE32" s="218"/>
      <c r="AF32" s="218"/>
      <c r="AG32" s="218"/>
      <c r="AH32" s="218"/>
      <c r="AI32" s="218"/>
      <c r="AJ32" s="218"/>
      <c r="AK32" s="218"/>
      <c r="AL32" s="218"/>
      <c r="AM32" s="218"/>
      <c r="AN32" s="218"/>
      <c r="AO32" s="218"/>
      <c r="AP32" s="218"/>
      <c r="AQ32" s="218"/>
      <c r="AR32" s="218"/>
      <c r="AS32" s="218"/>
      <c r="AT32" s="218"/>
      <c r="AU32" s="218"/>
      <c r="AV32" s="218"/>
      <c r="AW32" s="218"/>
      <c r="AX32" s="218"/>
      <c r="AY32" s="218"/>
      <c r="AZ32" s="218"/>
      <c r="BA32" s="218"/>
      <c r="BB32" s="218"/>
      <c r="BC32" s="218"/>
      <c r="BD32" s="218"/>
      <c r="BE32" s="218"/>
      <c r="BF32" s="218"/>
      <c r="BG32" s="218"/>
      <c r="BH32" s="218"/>
      <c r="BI32" s="218"/>
      <c r="BJ32" s="218"/>
      <c r="BK32" s="218"/>
      <c r="BL32" s="218"/>
      <c r="BM32" s="218"/>
    </row>
    <row r="33" spans="5:65" ht="9.75" customHeight="1" x14ac:dyDescent="0.2">
      <c r="E33" s="129"/>
    </row>
    <row r="34" spans="5:65" ht="9.75" customHeight="1" x14ac:dyDescent="0.2">
      <c r="E34" s="129"/>
    </row>
    <row r="35" spans="5:65" ht="9.75" customHeight="1" x14ac:dyDescent="0.2">
      <c r="E35" s="129"/>
    </row>
    <row r="36" spans="5:65" ht="9.75" customHeight="1" x14ac:dyDescent="0.2">
      <c r="E36" s="129"/>
      <c r="F36" s="271"/>
      <c r="G36" s="271"/>
      <c r="H36" s="271"/>
      <c r="I36" s="271"/>
      <c r="J36" s="271"/>
      <c r="K36" s="271"/>
      <c r="L36" s="271"/>
      <c r="M36" s="271"/>
      <c r="N36" s="271"/>
      <c r="O36" s="271"/>
      <c r="P36" s="271"/>
      <c r="Q36" s="271"/>
      <c r="R36" s="271"/>
      <c r="S36" s="271"/>
      <c r="T36" s="271"/>
      <c r="U36" s="271"/>
      <c r="V36" s="271"/>
      <c r="W36" s="271"/>
      <c r="X36" s="271"/>
      <c r="Y36" s="271"/>
      <c r="Z36" s="271"/>
      <c r="AA36" s="271"/>
      <c r="AB36" s="271"/>
      <c r="AC36" s="271"/>
      <c r="AD36" s="271"/>
      <c r="AE36" s="271"/>
      <c r="AF36" s="271"/>
      <c r="AG36" s="271"/>
      <c r="AH36" s="271"/>
      <c r="AI36" s="271"/>
      <c r="AJ36" s="271"/>
      <c r="AK36" s="271"/>
      <c r="AL36" s="271"/>
      <c r="AM36" s="271"/>
      <c r="AN36" s="271"/>
      <c r="AO36" s="271"/>
      <c r="AP36" s="271"/>
      <c r="AQ36" s="271"/>
      <c r="AR36" s="271"/>
      <c r="AS36" s="271"/>
      <c r="AT36" s="271"/>
      <c r="AU36" s="271"/>
      <c r="AV36" s="271"/>
      <c r="AW36" s="271"/>
      <c r="AX36" s="271"/>
      <c r="AY36" s="271"/>
      <c r="AZ36" s="271"/>
      <c r="BA36" s="271"/>
      <c r="BB36" s="271"/>
      <c r="BC36" s="271"/>
      <c r="BD36" s="271"/>
      <c r="BE36" s="271"/>
      <c r="BF36" s="271"/>
      <c r="BG36" s="271"/>
      <c r="BH36" s="271"/>
      <c r="BI36" s="271"/>
      <c r="BJ36" s="271"/>
      <c r="BK36" s="271"/>
      <c r="BL36" s="271"/>
      <c r="BM36" s="271"/>
    </row>
    <row r="37" spans="5:65" ht="9.75" customHeight="1" x14ac:dyDescent="0.2">
      <c r="E37" s="129"/>
    </row>
    <row r="38" spans="5:65" ht="9.75" customHeight="1" x14ac:dyDescent="0.2">
      <c r="E38" s="129"/>
      <c r="AD38" s="218"/>
      <c r="AE38" s="218"/>
      <c r="AF38" s="218"/>
      <c r="AG38" s="218"/>
      <c r="AH38" s="218"/>
      <c r="AI38" s="218"/>
      <c r="AJ38" s="218"/>
      <c r="AK38" s="218"/>
      <c r="AL38" s="218"/>
      <c r="AM38" s="218"/>
      <c r="AN38" s="218"/>
      <c r="AO38" s="218"/>
      <c r="AP38" s="218"/>
      <c r="AQ38" s="218"/>
      <c r="AR38" s="218"/>
      <c r="AS38" s="218"/>
      <c r="AT38" s="218"/>
      <c r="AU38" s="218"/>
      <c r="AV38" s="218"/>
      <c r="AW38" s="218"/>
      <c r="AX38" s="218"/>
      <c r="AY38" s="218"/>
      <c r="AZ38" s="218"/>
      <c r="BA38" s="218"/>
      <c r="BB38" s="218"/>
      <c r="BC38" s="218"/>
      <c r="BD38" s="218"/>
      <c r="BE38" s="218"/>
      <c r="BF38" s="218"/>
      <c r="BG38" s="218"/>
      <c r="BH38" s="218"/>
      <c r="BI38" s="218"/>
      <c r="BJ38" s="218"/>
      <c r="BK38" s="218"/>
      <c r="BL38" s="218"/>
      <c r="BM38" s="218"/>
    </row>
    <row r="39" spans="5:65" ht="9.75" customHeight="1" x14ac:dyDescent="0.2">
      <c r="E39" s="129"/>
    </row>
    <row r="40" spans="5:65" ht="9.75" customHeight="1" x14ac:dyDescent="0.2">
      <c r="E40" s="129"/>
    </row>
    <row r="41" spans="5:65" ht="9.75" customHeight="1" x14ac:dyDescent="0.2">
      <c r="E41" s="129"/>
    </row>
    <row r="42" spans="5:65" ht="9.75" customHeight="1" x14ac:dyDescent="0.2">
      <c r="E42" s="272"/>
    </row>
    <row r="43" spans="5:65" ht="9.75" customHeight="1" x14ac:dyDescent="0.2">
      <c r="E43" s="272"/>
    </row>
    <row r="44" spans="5:65" ht="9.75" customHeight="1" x14ac:dyDescent="0.2">
      <c r="E44" s="272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  <c r="R44" s="218"/>
      <c r="S44" s="218"/>
      <c r="T44" s="218"/>
      <c r="U44" s="218"/>
      <c r="V44" s="218"/>
      <c r="W44" s="218"/>
      <c r="X44" s="218"/>
      <c r="Y44" s="218"/>
      <c r="Z44" s="218"/>
      <c r="AA44" s="218"/>
      <c r="AB44" s="218"/>
      <c r="AC44" s="218"/>
      <c r="AD44" s="218"/>
      <c r="AE44" s="218"/>
      <c r="AF44" s="218"/>
      <c r="AG44" s="218"/>
      <c r="AH44" s="218"/>
      <c r="AI44" s="218"/>
      <c r="AJ44" s="218"/>
      <c r="AK44" s="218"/>
      <c r="AL44" s="218"/>
      <c r="AM44" s="218"/>
      <c r="AN44" s="218"/>
      <c r="AO44" s="218"/>
      <c r="AP44" s="218"/>
      <c r="AQ44" s="218"/>
      <c r="AR44" s="218"/>
      <c r="AS44" s="218"/>
      <c r="AT44" s="218"/>
      <c r="AU44" s="218"/>
      <c r="AV44" s="218"/>
      <c r="AW44" s="218"/>
      <c r="AX44" s="218"/>
      <c r="AY44" s="218"/>
      <c r="AZ44" s="218"/>
      <c r="BA44" s="218"/>
      <c r="BB44" s="218"/>
      <c r="BC44" s="218"/>
      <c r="BD44" s="218"/>
      <c r="BE44" s="218"/>
      <c r="BF44" s="218"/>
      <c r="BG44" s="218"/>
      <c r="BH44" s="218"/>
      <c r="BI44" s="218"/>
      <c r="BJ44" s="218"/>
      <c r="BK44" s="218"/>
      <c r="BL44" s="218"/>
      <c r="BM44" s="218"/>
    </row>
    <row r="45" spans="5:65" ht="15" customHeight="1" x14ac:dyDescent="0.2">
      <c r="E45" s="272"/>
    </row>
    <row r="46" spans="5:65" ht="15" customHeight="1" x14ac:dyDescent="0.2">
      <c r="E46" s="272"/>
    </row>
    <row r="47" spans="5:65" ht="15" customHeight="1" x14ac:dyDescent="0.2">
      <c r="E47" s="272"/>
    </row>
    <row r="48" spans="5:65" ht="15" customHeight="1" x14ac:dyDescent="0.2">
      <c r="E48" s="272"/>
    </row>
    <row r="49" spans="5:5" ht="15" customHeight="1" x14ac:dyDescent="0.2">
      <c r="E49" s="272"/>
    </row>
    <row r="50" spans="5:5" ht="15" customHeight="1" x14ac:dyDescent="0.2">
      <c r="E50" s="272"/>
    </row>
    <row r="51" spans="5:5" ht="15.75" customHeight="1" x14ac:dyDescent="0.2">
      <c r="E51" s="129"/>
    </row>
    <row r="52" spans="5:5" ht="15.75" customHeight="1" x14ac:dyDescent="0.2">
      <c r="E52" s="129"/>
    </row>
    <row r="53" spans="5:5" ht="15.75" customHeight="1" x14ac:dyDescent="0.2">
      <c r="E53" s="129"/>
    </row>
    <row r="54" spans="5:5" ht="15.75" customHeight="1" x14ac:dyDescent="0.2">
      <c r="E54" s="129"/>
    </row>
    <row r="55" spans="5:5" ht="15.75" customHeight="1" x14ac:dyDescent="0.2">
      <c r="E55" s="129"/>
    </row>
    <row r="56" spans="5:5" ht="15.75" customHeight="1" x14ac:dyDescent="0.2">
      <c r="E56" s="129"/>
    </row>
    <row r="57" spans="5:5" ht="15.75" customHeight="1" x14ac:dyDescent="0.2">
      <c r="E57" s="129"/>
    </row>
    <row r="58" spans="5:5" ht="15.75" customHeight="1" x14ac:dyDescent="0.2">
      <c r="E58" s="129"/>
    </row>
    <row r="59" spans="5:5" ht="15.75" customHeight="1" x14ac:dyDescent="0.2">
      <c r="E59" s="129"/>
    </row>
    <row r="60" spans="5:5" ht="15.75" customHeight="1" x14ac:dyDescent="0.2">
      <c r="E60" s="129"/>
    </row>
    <row r="61" spans="5:5" ht="15.75" customHeight="1" x14ac:dyDescent="0.2">
      <c r="E61" s="129"/>
    </row>
    <row r="62" spans="5:5" ht="15.75" customHeight="1" x14ac:dyDescent="0.2">
      <c r="E62" s="129"/>
    </row>
    <row r="63" spans="5:5" ht="15.75" customHeight="1" x14ac:dyDescent="0.2">
      <c r="E63" s="129"/>
    </row>
    <row r="64" spans="5:5" ht="15.75" customHeight="1" x14ac:dyDescent="0.2">
      <c r="E64" s="129"/>
    </row>
    <row r="65" spans="5:5" ht="15.75" customHeight="1" x14ac:dyDescent="0.2">
      <c r="E65" s="129"/>
    </row>
    <row r="66" spans="5:5" ht="15.75" customHeight="1" x14ac:dyDescent="0.2">
      <c r="E66" s="129"/>
    </row>
    <row r="67" spans="5:5" ht="15.75" customHeight="1" x14ac:dyDescent="0.2">
      <c r="E67" s="129"/>
    </row>
    <row r="68" spans="5:5" ht="15.75" customHeight="1" x14ac:dyDescent="0.2">
      <c r="E68" s="129"/>
    </row>
    <row r="69" spans="5:5" ht="15.75" customHeight="1" x14ac:dyDescent="0.2">
      <c r="E69" s="129"/>
    </row>
    <row r="70" spans="5:5" ht="15.75" customHeight="1" x14ac:dyDescent="0.2">
      <c r="E70" s="129"/>
    </row>
    <row r="71" spans="5:5" ht="15.75" customHeight="1" x14ac:dyDescent="0.2">
      <c r="E71" s="129"/>
    </row>
    <row r="72" spans="5:5" ht="15.75" customHeight="1" x14ac:dyDescent="0.2">
      <c r="E72" s="129"/>
    </row>
    <row r="73" spans="5:5" ht="15.75" customHeight="1" x14ac:dyDescent="0.2">
      <c r="E73" s="129"/>
    </row>
    <row r="74" spans="5:5" ht="15.75" customHeight="1" x14ac:dyDescent="0.2">
      <c r="E74" s="129"/>
    </row>
    <row r="75" spans="5:5" ht="15.75" customHeight="1" x14ac:dyDescent="0.2">
      <c r="E75" s="129"/>
    </row>
    <row r="76" spans="5:5" ht="15.75" customHeight="1" x14ac:dyDescent="0.2">
      <c r="E76" s="129"/>
    </row>
    <row r="77" spans="5:5" ht="15.75" customHeight="1" x14ac:dyDescent="0.2">
      <c r="E77" s="129"/>
    </row>
    <row r="78" spans="5:5" ht="15.75" customHeight="1" x14ac:dyDescent="0.2">
      <c r="E78" s="129"/>
    </row>
    <row r="79" spans="5:5" ht="15.75" customHeight="1" x14ac:dyDescent="0.2">
      <c r="E79" s="129"/>
    </row>
    <row r="80" spans="5:5" ht="15.75" customHeight="1" x14ac:dyDescent="0.2">
      <c r="E80" s="129"/>
    </row>
    <row r="81" spans="5:5" ht="15.75" customHeight="1" x14ac:dyDescent="0.2">
      <c r="E81" s="129"/>
    </row>
    <row r="82" spans="5:5" ht="15.75" customHeight="1" x14ac:dyDescent="0.2">
      <c r="E82" s="129"/>
    </row>
    <row r="83" spans="5:5" ht="15.75" customHeight="1" x14ac:dyDescent="0.2">
      <c r="E83" s="129"/>
    </row>
    <row r="84" spans="5:5" ht="15.75" customHeight="1" x14ac:dyDescent="0.2">
      <c r="E84" s="129"/>
    </row>
    <row r="85" spans="5:5" ht="15.75" customHeight="1" x14ac:dyDescent="0.2">
      <c r="E85" s="129"/>
    </row>
    <row r="86" spans="5:5" ht="15.75" customHeight="1" x14ac:dyDescent="0.2">
      <c r="E86" s="129"/>
    </row>
    <row r="87" spans="5:5" ht="15.75" customHeight="1" x14ac:dyDescent="0.2">
      <c r="E87" s="129"/>
    </row>
    <row r="88" spans="5:5" ht="15.75" customHeight="1" x14ac:dyDescent="0.2">
      <c r="E88" s="129"/>
    </row>
    <row r="89" spans="5:5" ht="15.75" customHeight="1" x14ac:dyDescent="0.2">
      <c r="E89" s="129"/>
    </row>
    <row r="90" spans="5:5" ht="15.75" customHeight="1" x14ac:dyDescent="0.2">
      <c r="E90" s="129"/>
    </row>
    <row r="91" spans="5:5" ht="15.75" customHeight="1" x14ac:dyDescent="0.2">
      <c r="E91" s="129"/>
    </row>
    <row r="92" spans="5:5" ht="15.75" customHeight="1" x14ac:dyDescent="0.2">
      <c r="E92" s="129"/>
    </row>
    <row r="93" spans="5:5" ht="15.75" customHeight="1" x14ac:dyDescent="0.2">
      <c r="E93" s="129"/>
    </row>
    <row r="94" spans="5:5" ht="15.75" customHeight="1" x14ac:dyDescent="0.2">
      <c r="E94" s="129"/>
    </row>
    <row r="95" spans="5:5" ht="15.75" customHeight="1" x14ac:dyDescent="0.2">
      <c r="E95" s="129"/>
    </row>
    <row r="96" spans="5:5" ht="15.75" customHeight="1" x14ac:dyDescent="0.2">
      <c r="E96" s="129"/>
    </row>
    <row r="97" spans="5:5" ht="15.75" customHeight="1" x14ac:dyDescent="0.2">
      <c r="E97" s="129"/>
    </row>
    <row r="98" spans="5:5" ht="15.75" customHeight="1" x14ac:dyDescent="0.2">
      <c r="E98" s="129"/>
    </row>
    <row r="99" spans="5:5" ht="15.75" customHeight="1" x14ac:dyDescent="0.2">
      <c r="E99" s="129"/>
    </row>
    <row r="100" spans="5:5" ht="15.75" customHeight="1" x14ac:dyDescent="0.2">
      <c r="E100" s="129"/>
    </row>
    <row r="101" spans="5:5" ht="15.75" customHeight="1" x14ac:dyDescent="0.2">
      <c r="E101" s="129"/>
    </row>
    <row r="102" spans="5:5" ht="15.75" customHeight="1" x14ac:dyDescent="0.2">
      <c r="E102" s="129"/>
    </row>
    <row r="103" spans="5:5" ht="15.75" customHeight="1" x14ac:dyDescent="0.2">
      <c r="E103" s="129"/>
    </row>
    <row r="104" spans="5:5" ht="15.75" customHeight="1" x14ac:dyDescent="0.2">
      <c r="E104" s="129"/>
    </row>
    <row r="105" spans="5:5" ht="15.75" customHeight="1" x14ac:dyDescent="0.2">
      <c r="E105" s="129"/>
    </row>
    <row r="106" spans="5:5" ht="15.75" customHeight="1" x14ac:dyDescent="0.2">
      <c r="E106" s="129"/>
    </row>
    <row r="107" spans="5:5" ht="15.75" customHeight="1" x14ac:dyDescent="0.2">
      <c r="E107" s="129"/>
    </row>
    <row r="108" spans="5:5" ht="15.75" customHeight="1" x14ac:dyDescent="0.2">
      <c r="E108" s="129"/>
    </row>
    <row r="109" spans="5:5" ht="15.75" customHeight="1" x14ac:dyDescent="0.2">
      <c r="E109" s="129"/>
    </row>
    <row r="110" spans="5:5" ht="15.75" customHeight="1" x14ac:dyDescent="0.2">
      <c r="E110" s="129"/>
    </row>
    <row r="111" spans="5:5" ht="15.75" customHeight="1" x14ac:dyDescent="0.2">
      <c r="E111" s="129"/>
    </row>
    <row r="112" spans="5:5" ht="15.75" customHeight="1" x14ac:dyDescent="0.2">
      <c r="E112" s="129"/>
    </row>
    <row r="113" spans="5:5" ht="15.75" customHeight="1" x14ac:dyDescent="0.2">
      <c r="E113" s="129"/>
    </row>
    <row r="114" spans="5:5" ht="15.75" customHeight="1" x14ac:dyDescent="0.2">
      <c r="E114" s="129"/>
    </row>
    <row r="115" spans="5:5" ht="15.75" customHeight="1" x14ac:dyDescent="0.2">
      <c r="E115" s="129"/>
    </row>
    <row r="116" spans="5:5" ht="15.75" customHeight="1" x14ac:dyDescent="0.2">
      <c r="E116" s="129"/>
    </row>
    <row r="117" spans="5:5" ht="15.75" customHeight="1" x14ac:dyDescent="0.2">
      <c r="E117" s="129"/>
    </row>
    <row r="118" spans="5:5" ht="15.75" customHeight="1" x14ac:dyDescent="0.2">
      <c r="E118" s="129"/>
    </row>
    <row r="119" spans="5:5" ht="15.75" customHeight="1" x14ac:dyDescent="0.2">
      <c r="E119" s="129"/>
    </row>
    <row r="120" spans="5:5" ht="15.75" customHeight="1" x14ac:dyDescent="0.2">
      <c r="E120" s="129"/>
    </row>
    <row r="121" spans="5:5" ht="15.75" customHeight="1" x14ac:dyDescent="0.2">
      <c r="E121" s="129"/>
    </row>
    <row r="122" spans="5:5" ht="15.75" customHeight="1" x14ac:dyDescent="0.2">
      <c r="E122" s="129"/>
    </row>
    <row r="123" spans="5:5" ht="15.75" customHeight="1" x14ac:dyDescent="0.2">
      <c r="E123" s="129"/>
    </row>
    <row r="124" spans="5:5" ht="15.75" customHeight="1" x14ac:dyDescent="0.2">
      <c r="E124" s="129"/>
    </row>
    <row r="125" spans="5:5" ht="15.75" customHeight="1" x14ac:dyDescent="0.2">
      <c r="E125" s="129"/>
    </row>
    <row r="126" spans="5:5" ht="15.75" customHeight="1" x14ac:dyDescent="0.2">
      <c r="E126" s="129"/>
    </row>
    <row r="127" spans="5:5" ht="15.75" customHeight="1" x14ac:dyDescent="0.2">
      <c r="E127" s="129"/>
    </row>
    <row r="128" spans="5:5" ht="15.75" customHeight="1" x14ac:dyDescent="0.2">
      <c r="E128" s="129"/>
    </row>
    <row r="129" spans="5:5" ht="15.75" customHeight="1" x14ac:dyDescent="0.2">
      <c r="E129" s="129"/>
    </row>
    <row r="130" spans="5:5" ht="15.75" customHeight="1" x14ac:dyDescent="0.2">
      <c r="E130" s="129"/>
    </row>
    <row r="131" spans="5:5" ht="15.75" customHeight="1" x14ac:dyDescent="0.2">
      <c r="E131" s="129"/>
    </row>
    <row r="132" spans="5:5" ht="15.75" customHeight="1" x14ac:dyDescent="0.2">
      <c r="E132" s="129"/>
    </row>
    <row r="133" spans="5:5" ht="15.75" customHeight="1" x14ac:dyDescent="0.2">
      <c r="E133" s="129"/>
    </row>
    <row r="134" spans="5:5" ht="15.75" customHeight="1" x14ac:dyDescent="0.2">
      <c r="E134" s="129"/>
    </row>
    <row r="135" spans="5:5" ht="15.75" customHeight="1" x14ac:dyDescent="0.2">
      <c r="E135" s="129"/>
    </row>
    <row r="136" spans="5:5" ht="15.75" customHeight="1" x14ac:dyDescent="0.2">
      <c r="E136" s="129"/>
    </row>
    <row r="137" spans="5:5" ht="15.75" customHeight="1" x14ac:dyDescent="0.2">
      <c r="E137" s="129"/>
    </row>
    <row r="138" spans="5:5" ht="15.75" customHeight="1" x14ac:dyDescent="0.2">
      <c r="E138" s="129"/>
    </row>
    <row r="139" spans="5:5" ht="15.75" customHeight="1" x14ac:dyDescent="0.2">
      <c r="E139" s="129"/>
    </row>
    <row r="140" spans="5:5" ht="15.75" customHeight="1" x14ac:dyDescent="0.2">
      <c r="E140" s="129"/>
    </row>
    <row r="141" spans="5:5" ht="15.75" customHeight="1" x14ac:dyDescent="0.2">
      <c r="E141" s="129"/>
    </row>
    <row r="142" spans="5:5" ht="15.75" customHeight="1" x14ac:dyDescent="0.2">
      <c r="E142" s="129"/>
    </row>
    <row r="143" spans="5:5" ht="15.75" customHeight="1" x14ac:dyDescent="0.2">
      <c r="E143" s="129"/>
    </row>
    <row r="144" spans="5:5" ht="15.75" customHeight="1" x14ac:dyDescent="0.2">
      <c r="E144" s="129"/>
    </row>
    <row r="145" spans="5:5" ht="15.75" customHeight="1" x14ac:dyDescent="0.2">
      <c r="E145" s="129"/>
    </row>
    <row r="146" spans="5:5" ht="15.75" customHeight="1" x14ac:dyDescent="0.2">
      <c r="E146" s="129"/>
    </row>
    <row r="147" spans="5:5" ht="15.75" customHeight="1" x14ac:dyDescent="0.2">
      <c r="E147" s="129"/>
    </row>
    <row r="148" spans="5:5" ht="15.75" customHeight="1" x14ac:dyDescent="0.2">
      <c r="E148" s="129"/>
    </row>
    <row r="149" spans="5:5" ht="15.75" customHeight="1" x14ac:dyDescent="0.2">
      <c r="E149" s="129"/>
    </row>
    <row r="150" spans="5:5" ht="15.75" customHeight="1" x14ac:dyDescent="0.2">
      <c r="E150" s="129"/>
    </row>
    <row r="151" spans="5:5" ht="15.75" customHeight="1" x14ac:dyDescent="0.2">
      <c r="E151" s="129"/>
    </row>
    <row r="152" spans="5:5" ht="15.75" customHeight="1" x14ac:dyDescent="0.2">
      <c r="E152" s="129"/>
    </row>
    <row r="153" spans="5:5" ht="15.75" customHeight="1" x14ac:dyDescent="0.2">
      <c r="E153" s="129"/>
    </row>
    <row r="154" spans="5:5" ht="15.75" customHeight="1" x14ac:dyDescent="0.2">
      <c r="E154" s="129"/>
    </row>
    <row r="155" spans="5:5" ht="15.75" customHeight="1" x14ac:dyDescent="0.2">
      <c r="E155" s="129"/>
    </row>
    <row r="156" spans="5:5" ht="15.75" customHeight="1" x14ac:dyDescent="0.2">
      <c r="E156" s="129"/>
    </row>
    <row r="157" spans="5:5" ht="15.75" customHeight="1" x14ac:dyDescent="0.2">
      <c r="E157" s="129"/>
    </row>
    <row r="158" spans="5:5" ht="15.75" customHeight="1" x14ac:dyDescent="0.2">
      <c r="E158" s="129"/>
    </row>
    <row r="159" spans="5:5" ht="15.75" customHeight="1" x14ac:dyDescent="0.2">
      <c r="E159" s="129"/>
    </row>
    <row r="160" spans="5:5" ht="15.75" customHeight="1" x14ac:dyDescent="0.2">
      <c r="E160" s="129"/>
    </row>
    <row r="161" spans="5:5" ht="15.75" customHeight="1" x14ac:dyDescent="0.2">
      <c r="E161" s="129"/>
    </row>
    <row r="162" spans="5:5" ht="15.75" customHeight="1" x14ac:dyDescent="0.2">
      <c r="E162" s="129"/>
    </row>
    <row r="163" spans="5:5" ht="15.75" customHeight="1" x14ac:dyDescent="0.2">
      <c r="E163" s="129"/>
    </row>
    <row r="164" spans="5:5" ht="15.75" customHeight="1" x14ac:dyDescent="0.2">
      <c r="E164" s="129"/>
    </row>
    <row r="165" spans="5:5" ht="15.75" customHeight="1" x14ac:dyDescent="0.2">
      <c r="E165" s="129"/>
    </row>
    <row r="166" spans="5:5" ht="15.75" customHeight="1" x14ac:dyDescent="0.2">
      <c r="E166" s="129"/>
    </row>
    <row r="167" spans="5:5" ht="15.75" customHeight="1" x14ac:dyDescent="0.2">
      <c r="E167" s="129"/>
    </row>
    <row r="168" spans="5:5" ht="15.75" customHeight="1" x14ac:dyDescent="0.2">
      <c r="E168" s="129"/>
    </row>
    <row r="169" spans="5:5" ht="15.75" customHeight="1" x14ac:dyDescent="0.2">
      <c r="E169" s="129"/>
    </row>
    <row r="170" spans="5:5" ht="15.75" customHeight="1" x14ac:dyDescent="0.2">
      <c r="E170" s="129"/>
    </row>
    <row r="171" spans="5:5" ht="15.75" customHeight="1" x14ac:dyDescent="0.2">
      <c r="E171" s="129"/>
    </row>
    <row r="172" spans="5:5" ht="15.75" customHeight="1" x14ac:dyDescent="0.2">
      <c r="E172" s="129"/>
    </row>
    <row r="173" spans="5:5" ht="15.75" customHeight="1" x14ac:dyDescent="0.2">
      <c r="E173" s="129"/>
    </row>
    <row r="174" spans="5:5" ht="15.75" customHeight="1" x14ac:dyDescent="0.2">
      <c r="E174" s="129"/>
    </row>
    <row r="175" spans="5:5" ht="15.75" customHeight="1" x14ac:dyDescent="0.2">
      <c r="E175" s="129"/>
    </row>
    <row r="176" spans="5:5" ht="15.75" customHeight="1" x14ac:dyDescent="0.2">
      <c r="E176" s="129"/>
    </row>
    <row r="177" spans="5:5" ht="15.75" customHeight="1" x14ac:dyDescent="0.2">
      <c r="E177" s="129"/>
    </row>
    <row r="178" spans="5:5" ht="15.75" customHeight="1" x14ac:dyDescent="0.2">
      <c r="E178" s="129"/>
    </row>
    <row r="179" spans="5:5" ht="15.75" customHeight="1" x14ac:dyDescent="0.2">
      <c r="E179" s="129"/>
    </row>
    <row r="180" spans="5:5" ht="15.75" customHeight="1" x14ac:dyDescent="0.2">
      <c r="E180" s="129"/>
    </row>
    <row r="181" spans="5:5" ht="15.75" customHeight="1" x14ac:dyDescent="0.2">
      <c r="E181" s="129"/>
    </row>
    <row r="182" spans="5:5" ht="15.75" customHeight="1" x14ac:dyDescent="0.2">
      <c r="E182" s="129"/>
    </row>
    <row r="183" spans="5:5" ht="15.75" customHeight="1" x14ac:dyDescent="0.2">
      <c r="E183" s="129"/>
    </row>
    <row r="184" spans="5:5" ht="15.75" customHeight="1" x14ac:dyDescent="0.2">
      <c r="E184" s="129"/>
    </row>
    <row r="185" spans="5:5" ht="15.75" customHeight="1" x14ac:dyDescent="0.2">
      <c r="E185" s="129"/>
    </row>
    <row r="186" spans="5:5" ht="15.75" customHeight="1" x14ac:dyDescent="0.2">
      <c r="E186" s="129"/>
    </row>
    <row r="187" spans="5:5" ht="15.75" customHeight="1" x14ac:dyDescent="0.2">
      <c r="E187" s="129"/>
    </row>
    <row r="188" spans="5:5" ht="15.75" customHeight="1" x14ac:dyDescent="0.2">
      <c r="E188" s="129"/>
    </row>
    <row r="189" spans="5:5" ht="15.75" customHeight="1" x14ac:dyDescent="0.2">
      <c r="E189" s="129"/>
    </row>
    <row r="190" spans="5:5" ht="15.75" customHeight="1" x14ac:dyDescent="0.2">
      <c r="E190" s="129"/>
    </row>
    <row r="191" spans="5:5" ht="15.75" customHeight="1" x14ac:dyDescent="0.2">
      <c r="E191" s="129"/>
    </row>
    <row r="192" spans="5:5" ht="15.75" customHeight="1" x14ac:dyDescent="0.2">
      <c r="E192" s="129"/>
    </row>
    <row r="193" spans="5:5" ht="15.75" customHeight="1" x14ac:dyDescent="0.2">
      <c r="E193" s="129"/>
    </row>
    <row r="194" spans="5:5" ht="15.75" customHeight="1" x14ac:dyDescent="0.2">
      <c r="E194" s="129"/>
    </row>
    <row r="195" spans="5:5" ht="15.75" customHeight="1" x14ac:dyDescent="0.2">
      <c r="E195" s="129"/>
    </row>
    <row r="196" spans="5:5" ht="15.75" customHeight="1" x14ac:dyDescent="0.2">
      <c r="E196" s="129"/>
    </row>
    <row r="197" spans="5:5" ht="15.75" customHeight="1" x14ac:dyDescent="0.2">
      <c r="E197" s="129"/>
    </row>
    <row r="198" spans="5:5" ht="15.75" customHeight="1" x14ac:dyDescent="0.2">
      <c r="E198" s="129"/>
    </row>
    <row r="199" spans="5:5" ht="15.75" customHeight="1" x14ac:dyDescent="0.2">
      <c r="E199" s="129"/>
    </row>
    <row r="200" spans="5:5" ht="15.75" customHeight="1" x14ac:dyDescent="0.2">
      <c r="E200" s="129"/>
    </row>
    <row r="201" spans="5:5" ht="15.75" customHeight="1" x14ac:dyDescent="0.2">
      <c r="E201" s="129"/>
    </row>
    <row r="202" spans="5:5" ht="15.75" customHeight="1" x14ac:dyDescent="0.2">
      <c r="E202" s="129"/>
    </row>
    <row r="203" spans="5:5" ht="15.75" customHeight="1" x14ac:dyDescent="0.2">
      <c r="E203" s="129"/>
    </row>
    <row r="204" spans="5:5" ht="15.75" customHeight="1" x14ac:dyDescent="0.2">
      <c r="E204" s="129"/>
    </row>
    <row r="205" spans="5:5" ht="15.75" customHeight="1" x14ac:dyDescent="0.2">
      <c r="E205" s="129"/>
    </row>
    <row r="206" spans="5:5" ht="15.75" customHeight="1" x14ac:dyDescent="0.2">
      <c r="E206" s="129"/>
    </row>
    <row r="207" spans="5:5" ht="15.75" customHeight="1" x14ac:dyDescent="0.2">
      <c r="E207" s="129"/>
    </row>
    <row r="208" spans="5:5" ht="15.75" customHeight="1" x14ac:dyDescent="0.2">
      <c r="E208" s="129"/>
    </row>
    <row r="209" spans="5:5" ht="15.75" customHeight="1" x14ac:dyDescent="0.2">
      <c r="E209" s="129"/>
    </row>
    <row r="210" spans="5:5" ht="15.75" customHeight="1" x14ac:dyDescent="0.2">
      <c r="E210" s="129"/>
    </row>
    <row r="211" spans="5:5" ht="15.75" customHeight="1" x14ac:dyDescent="0.2">
      <c r="E211" s="129"/>
    </row>
    <row r="212" spans="5:5" ht="15.75" customHeight="1" x14ac:dyDescent="0.2">
      <c r="E212" s="129"/>
    </row>
    <row r="213" spans="5:5" ht="15.75" customHeight="1" x14ac:dyDescent="0.2">
      <c r="E213" s="129"/>
    </row>
    <row r="214" spans="5:5" ht="15.75" customHeight="1" x14ac:dyDescent="0.2">
      <c r="E214" s="129"/>
    </row>
    <row r="215" spans="5:5" ht="15.75" customHeight="1" x14ac:dyDescent="0.2">
      <c r="E215" s="129"/>
    </row>
    <row r="216" spans="5:5" ht="15.75" customHeight="1" x14ac:dyDescent="0.2">
      <c r="E216" s="129"/>
    </row>
    <row r="217" spans="5:5" ht="15.75" customHeight="1" x14ac:dyDescent="0.2">
      <c r="E217" s="129"/>
    </row>
    <row r="218" spans="5:5" ht="15.75" customHeight="1" x14ac:dyDescent="0.2">
      <c r="E218" s="129"/>
    </row>
    <row r="219" spans="5:5" ht="15.75" customHeight="1" x14ac:dyDescent="0.2">
      <c r="E219" s="129"/>
    </row>
    <row r="220" spans="5:5" ht="15.75" customHeight="1" x14ac:dyDescent="0.2">
      <c r="E220" s="129"/>
    </row>
    <row r="221" spans="5:5" ht="15.75" customHeight="1" x14ac:dyDescent="0.2">
      <c r="E221" s="129"/>
    </row>
    <row r="222" spans="5:5" ht="15.75" customHeight="1" x14ac:dyDescent="0.2">
      <c r="E222" s="129"/>
    </row>
    <row r="223" spans="5:5" ht="15.75" customHeight="1" x14ac:dyDescent="0.2">
      <c r="E223" s="129"/>
    </row>
    <row r="224" spans="5:5" ht="15.75" customHeight="1" x14ac:dyDescent="0.2">
      <c r="E224" s="129"/>
    </row>
    <row r="225" spans="5:5" ht="15.75" customHeight="1" x14ac:dyDescent="0.2">
      <c r="E225" s="129"/>
    </row>
    <row r="226" spans="5:5" ht="15.75" customHeight="1" x14ac:dyDescent="0.2">
      <c r="E226" s="129"/>
    </row>
    <row r="227" spans="5:5" ht="15.75" customHeight="1" x14ac:dyDescent="0.2">
      <c r="E227" s="129"/>
    </row>
    <row r="228" spans="5:5" ht="15.75" customHeight="1" x14ac:dyDescent="0.2">
      <c r="E228" s="129"/>
    </row>
    <row r="229" spans="5:5" ht="15.75" customHeight="1" x14ac:dyDescent="0.2">
      <c r="E229" s="129"/>
    </row>
    <row r="230" spans="5:5" ht="15.75" customHeight="1" x14ac:dyDescent="0.2">
      <c r="E230" s="129"/>
    </row>
    <row r="231" spans="5:5" ht="15.75" customHeight="1" x14ac:dyDescent="0.2">
      <c r="E231" s="129"/>
    </row>
    <row r="232" spans="5:5" ht="15.75" customHeight="1" x14ac:dyDescent="0.2">
      <c r="E232" s="129"/>
    </row>
    <row r="233" spans="5:5" ht="15.75" customHeight="1" x14ac:dyDescent="0.2">
      <c r="E233" s="129"/>
    </row>
    <row r="234" spans="5:5" ht="15.75" customHeight="1" x14ac:dyDescent="0.2">
      <c r="E234" s="129"/>
    </row>
    <row r="235" spans="5:5" ht="15.75" customHeight="1" x14ac:dyDescent="0.2">
      <c r="E235" s="129"/>
    </row>
    <row r="236" spans="5:5" ht="15.75" customHeight="1" x14ac:dyDescent="0.2">
      <c r="E236" s="129"/>
    </row>
    <row r="237" spans="5:5" ht="15.75" customHeight="1" x14ac:dyDescent="0.2">
      <c r="E237" s="129"/>
    </row>
    <row r="238" spans="5:5" ht="15.75" customHeight="1" x14ac:dyDescent="0.2">
      <c r="E238" s="129"/>
    </row>
    <row r="239" spans="5:5" ht="15.75" customHeight="1" x14ac:dyDescent="0.2">
      <c r="E239" s="129"/>
    </row>
    <row r="240" spans="5:5" ht="15.75" customHeight="1" x14ac:dyDescent="0.2">
      <c r="E240" s="129"/>
    </row>
    <row r="241" spans="5:5" ht="15.75" customHeight="1" x14ac:dyDescent="0.2">
      <c r="E241" s="129"/>
    </row>
    <row r="242" spans="5:5" ht="15.75" customHeight="1" x14ac:dyDescent="0.2">
      <c r="E242" s="129"/>
    </row>
    <row r="243" spans="5:5" ht="15.75" customHeight="1" x14ac:dyDescent="0.2">
      <c r="E243" s="129"/>
    </row>
    <row r="244" spans="5:5" ht="15.75" customHeight="1" x14ac:dyDescent="0.2">
      <c r="E244" s="129"/>
    </row>
    <row r="245" spans="5:5" ht="15.75" customHeight="1" x14ac:dyDescent="0.2">
      <c r="E245" s="129"/>
    </row>
    <row r="246" spans="5:5" ht="15.75" customHeight="1" x14ac:dyDescent="0.2">
      <c r="E246" s="129"/>
    </row>
    <row r="247" spans="5:5" ht="15.75" customHeight="1" x14ac:dyDescent="0.2">
      <c r="E247" s="129"/>
    </row>
    <row r="248" spans="5:5" ht="15.75" customHeight="1" x14ac:dyDescent="0.2">
      <c r="E248" s="129"/>
    </row>
    <row r="249" spans="5:5" ht="15.75" customHeight="1" x14ac:dyDescent="0.2">
      <c r="E249" s="129"/>
    </row>
    <row r="250" spans="5:5" ht="15.75" customHeight="1" x14ac:dyDescent="0.2">
      <c r="E250" s="129"/>
    </row>
    <row r="251" spans="5:5" ht="15.75" customHeight="1" x14ac:dyDescent="0.2">
      <c r="E251" s="129"/>
    </row>
    <row r="252" spans="5:5" ht="15.75" customHeight="1" x14ac:dyDescent="0.2">
      <c r="E252" s="129"/>
    </row>
    <row r="253" spans="5:5" ht="15.75" customHeight="1" x14ac:dyDescent="0.2">
      <c r="E253" s="129"/>
    </row>
    <row r="254" spans="5:5" ht="15.75" customHeight="1" x14ac:dyDescent="0.2">
      <c r="E254" s="129"/>
    </row>
    <row r="255" spans="5:5" ht="15.75" customHeight="1" x14ac:dyDescent="0.2">
      <c r="E255" s="129"/>
    </row>
    <row r="256" spans="5:5" ht="15.75" customHeight="1" x14ac:dyDescent="0.2">
      <c r="E256" s="129"/>
    </row>
    <row r="257" spans="5:5" ht="15.75" customHeight="1" x14ac:dyDescent="0.2">
      <c r="E257" s="129"/>
    </row>
    <row r="258" spans="5:5" ht="15.75" customHeight="1" x14ac:dyDescent="0.2">
      <c r="E258" s="129"/>
    </row>
    <row r="259" spans="5:5" ht="15.75" customHeight="1" x14ac:dyDescent="0.2">
      <c r="E259" s="129"/>
    </row>
    <row r="260" spans="5:5" ht="15.75" customHeight="1" x14ac:dyDescent="0.2">
      <c r="E260" s="129"/>
    </row>
    <row r="261" spans="5:5" ht="15.75" customHeight="1" x14ac:dyDescent="0.2">
      <c r="E261" s="129"/>
    </row>
    <row r="262" spans="5:5" ht="15.75" customHeight="1" x14ac:dyDescent="0.2">
      <c r="E262" s="129"/>
    </row>
    <row r="263" spans="5:5" ht="15.75" customHeight="1" x14ac:dyDescent="0.2">
      <c r="E263" s="129"/>
    </row>
    <row r="264" spans="5:5" ht="15.75" customHeight="1" x14ac:dyDescent="0.2">
      <c r="E264" s="129"/>
    </row>
    <row r="265" spans="5:5" ht="15.75" customHeight="1" x14ac:dyDescent="0.2">
      <c r="E265" s="129"/>
    </row>
    <row r="266" spans="5:5" ht="15.75" customHeight="1" x14ac:dyDescent="0.2">
      <c r="E266" s="129"/>
    </row>
    <row r="267" spans="5:5" ht="15.75" customHeight="1" x14ac:dyDescent="0.2">
      <c r="E267" s="129"/>
    </row>
    <row r="268" spans="5:5" ht="15.75" customHeight="1" x14ac:dyDescent="0.2">
      <c r="E268" s="129"/>
    </row>
    <row r="269" spans="5:5" ht="15.75" customHeight="1" x14ac:dyDescent="0.2">
      <c r="E269" s="129"/>
    </row>
    <row r="270" spans="5:5" ht="15.75" customHeight="1" x14ac:dyDescent="0.2">
      <c r="E270" s="129"/>
    </row>
    <row r="271" spans="5:5" ht="15.75" customHeight="1" x14ac:dyDescent="0.2">
      <c r="E271" s="129"/>
    </row>
    <row r="272" spans="5:5" ht="15.75" customHeight="1" x14ac:dyDescent="0.2">
      <c r="E272" s="129"/>
    </row>
    <row r="273" spans="5:5" ht="15.75" customHeight="1" x14ac:dyDescent="0.2">
      <c r="E273" s="129"/>
    </row>
    <row r="274" spans="5:5" ht="15.75" customHeight="1" x14ac:dyDescent="0.2">
      <c r="E274" s="129"/>
    </row>
    <row r="275" spans="5:5" ht="15.75" customHeight="1" x14ac:dyDescent="0.2">
      <c r="E275" s="129"/>
    </row>
    <row r="276" spans="5:5" ht="15.75" customHeight="1" x14ac:dyDescent="0.2">
      <c r="E276" s="129"/>
    </row>
    <row r="277" spans="5:5" ht="15.75" customHeight="1" x14ac:dyDescent="0.2">
      <c r="E277" s="129"/>
    </row>
    <row r="278" spans="5:5" ht="15.75" customHeight="1" x14ac:dyDescent="0.2">
      <c r="E278" s="129"/>
    </row>
    <row r="279" spans="5:5" ht="15.75" customHeight="1" x14ac:dyDescent="0.2">
      <c r="E279" s="129"/>
    </row>
    <row r="280" spans="5:5" ht="15.75" customHeight="1" x14ac:dyDescent="0.2">
      <c r="E280" s="129"/>
    </row>
    <row r="281" spans="5:5" ht="15.75" customHeight="1" x14ac:dyDescent="0.2">
      <c r="E281" s="129"/>
    </row>
    <row r="282" spans="5:5" ht="15.75" customHeight="1" x14ac:dyDescent="0.2">
      <c r="E282" s="129"/>
    </row>
    <row r="283" spans="5:5" ht="15.75" customHeight="1" x14ac:dyDescent="0.2">
      <c r="E283" s="129"/>
    </row>
    <row r="284" spans="5:5" ht="15.75" customHeight="1" x14ac:dyDescent="0.2">
      <c r="E284" s="129"/>
    </row>
    <row r="285" spans="5:5" ht="15.75" customHeight="1" x14ac:dyDescent="0.2">
      <c r="E285" s="129"/>
    </row>
    <row r="286" spans="5:5" ht="15.75" customHeight="1" x14ac:dyDescent="0.2">
      <c r="E286" s="129"/>
    </row>
    <row r="287" spans="5:5" ht="15.75" customHeight="1" x14ac:dyDescent="0.2">
      <c r="E287" s="129"/>
    </row>
    <row r="288" spans="5:5" ht="15.75" customHeight="1" x14ac:dyDescent="0.2">
      <c r="E288" s="129"/>
    </row>
    <row r="289" spans="5:5" ht="15.75" customHeight="1" x14ac:dyDescent="0.2">
      <c r="E289" s="129"/>
    </row>
    <row r="290" spans="5:5" ht="15.75" customHeight="1" x14ac:dyDescent="0.2">
      <c r="E290" s="129"/>
    </row>
    <row r="291" spans="5:5" ht="15.75" customHeight="1" x14ac:dyDescent="0.2">
      <c r="E291" s="129"/>
    </row>
    <row r="292" spans="5:5" ht="15.75" customHeight="1" x14ac:dyDescent="0.2">
      <c r="E292" s="129"/>
    </row>
    <row r="293" spans="5:5" ht="15.75" customHeight="1" x14ac:dyDescent="0.2">
      <c r="E293" s="129"/>
    </row>
    <row r="294" spans="5:5" ht="15.75" customHeight="1" x14ac:dyDescent="0.2">
      <c r="E294" s="129"/>
    </row>
    <row r="295" spans="5:5" ht="15.75" customHeight="1" x14ac:dyDescent="0.2">
      <c r="E295" s="129"/>
    </row>
    <row r="296" spans="5:5" ht="15.75" customHeight="1" x14ac:dyDescent="0.2">
      <c r="E296" s="129"/>
    </row>
    <row r="297" spans="5:5" ht="15.75" customHeight="1" x14ac:dyDescent="0.2">
      <c r="E297" s="129"/>
    </row>
    <row r="298" spans="5:5" ht="15.75" customHeight="1" x14ac:dyDescent="0.2">
      <c r="E298" s="129"/>
    </row>
    <row r="299" spans="5:5" ht="15.75" customHeight="1" x14ac:dyDescent="0.2">
      <c r="E299" s="129"/>
    </row>
    <row r="300" spans="5:5" ht="15.75" customHeight="1" x14ac:dyDescent="0.2">
      <c r="E300" s="129"/>
    </row>
    <row r="301" spans="5:5" ht="15.75" customHeight="1" x14ac:dyDescent="0.2">
      <c r="E301" s="129"/>
    </row>
    <row r="302" spans="5:5" ht="15.75" customHeight="1" x14ac:dyDescent="0.2">
      <c r="E302" s="129"/>
    </row>
    <row r="303" spans="5:5" ht="15.75" customHeight="1" x14ac:dyDescent="0.2">
      <c r="E303" s="129"/>
    </row>
    <row r="304" spans="5:5" ht="15.75" customHeight="1" x14ac:dyDescent="0.2">
      <c r="E304" s="129"/>
    </row>
    <row r="305" spans="5:5" ht="15.75" customHeight="1" x14ac:dyDescent="0.2">
      <c r="E305" s="129"/>
    </row>
    <row r="306" spans="5:5" ht="15.75" customHeight="1" x14ac:dyDescent="0.2">
      <c r="E306" s="129"/>
    </row>
    <row r="307" spans="5:5" ht="15.75" customHeight="1" x14ac:dyDescent="0.2">
      <c r="E307" s="129"/>
    </row>
    <row r="308" spans="5:5" ht="15.75" customHeight="1" x14ac:dyDescent="0.2">
      <c r="E308" s="129"/>
    </row>
    <row r="309" spans="5:5" ht="15.75" customHeight="1" x14ac:dyDescent="0.2">
      <c r="E309" s="129"/>
    </row>
    <row r="310" spans="5:5" ht="15.75" customHeight="1" x14ac:dyDescent="0.2">
      <c r="E310" s="129"/>
    </row>
    <row r="311" spans="5:5" ht="15.75" customHeight="1" x14ac:dyDescent="0.2">
      <c r="E311" s="129"/>
    </row>
    <row r="312" spans="5:5" ht="15.75" customHeight="1" x14ac:dyDescent="0.2">
      <c r="E312" s="129"/>
    </row>
    <row r="313" spans="5:5" ht="15.75" customHeight="1" x14ac:dyDescent="0.2">
      <c r="E313" s="129"/>
    </row>
    <row r="314" spans="5:5" ht="15.75" customHeight="1" x14ac:dyDescent="0.2">
      <c r="E314" s="129"/>
    </row>
    <row r="315" spans="5:5" ht="15.75" customHeight="1" x14ac:dyDescent="0.2">
      <c r="E315" s="129"/>
    </row>
    <row r="316" spans="5:5" ht="15.75" customHeight="1" x14ac:dyDescent="0.2">
      <c r="E316" s="129"/>
    </row>
    <row r="317" spans="5:5" ht="15.75" customHeight="1" x14ac:dyDescent="0.2">
      <c r="E317" s="129"/>
    </row>
    <row r="318" spans="5:5" ht="15.75" customHeight="1" x14ac:dyDescent="0.2">
      <c r="E318" s="129"/>
    </row>
    <row r="319" spans="5:5" ht="15.75" customHeight="1" x14ac:dyDescent="0.2">
      <c r="E319" s="129"/>
    </row>
    <row r="320" spans="5:5" ht="15.75" customHeight="1" x14ac:dyDescent="0.2">
      <c r="E320" s="129"/>
    </row>
    <row r="321" spans="5:5" ht="15.75" customHeight="1" x14ac:dyDescent="0.2">
      <c r="E321" s="129"/>
    </row>
    <row r="322" spans="5:5" ht="15.75" customHeight="1" x14ac:dyDescent="0.2">
      <c r="E322" s="129"/>
    </row>
    <row r="323" spans="5:5" ht="15.75" customHeight="1" x14ac:dyDescent="0.2">
      <c r="E323" s="129"/>
    </row>
    <row r="324" spans="5:5" ht="15.75" customHeight="1" x14ac:dyDescent="0.2">
      <c r="E324" s="129"/>
    </row>
    <row r="325" spans="5:5" ht="15.75" customHeight="1" x14ac:dyDescent="0.2">
      <c r="E325" s="129"/>
    </row>
    <row r="326" spans="5:5" ht="15.75" customHeight="1" x14ac:dyDescent="0.2">
      <c r="E326" s="129"/>
    </row>
    <row r="327" spans="5:5" ht="15.75" customHeight="1" x14ac:dyDescent="0.2">
      <c r="E327" s="129"/>
    </row>
    <row r="328" spans="5:5" ht="15.75" customHeight="1" x14ac:dyDescent="0.2">
      <c r="E328" s="129"/>
    </row>
    <row r="329" spans="5:5" ht="15.75" customHeight="1" x14ac:dyDescent="0.2">
      <c r="E329" s="129"/>
    </row>
    <row r="330" spans="5:5" ht="15.75" customHeight="1" x14ac:dyDescent="0.2">
      <c r="E330" s="129"/>
    </row>
    <row r="331" spans="5:5" ht="15.75" customHeight="1" x14ac:dyDescent="0.2">
      <c r="E331" s="129"/>
    </row>
    <row r="332" spans="5:5" ht="15.75" customHeight="1" x14ac:dyDescent="0.2">
      <c r="E332" s="129"/>
    </row>
    <row r="333" spans="5:5" ht="15.75" customHeight="1" x14ac:dyDescent="0.2">
      <c r="E333" s="129"/>
    </row>
    <row r="334" spans="5:5" ht="15.75" customHeight="1" x14ac:dyDescent="0.2">
      <c r="E334" s="129"/>
    </row>
    <row r="335" spans="5:5" ht="15.75" customHeight="1" x14ac:dyDescent="0.2">
      <c r="E335" s="129"/>
    </row>
    <row r="336" spans="5:5" ht="15.75" customHeight="1" x14ac:dyDescent="0.2">
      <c r="E336" s="129"/>
    </row>
    <row r="337" spans="5:5" ht="15.75" customHeight="1" x14ac:dyDescent="0.2">
      <c r="E337" s="129"/>
    </row>
    <row r="338" spans="5:5" ht="15.75" customHeight="1" x14ac:dyDescent="0.2">
      <c r="E338" s="129"/>
    </row>
    <row r="339" spans="5:5" ht="15.75" customHeight="1" x14ac:dyDescent="0.2">
      <c r="E339" s="129"/>
    </row>
    <row r="340" spans="5:5" ht="15.75" customHeight="1" x14ac:dyDescent="0.2">
      <c r="E340" s="129"/>
    </row>
    <row r="341" spans="5:5" ht="15.75" customHeight="1" x14ac:dyDescent="0.2">
      <c r="E341" s="129"/>
    </row>
    <row r="342" spans="5:5" ht="15.75" customHeight="1" x14ac:dyDescent="0.2">
      <c r="E342" s="129"/>
    </row>
    <row r="343" spans="5:5" ht="15.75" customHeight="1" x14ac:dyDescent="0.2">
      <c r="E343" s="129"/>
    </row>
    <row r="344" spans="5:5" ht="15.75" customHeight="1" x14ac:dyDescent="0.2">
      <c r="E344" s="129"/>
    </row>
    <row r="345" spans="5:5" ht="15.75" customHeight="1" x14ac:dyDescent="0.2">
      <c r="E345" s="129"/>
    </row>
    <row r="346" spans="5:5" ht="15.75" customHeight="1" x14ac:dyDescent="0.2">
      <c r="E346" s="129"/>
    </row>
    <row r="347" spans="5:5" ht="15.75" customHeight="1" x14ac:dyDescent="0.2">
      <c r="E347" s="129"/>
    </row>
    <row r="348" spans="5:5" ht="15.75" customHeight="1" x14ac:dyDescent="0.2">
      <c r="E348" s="129"/>
    </row>
    <row r="349" spans="5:5" ht="15.75" customHeight="1" x14ac:dyDescent="0.2">
      <c r="E349" s="129"/>
    </row>
    <row r="350" spans="5:5" ht="15.75" customHeight="1" x14ac:dyDescent="0.2">
      <c r="E350" s="129"/>
    </row>
    <row r="351" spans="5:5" ht="15.75" customHeight="1" x14ac:dyDescent="0.2">
      <c r="E351" s="129"/>
    </row>
    <row r="352" spans="5:5" ht="15.75" customHeight="1" x14ac:dyDescent="0.2">
      <c r="E352" s="129"/>
    </row>
    <row r="353" spans="5:5" ht="15.75" customHeight="1" x14ac:dyDescent="0.2">
      <c r="E353" s="129"/>
    </row>
    <row r="354" spans="5:5" ht="15.75" customHeight="1" x14ac:dyDescent="0.2">
      <c r="E354" s="129"/>
    </row>
    <row r="355" spans="5:5" ht="15.75" customHeight="1" x14ac:dyDescent="0.2">
      <c r="E355" s="129"/>
    </row>
    <row r="356" spans="5:5" ht="15.75" customHeight="1" x14ac:dyDescent="0.2">
      <c r="E356" s="129"/>
    </row>
    <row r="357" spans="5:5" ht="15.75" customHeight="1" x14ac:dyDescent="0.2">
      <c r="E357" s="129"/>
    </row>
    <row r="358" spans="5:5" ht="15.75" customHeight="1" x14ac:dyDescent="0.2">
      <c r="E358" s="129"/>
    </row>
    <row r="359" spans="5:5" ht="15.75" customHeight="1" x14ac:dyDescent="0.2">
      <c r="E359" s="129"/>
    </row>
    <row r="360" spans="5:5" ht="15.75" customHeight="1" x14ac:dyDescent="0.2">
      <c r="E360" s="129"/>
    </row>
    <row r="361" spans="5:5" ht="15.75" customHeight="1" x14ac:dyDescent="0.2">
      <c r="E361" s="129"/>
    </row>
    <row r="362" spans="5:5" ht="15.75" customHeight="1" x14ac:dyDescent="0.2">
      <c r="E362" s="129"/>
    </row>
    <row r="363" spans="5:5" ht="15.75" customHeight="1" x14ac:dyDescent="0.2">
      <c r="E363" s="129"/>
    </row>
    <row r="364" spans="5:5" ht="15.75" customHeight="1" x14ac:dyDescent="0.2">
      <c r="E364" s="129"/>
    </row>
    <row r="365" spans="5:5" ht="15.75" customHeight="1" x14ac:dyDescent="0.2">
      <c r="E365" s="129"/>
    </row>
    <row r="366" spans="5:5" ht="15.75" customHeight="1" x14ac:dyDescent="0.2">
      <c r="E366" s="129"/>
    </row>
    <row r="367" spans="5:5" ht="15.75" customHeight="1" x14ac:dyDescent="0.2">
      <c r="E367" s="129"/>
    </row>
    <row r="368" spans="5:5" ht="15.75" customHeight="1" x14ac:dyDescent="0.2">
      <c r="E368" s="129"/>
    </row>
    <row r="369" spans="5:5" ht="15.75" customHeight="1" x14ac:dyDescent="0.2">
      <c r="E369" s="129"/>
    </row>
    <row r="370" spans="5:5" ht="15.75" customHeight="1" x14ac:dyDescent="0.2">
      <c r="E370" s="129"/>
    </row>
    <row r="371" spans="5:5" ht="15.75" customHeight="1" x14ac:dyDescent="0.2">
      <c r="E371" s="129"/>
    </row>
    <row r="372" spans="5:5" ht="15.75" customHeight="1" x14ac:dyDescent="0.2">
      <c r="E372" s="129"/>
    </row>
    <row r="373" spans="5:5" ht="15.75" customHeight="1" x14ac:dyDescent="0.2">
      <c r="E373" s="129"/>
    </row>
    <row r="374" spans="5:5" ht="15.75" customHeight="1" x14ac:dyDescent="0.2">
      <c r="E374" s="129"/>
    </row>
    <row r="375" spans="5:5" ht="15.75" customHeight="1" x14ac:dyDescent="0.2">
      <c r="E375" s="129"/>
    </row>
    <row r="376" spans="5:5" ht="15.75" customHeight="1" x14ac:dyDescent="0.2">
      <c r="E376" s="129"/>
    </row>
    <row r="377" spans="5:5" ht="15.75" customHeight="1" x14ac:dyDescent="0.2">
      <c r="E377" s="129"/>
    </row>
    <row r="378" spans="5:5" ht="15.75" customHeight="1" x14ac:dyDescent="0.2">
      <c r="E378" s="129"/>
    </row>
    <row r="379" spans="5:5" ht="15.75" customHeight="1" x14ac:dyDescent="0.2">
      <c r="E379" s="129"/>
    </row>
    <row r="380" spans="5:5" ht="15.75" customHeight="1" x14ac:dyDescent="0.2">
      <c r="E380" s="129"/>
    </row>
    <row r="381" spans="5:5" ht="15.75" customHeight="1" x14ac:dyDescent="0.2">
      <c r="E381" s="129"/>
    </row>
    <row r="382" spans="5:5" ht="15.75" customHeight="1" x14ac:dyDescent="0.2">
      <c r="E382" s="129"/>
    </row>
    <row r="383" spans="5:5" ht="15.75" customHeight="1" x14ac:dyDescent="0.2">
      <c r="E383" s="129"/>
    </row>
    <row r="384" spans="5:5" ht="15.75" customHeight="1" x14ac:dyDescent="0.2">
      <c r="E384" s="129"/>
    </row>
    <row r="385" spans="5:5" ht="15.75" customHeight="1" x14ac:dyDescent="0.2">
      <c r="E385" s="129"/>
    </row>
    <row r="386" spans="5:5" ht="15.75" customHeight="1" x14ac:dyDescent="0.2">
      <c r="E386" s="129"/>
    </row>
    <row r="387" spans="5:5" ht="15.75" customHeight="1" x14ac:dyDescent="0.2">
      <c r="E387" s="129"/>
    </row>
    <row r="388" spans="5:5" ht="15.75" customHeight="1" x14ac:dyDescent="0.2">
      <c r="E388" s="129"/>
    </row>
    <row r="389" spans="5:5" ht="15.75" customHeight="1" x14ac:dyDescent="0.2">
      <c r="E389" s="129"/>
    </row>
    <row r="390" spans="5:5" ht="15.75" customHeight="1" x14ac:dyDescent="0.2">
      <c r="E390" s="129"/>
    </row>
    <row r="391" spans="5:5" ht="15.75" customHeight="1" x14ac:dyDescent="0.2">
      <c r="E391" s="129"/>
    </row>
    <row r="392" spans="5:5" ht="15.75" customHeight="1" x14ac:dyDescent="0.2">
      <c r="E392" s="129"/>
    </row>
    <row r="393" spans="5:5" ht="15.75" customHeight="1" x14ac:dyDescent="0.2">
      <c r="E393" s="129"/>
    </row>
    <row r="394" spans="5:5" ht="15.75" customHeight="1" x14ac:dyDescent="0.2">
      <c r="E394" s="129"/>
    </row>
    <row r="395" spans="5:5" ht="15.75" customHeight="1" x14ac:dyDescent="0.2">
      <c r="E395" s="129"/>
    </row>
    <row r="396" spans="5:5" ht="15.75" customHeight="1" x14ac:dyDescent="0.2">
      <c r="E396" s="129"/>
    </row>
    <row r="397" spans="5:5" ht="15.75" customHeight="1" x14ac:dyDescent="0.2">
      <c r="E397" s="129"/>
    </row>
    <row r="398" spans="5:5" ht="15.75" customHeight="1" x14ac:dyDescent="0.2">
      <c r="E398" s="129"/>
    </row>
    <row r="399" spans="5:5" ht="15.75" customHeight="1" x14ac:dyDescent="0.2">
      <c r="E399" s="129"/>
    </row>
    <row r="400" spans="5:5" ht="15.75" customHeight="1" x14ac:dyDescent="0.2">
      <c r="E400" s="129"/>
    </row>
    <row r="401" spans="5:5" ht="15.75" customHeight="1" x14ac:dyDescent="0.2">
      <c r="E401" s="129"/>
    </row>
    <row r="402" spans="5:5" ht="15.75" customHeight="1" x14ac:dyDescent="0.2">
      <c r="E402" s="129"/>
    </row>
    <row r="403" spans="5:5" ht="15.75" customHeight="1" x14ac:dyDescent="0.2">
      <c r="E403" s="129"/>
    </row>
    <row r="404" spans="5:5" ht="15.75" customHeight="1" x14ac:dyDescent="0.2">
      <c r="E404" s="129"/>
    </row>
    <row r="405" spans="5:5" ht="15.75" customHeight="1" x14ac:dyDescent="0.2">
      <c r="E405" s="129"/>
    </row>
    <row r="406" spans="5:5" ht="15.75" customHeight="1" x14ac:dyDescent="0.2">
      <c r="E406" s="129"/>
    </row>
    <row r="407" spans="5:5" ht="15.75" customHeight="1" x14ac:dyDescent="0.2">
      <c r="E407" s="129"/>
    </row>
    <row r="408" spans="5:5" ht="15.75" customHeight="1" x14ac:dyDescent="0.2">
      <c r="E408" s="129"/>
    </row>
    <row r="409" spans="5:5" ht="15.75" customHeight="1" x14ac:dyDescent="0.2">
      <c r="E409" s="129"/>
    </row>
    <row r="410" spans="5:5" ht="15.75" customHeight="1" x14ac:dyDescent="0.2">
      <c r="E410" s="129"/>
    </row>
    <row r="411" spans="5:5" ht="15.75" customHeight="1" x14ac:dyDescent="0.2">
      <c r="E411" s="129"/>
    </row>
    <row r="412" spans="5:5" ht="15.75" customHeight="1" x14ac:dyDescent="0.2">
      <c r="E412" s="129"/>
    </row>
    <row r="413" spans="5:5" ht="15.75" customHeight="1" x14ac:dyDescent="0.2">
      <c r="E413" s="129"/>
    </row>
    <row r="414" spans="5:5" ht="15.75" customHeight="1" x14ac:dyDescent="0.2">
      <c r="E414" s="129"/>
    </row>
    <row r="415" spans="5:5" ht="15.75" customHeight="1" x14ac:dyDescent="0.2">
      <c r="E415" s="129"/>
    </row>
    <row r="416" spans="5:5" ht="15.75" customHeight="1" x14ac:dyDescent="0.2">
      <c r="E416" s="129"/>
    </row>
    <row r="417" spans="5:5" ht="15.75" customHeight="1" x14ac:dyDescent="0.2">
      <c r="E417" s="129"/>
    </row>
    <row r="418" spans="5:5" ht="15.75" customHeight="1" x14ac:dyDescent="0.2">
      <c r="E418" s="129"/>
    </row>
    <row r="419" spans="5:5" ht="15.75" customHeight="1" x14ac:dyDescent="0.2">
      <c r="E419" s="129"/>
    </row>
    <row r="420" spans="5:5" ht="15.75" customHeight="1" x14ac:dyDescent="0.2">
      <c r="E420" s="129"/>
    </row>
    <row r="421" spans="5:5" ht="15.75" customHeight="1" x14ac:dyDescent="0.2">
      <c r="E421" s="129"/>
    </row>
    <row r="422" spans="5:5" ht="15.75" customHeight="1" x14ac:dyDescent="0.2">
      <c r="E422" s="129"/>
    </row>
    <row r="423" spans="5:5" ht="15.75" customHeight="1" x14ac:dyDescent="0.2">
      <c r="E423" s="129"/>
    </row>
    <row r="424" spans="5:5" ht="15.75" customHeight="1" x14ac:dyDescent="0.2">
      <c r="E424" s="129"/>
    </row>
    <row r="425" spans="5:5" ht="15.75" customHeight="1" x14ac:dyDescent="0.2">
      <c r="E425" s="129"/>
    </row>
    <row r="426" spans="5:5" ht="15.75" customHeight="1" x14ac:dyDescent="0.2">
      <c r="E426" s="129"/>
    </row>
    <row r="427" spans="5:5" ht="15.75" customHeight="1" x14ac:dyDescent="0.2">
      <c r="E427" s="129"/>
    </row>
    <row r="428" spans="5:5" ht="15.75" customHeight="1" x14ac:dyDescent="0.2">
      <c r="E428" s="129"/>
    </row>
    <row r="429" spans="5:5" ht="15.75" customHeight="1" x14ac:dyDescent="0.2">
      <c r="E429" s="129"/>
    </row>
    <row r="430" spans="5:5" ht="15.75" customHeight="1" x14ac:dyDescent="0.2">
      <c r="E430" s="129"/>
    </row>
    <row r="431" spans="5:5" ht="15.75" customHeight="1" x14ac:dyDescent="0.2">
      <c r="E431" s="129"/>
    </row>
    <row r="432" spans="5:5" ht="15.75" customHeight="1" x14ac:dyDescent="0.2">
      <c r="E432" s="129"/>
    </row>
    <row r="433" spans="5:5" ht="15.75" customHeight="1" x14ac:dyDescent="0.2">
      <c r="E433" s="129"/>
    </row>
    <row r="434" spans="5:5" ht="15.75" customHeight="1" x14ac:dyDescent="0.2">
      <c r="E434" s="129"/>
    </row>
    <row r="435" spans="5:5" ht="15.75" customHeight="1" x14ac:dyDescent="0.2">
      <c r="E435" s="129"/>
    </row>
    <row r="436" spans="5:5" ht="15.75" customHeight="1" x14ac:dyDescent="0.2">
      <c r="E436" s="129"/>
    </row>
    <row r="437" spans="5:5" ht="15.75" customHeight="1" x14ac:dyDescent="0.2">
      <c r="E437" s="129"/>
    </row>
    <row r="438" spans="5:5" ht="15.75" customHeight="1" x14ac:dyDescent="0.2">
      <c r="E438" s="129"/>
    </row>
    <row r="439" spans="5:5" ht="15.75" customHeight="1" x14ac:dyDescent="0.2">
      <c r="E439" s="129"/>
    </row>
    <row r="440" spans="5:5" ht="15.75" customHeight="1" x14ac:dyDescent="0.2">
      <c r="E440" s="129"/>
    </row>
    <row r="441" spans="5:5" ht="15.75" customHeight="1" x14ac:dyDescent="0.2">
      <c r="E441" s="129"/>
    </row>
    <row r="442" spans="5:5" ht="15.75" customHeight="1" x14ac:dyDescent="0.2">
      <c r="E442" s="129"/>
    </row>
    <row r="443" spans="5:5" ht="15.75" customHeight="1" x14ac:dyDescent="0.2">
      <c r="E443" s="129"/>
    </row>
    <row r="444" spans="5:5" ht="15.75" customHeight="1" x14ac:dyDescent="0.2">
      <c r="E444" s="129"/>
    </row>
    <row r="445" spans="5:5" ht="15.75" customHeight="1" x14ac:dyDescent="0.2">
      <c r="E445" s="129"/>
    </row>
    <row r="446" spans="5:5" ht="15.75" customHeight="1" x14ac:dyDescent="0.2">
      <c r="E446" s="129"/>
    </row>
    <row r="447" spans="5:5" ht="15.75" customHeight="1" x14ac:dyDescent="0.2">
      <c r="E447" s="129"/>
    </row>
    <row r="448" spans="5:5" ht="15.75" customHeight="1" x14ac:dyDescent="0.2">
      <c r="E448" s="129"/>
    </row>
    <row r="449" spans="5:5" ht="15.75" customHeight="1" x14ac:dyDescent="0.2">
      <c r="E449" s="129"/>
    </row>
    <row r="450" spans="5:5" ht="15.75" customHeight="1" x14ac:dyDescent="0.2">
      <c r="E450" s="129"/>
    </row>
    <row r="451" spans="5:5" ht="15.75" customHeight="1" x14ac:dyDescent="0.2">
      <c r="E451" s="129"/>
    </row>
    <row r="452" spans="5:5" ht="15.75" customHeight="1" x14ac:dyDescent="0.2">
      <c r="E452" s="129"/>
    </row>
    <row r="453" spans="5:5" ht="15.75" customHeight="1" x14ac:dyDescent="0.2">
      <c r="E453" s="129"/>
    </row>
    <row r="454" spans="5:5" ht="15.75" customHeight="1" x14ac:dyDescent="0.2">
      <c r="E454" s="129"/>
    </row>
    <row r="455" spans="5:5" ht="15.75" customHeight="1" x14ac:dyDescent="0.2">
      <c r="E455" s="129"/>
    </row>
    <row r="456" spans="5:5" ht="15.75" customHeight="1" x14ac:dyDescent="0.2">
      <c r="E456" s="129"/>
    </row>
    <row r="457" spans="5:5" ht="15.75" customHeight="1" x14ac:dyDescent="0.2">
      <c r="E457" s="129"/>
    </row>
    <row r="458" spans="5:5" ht="15.75" customHeight="1" x14ac:dyDescent="0.2">
      <c r="E458" s="129"/>
    </row>
    <row r="459" spans="5:5" ht="15.75" customHeight="1" x14ac:dyDescent="0.2">
      <c r="E459" s="129"/>
    </row>
    <row r="460" spans="5:5" ht="15.75" customHeight="1" x14ac:dyDescent="0.2">
      <c r="E460" s="129"/>
    </row>
    <row r="461" spans="5:5" ht="15.75" customHeight="1" x14ac:dyDescent="0.2">
      <c r="E461" s="129"/>
    </row>
    <row r="462" spans="5:5" ht="15.75" customHeight="1" x14ac:dyDescent="0.2">
      <c r="E462" s="129"/>
    </row>
    <row r="463" spans="5:5" ht="15.75" customHeight="1" x14ac:dyDescent="0.2">
      <c r="E463" s="129"/>
    </row>
    <row r="464" spans="5:5" ht="15.75" customHeight="1" x14ac:dyDescent="0.2">
      <c r="E464" s="129"/>
    </row>
    <row r="465" spans="5:5" ht="15.75" customHeight="1" x14ac:dyDescent="0.2">
      <c r="E465" s="129"/>
    </row>
    <row r="466" spans="5:5" ht="15.75" customHeight="1" x14ac:dyDescent="0.2">
      <c r="E466" s="129"/>
    </row>
    <row r="467" spans="5:5" ht="15.75" customHeight="1" x14ac:dyDescent="0.2">
      <c r="E467" s="129"/>
    </row>
    <row r="468" spans="5:5" ht="15.75" customHeight="1" x14ac:dyDescent="0.2">
      <c r="E468" s="129"/>
    </row>
    <row r="469" spans="5:5" ht="15.75" customHeight="1" x14ac:dyDescent="0.2">
      <c r="E469" s="129"/>
    </row>
    <row r="470" spans="5:5" ht="15.75" customHeight="1" x14ac:dyDescent="0.2">
      <c r="E470" s="129"/>
    </row>
    <row r="471" spans="5:5" ht="15.75" customHeight="1" x14ac:dyDescent="0.2">
      <c r="E471" s="129"/>
    </row>
    <row r="472" spans="5:5" ht="15.75" customHeight="1" x14ac:dyDescent="0.2">
      <c r="E472" s="129"/>
    </row>
    <row r="473" spans="5:5" ht="15.75" customHeight="1" x14ac:dyDescent="0.2">
      <c r="E473" s="129"/>
    </row>
    <row r="474" spans="5:5" ht="15.75" customHeight="1" x14ac:dyDescent="0.2">
      <c r="E474" s="129"/>
    </row>
    <row r="475" spans="5:5" ht="15.75" customHeight="1" x14ac:dyDescent="0.2">
      <c r="E475" s="129"/>
    </row>
    <row r="476" spans="5:5" ht="15.75" customHeight="1" x14ac:dyDescent="0.2">
      <c r="E476" s="129"/>
    </row>
    <row r="477" spans="5:5" ht="15.75" customHeight="1" x14ac:dyDescent="0.2">
      <c r="E477" s="129"/>
    </row>
    <row r="478" spans="5:5" ht="15.75" customHeight="1" x14ac:dyDescent="0.2">
      <c r="E478" s="129"/>
    </row>
    <row r="479" spans="5:5" ht="15.75" customHeight="1" x14ac:dyDescent="0.2">
      <c r="E479" s="129"/>
    </row>
    <row r="480" spans="5:5" ht="15.75" customHeight="1" x14ac:dyDescent="0.2">
      <c r="E480" s="129"/>
    </row>
    <row r="481" spans="5:5" ht="15.75" customHeight="1" x14ac:dyDescent="0.2">
      <c r="E481" s="129"/>
    </row>
    <row r="482" spans="5:5" ht="15.75" customHeight="1" x14ac:dyDescent="0.2">
      <c r="E482" s="129"/>
    </row>
    <row r="483" spans="5:5" ht="15.75" customHeight="1" x14ac:dyDescent="0.2">
      <c r="E483" s="129"/>
    </row>
    <row r="484" spans="5:5" ht="15.75" customHeight="1" x14ac:dyDescent="0.2">
      <c r="E484" s="129"/>
    </row>
    <row r="485" spans="5:5" ht="15.75" customHeight="1" x14ac:dyDescent="0.2">
      <c r="E485" s="129"/>
    </row>
    <row r="486" spans="5:5" ht="15.75" customHeight="1" x14ac:dyDescent="0.2">
      <c r="E486" s="129"/>
    </row>
    <row r="487" spans="5:5" ht="15.75" customHeight="1" x14ac:dyDescent="0.2">
      <c r="E487" s="129"/>
    </row>
    <row r="488" spans="5:5" ht="15.75" customHeight="1" x14ac:dyDescent="0.2">
      <c r="E488" s="129"/>
    </row>
    <row r="489" spans="5:5" ht="15.75" customHeight="1" x14ac:dyDescent="0.2">
      <c r="E489" s="129"/>
    </row>
    <row r="490" spans="5:5" ht="15.75" customHeight="1" x14ac:dyDescent="0.2">
      <c r="E490" s="129"/>
    </row>
    <row r="491" spans="5:5" ht="15.75" customHeight="1" x14ac:dyDescent="0.2">
      <c r="E491" s="129"/>
    </row>
    <row r="492" spans="5:5" ht="15.75" customHeight="1" x14ac:dyDescent="0.2">
      <c r="E492" s="129"/>
    </row>
    <row r="493" spans="5:5" ht="15.75" customHeight="1" x14ac:dyDescent="0.2">
      <c r="E493" s="129"/>
    </row>
    <row r="494" spans="5:5" ht="15.75" customHeight="1" x14ac:dyDescent="0.2">
      <c r="E494" s="129"/>
    </row>
    <row r="495" spans="5:5" ht="15.75" customHeight="1" x14ac:dyDescent="0.2">
      <c r="E495" s="129"/>
    </row>
    <row r="496" spans="5:5" ht="15.75" customHeight="1" x14ac:dyDescent="0.2">
      <c r="E496" s="129"/>
    </row>
    <row r="497" spans="5:5" ht="15.75" customHeight="1" x14ac:dyDescent="0.2">
      <c r="E497" s="129"/>
    </row>
    <row r="498" spans="5:5" ht="15.75" customHeight="1" x14ac:dyDescent="0.2">
      <c r="E498" s="129"/>
    </row>
    <row r="499" spans="5:5" ht="15.75" customHeight="1" x14ac:dyDescent="0.2">
      <c r="E499" s="129"/>
    </row>
    <row r="500" spans="5:5" ht="15.75" customHeight="1" x14ac:dyDescent="0.2">
      <c r="E500" s="129"/>
    </row>
    <row r="501" spans="5:5" ht="15.75" customHeight="1" x14ac:dyDescent="0.2">
      <c r="E501" s="129"/>
    </row>
    <row r="502" spans="5:5" ht="15.75" customHeight="1" x14ac:dyDescent="0.2">
      <c r="E502" s="129"/>
    </row>
    <row r="503" spans="5:5" ht="15.75" customHeight="1" x14ac:dyDescent="0.2">
      <c r="E503" s="129"/>
    </row>
    <row r="504" spans="5:5" ht="15.75" customHeight="1" x14ac:dyDescent="0.2">
      <c r="E504" s="129"/>
    </row>
    <row r="505" spans="5:5" ht="15.75" customHeight="1" x14ac:dyDescent="0.2">
      <c r="E505" s="129"/>
    </row>
    <row r="506" spans="5:5" ht="15.75" customHeight="1" x14ac:dyDescent="0.2">
      <c r="E506" s="129"/>
    </row>
    <row r="507" spans="5:5" ht="15.75" customHeight="1" x14ac:dyDescent="0.2">
      <c r="E507" s="129"/>
    </row>
    <row r="508" spans="5:5" ht="15.75" customHeight="1" x14ac:dyDescent="0.2">
      <c r="E508" s="129"/>
    </row>
    <row r="509" spans="5:5" ht="15.75" customHeight="1" x14ac:dyDescent="0.2">
      <c r="E509" s="129"/>
    </row>
    <row r="510" spans="5:5" ht="15.75" customHeight="1" x14ac:dyDescent="0.2">
      <c r="E510" s="129"/>
    </row>
    <row r="511" spans="5:5" ht="15.75" customHeight="1" x14ac:dyDescent="0.2">
      <c r="E511" s="129"/>
    </row>
    <row r="512" spans="5:5" ht="15.75" customHeight="1" x14ac:dyDescent="0.2">
      <c r="E512" s="129"/>
    </row>
    <row r="513" spans="5:5" ht="15.75" customHeight="1" x14ac:dyDescent="0.2">
      <c r="E513" s="129"/>
    </row>
    <row r="514" spans="5:5" ht="15.75" customHeight="1" x14ac:dyDescent="0.2">
      <c r="E514" s="129"/>
    </row>
    <row r="515" spans="5:5" ht="15.75" customHeight="1" x14ac:dyDescent="0.2">
      <c r="E515" s="129"/>
    </row>
    <row r="516" spans="5:5" ht="15.75" customHeight="1" x14ac:dyDescent="0.2">
      <c r="E516" s="129"/>
    </row>
    <row r="517" spans="5:5" ht="15.75" customHeight="1" x14ac:dyDescent="0.2">
      <c r="E517" s="129"/>
    </row>
    <row r="518" spans="5:5" ht="15.75" customHeight="1" x14ac:dyDescent="0.2">
      <c r="E518" s="129"/>
    </row>
    <row r="519" spans="5:5" ht="15.75" customHeight="1" x14ac:dyDescent="0.2">
      <c r="E519" s="129"/>
    </row>
    <row r="520" spans="5:5" ht="15.75" customHeight="1" x14ac:dyDescent="0.2">
      <c r="E520" s="129"/>
    </row>
    <row r="521" spans="5:5" ht="15.75" customHeight="1" x14ac:dyDescent="0.2">
      <c r="E521" s="129"/>
    </row>
    <row r="522" spans="5:5" ht="15.75" customHeight="1" x14ac:dyDescent="0.2">
      <c r="E522" s="129"/>
    </row>
    <row r="523" spans="5:5" ht="15.75" customHeight="1" x14ac:dyDescent="0.2">
      <c r="E523" s="129"/>
    </row>
    <row r="524" spans="5:5" ht="15.75" customHeight="1" x14ac:dyDescent="0.2">
      <c r="E524" s="129"/>
    </row>
    <row r="525" spans="5:5" ht="15.75" customHeight="1" x14ac:dyDescent="0.2">
      <c r="E525" s="129"/>
    </row>
    <row r="526" spans="5:5" ht="15.75" customHeight="1" x14ac:dyDescent="0.2">
      <c r="E526" s="129"/>
    </row>
    <row r="527" spans="5:5" ht="15.75" customHeight="1" x14ac:dyDescent="0.2">
      <c r="E527" s="129"/>
    </row>
    <row r="528" spans="5:5" ht="15.75" customHeight="1" x14ac:dyDescent="0.2">
      <c r="E528" s="129"/>
    </row>
    <row r="529" spans="5:5" ht="15.75" customHeight="1" x14ac:dyDescent="0.2">
      <c r="E529" s="129"/>
    </row>
    <row r="530" spans="5:5" ht="15.75" customHeight="1" x14ac:dyDescent="0.2">
      <c r="E530" s="129"/>
    </row>
    <row r="531" spans="5:5" ht="15.75" customHeight="1" x14ac:dyDescent="0.2">
      <c r="E531" s="129"/>
    </row>
    <row r="532" spans="5:5" ht="15.75" customHeight="1" x14ac:dyDescent="0.2">
      <c r="E532" s="129"/>
    </row>
    <row r="533" spans="5:5" ht="15.75" customHeight="1" x14ac:dyDescent="0.2">
      <c r="E533" s="129"/>
    </row>
    <row r="534" spans="5:5" ht="15.75" customHeight="1" x14ac:dyDescent="0.2">
      <c r="E534" s="129"/>
    </row>
    <row r="535" spans="5:5" ht="15.75" customHeight="1" x14ac:dyDescent="0.2">
      <c r="E535" s="129"/>
    </row>
    <row r="536" spans="5:5" ht="15.75" customHeight="1" x14ac:dyDescent="0.2">
      <c r="E536" s="129"/>
    </row>
    <row r="537" spans="5:5" ht="15.75" customHeight="1" x14ac:dyDescent="0.2">
      <c r="E537" s="129"/>
    </row>
    <row r="538" spans="5:5" ht="15.75" customHeight="1" x14ac:dyDescent="0.2">
      <c r="E538" s="129"/>
    </row>
    <row r="539" spans="5:5" ht="15.75" customHeight="1" x14ac:dyDescent="0.2">
      <c r="E539" s="129"/>
    </row>
    <row r="540" spans="5:5" ht="15.75" customHeight="1" x14ac:dyDescent="0.2">
      <c r="E540" s="129"/>
    </row>
    <row r="541" spans="5:5" ht="15.75" customHeight="1" x14ac:dyDescent="0.2">
      <c r="E541" s="129"/>
    </row>
    <row r="542" spans="5:5" ht="15.75" customHeight="1" x14ac:dyDescent="0.2">
      <c r="E542" s="129"/>
    </row>
    <row r="543" spans="5:5" ht="15.75" customHeight="1" x14ac:dyDescent="0.2">
      <c r="E543" s="129"/>
    </row>
    <row r="544" spans="5:5" ht="15.75" customHeight="1" x14ac:dyDescent="0.2">
      <c r="E544" s="129"/>
    </row>
    <row r="545" spans="5:5" ht="15.75" customHeight="1" x14ac:dyDescent="0.2">
      <c r="E545" s="129"/>
    </row>
    <row r="546" spans="5:5" ht="15.75" customHeight="1" x14ac:dyDescent="0.2">
      <c r="E546" s="129"/>
    </row>
    <row r="547" spans="5:5" ht="15.75" customHeight="1" x14ac:dyDescent="0.2">
      <c r="E547" s="129"/>
    </row>
    <row r="548" spans="5:5" ht="15.75" customHeight="1" x14ac:dyDescent="0.2">
      <c r="E548" s="129"/>
    </row>
    <row r="549" spans="5:5" ht="15.75" customHeight="1" x14ac:dyDescent="0.2">
      <c r="E549" s="129"/>
    </row>
    <row r="550" spans="5:5" ht="15.75" customHeight="1" x14ac:dyDescent="0.2">
      <c r="E550" s="129"/>
    </row>
    <row r="551" spans="5:5" ht="15.75" customHeight="1" x14ac:dyDescent="0.2">
      <c r="E551" s="129"/>
    </row>
    <row r="552" spans="5:5" ht="15.75" customHeight="1" x14ac:dyDescent="0.2">
      <c r="E552" s="129"/>
    </row>
    <row r="553" spans="5:5" ht="15.75" customHeight="1" x14ac:dyDescent="0.2">
      <c r="E553" s="129"/>
    </row>
    <row r="554" spans="5:5" ht="15.75" customHeight="1" x14ac:dyDescent="0.2">
      <c r="E554" s="129"/>
    </row>
    <row r="555" spans="5:5" ht="15.75" customHeight="1" x14ac:dyDescent="0.2">
      <c r="E555" s="129"/>
    </row>
    <row r="556" spans="5:5" ht="15.75" customHeight="1" x14ac:dyDescent="0.2">
      <c r="E556" s="129"/>
    </row>
    <row r="557" spans="5:5" ht="15.75" customHeight="1" x14ac:dyDescent="0.2">
      <c r="E557" s="129"/>
    </row>
    <row r="558" spans="5:5" ht="15.75" customHeight="1" x14ac:dyDescent="0.2">
      <c r="E558" s="129"/>
    </row>
    <row r="559" spans="5:5" ht="15.75" customHeight="1" x14ac:dyDescent="0.2">
      <c r="E559" s="129"/>
    </row>
    <row r="560" spans="5:5" ht="15.75" customHeight="1" x14ac:dyDescent="0.2">
      <c r="E560" s="129"/>
    </row>
    <row r="561" spans="5:5" ht="15.75" customHeight="1" x14ac:dyDescent="0.2">
      <c r="E561" s="129"/>
    </row>
    <row r="562" spans="5:5" ht="15.75" customHeight="1" x14ac:dyDescent="0.2">
      <c r="E562" s="129"/>
    </row>
    <row r="563" spans="5:5" ht="15.75" customHeight="1" x14ac:dyDescent="0.2">
      <c r="E563" s="129"/>
    </row>
    <row r="564" spans="5:5" ht="15.75" customHeight="1" x14ac:dyDescent="0.2">
      <c r="E564" s="129"/>
    </row>
    <row r="565" spans="5:5" ht="15.75" customHeight="1" x14ac:dyDescent="0.2">
      <c r="E565" s="129"/>
    </row>
    <row r="566" spans="5:5" ht="15.75" customHeight="1" x14ac:dyDescent="0.2">
      <c r="E566" s="129"/>
    </row>
    <row r="567" spans="5:5" ht="15.75" customHeight="1" x14ac:dyDescent="0.2">
      <c r="E567" s="129"/>
    </row>
    <row r="568" spans="5:5" ht="15.75" customHeight="1" x14ac:dyDescent="0.2">
      <c r="E568" s="129"/>
    </row>
    <row r="569" spans="5:5" ht="15.75" customHeight="1" x14ac:dyDescent="0.2">
      <c r="E569" s="129"/>
    </row>
    <row r="570" spans="5:5" ht="15.75" customHeight="1" x14ac:dyDescent="0.2">
      <c r="E570" s="129"/>
    </row>
    <row r="571" spans="5:5" ht="15.75" customHeight="1" x14ac:dyDescent="0.2">
      <c r="E571" s="129"/>
    </row>
    <row r="572" spans="5:5" ht="15.75" customHeight="1" x14ac:dyDescent="0.2">
      <c r="E572" s="129"/>
    </row>
    <row r="573" spans="5:5" ht="15.75" customHeight="1" x14ac:dyDescent="0.2">
      <c r="E573" s="129"/>
    </row>
    <row r="574" spans="5:5" ht="15.75" customHeight="1" x14ac:dyDescent="0.2">
      <c r="E574" s="129"/>
    </row>
    <row r="575" spans="5:5" ht="15.75" customHeight="1" x14ac:dyDescent="0.2">
      <c r="E575" s="129"/>
    </row>
    <row r="576" spans="5:5" ht="15.75" customHeight="1" x14ac:dyDescent="0.2">
      <c r="E576" s="129"/>
    </row>
    <row r="577" spans="5:5" ht="15.75" customHeight="1" x14ac:dyDescent="0.2">
      <c r="E577" s="129"/>
    </row>
    <row r="578" spans="5:5" ht="15.75" customHeight="1" x14ac:dyDescent="0.2">
      <c r="E578" s="129"/>
    </row>
    <row r="579" spans="5:5" ht="15.75" customHeight="1" x14ac:dyDescent="0.2">
      <c r="E579" s="129"/>
    </row>
    <row r="580" spans="5:5" ht="15.75" customHeight="1" x14ac:dyDescent="0.2">
      <c r="E580" s="129"/>
    </row>
    <row r="581" spans="5:5" ht="15.75" customHeight="1" x14ac:dyDescent="0.2">
      <c r="E581" s="129"/>
    </row>
    <row r="582" spans="5:5" ht="15.75" customHeight="1" x14ac:dyDescent="0.2">
      <c r="E582" s="129"/>
    </row>
    <row r="583" spans="5:5" ht="15.75" customHeight="1" x14ac:dyDescent="0.2">
      <c r="E583" s="129"/>
    </row>
    <row r="584" spans="5:5" ht="15.75" customHeight="1" x14ac:dyDescent="0.2">
      <c r="E584" s="129"/>
    </row>
    <row r="585" spans="5:5" ht="15.75" customHeight="1" x14ac:dyDescent="0.2">
      <c r="E585" s="129"/>
    </row>
    <row r="586" spans="5:5" ht="15.75" customHeight="1" x14ac:dyDescent="0.2">
      <c r="E586" s="129"/>
    </row>
    <row r="587" spans="5:5" ht="15.75" customHeight="1" x14ac:dyDescent="0.2">
      <c r="E587" s="129"/>
    </row>
    <row r="588" spans="5:5" ht="15.75" customHeight="1" x14ac:dyDescent="0.2">
      <c r="E588" s="129"/>
    </row>
    <row r="589" spans="5:5" ht="15.75" customHeight="1" x14ac:dyDescent="0.2">
      <c r="E589" s="129"/>
    </row>
    <row r="590" spans="5:5" ht="15.75" customHeight="1" x14ac:dyDescent="0.2">
      <c r="E590" s="129"/>
    </row>
    <row r="591" spans="5:5" ht="15.75" customHeight="1" x14ac:dyDescent="0.2">
      <c r="E591" s="129"/>
    </row>
    <row r="592" spans="5:5" ht="15.75" customHeight="1" x14ac:dyDescent="0.2">
      <c r="E592" s="129"/>
    </row>
    <row r="593" spans="5:5" ht="15.75" customHeight="1" x14ac:dyDescent="0.2">
      <c r="E593" s="129"/>
    </row>
    <row r="594" spans="5:5" ht="15.75" customHeight="1" x14ac:dyDescent="0.2">
      <c r="E594" s="129"/>
    </row>
    <row r="595" spans="5:5" ht="15.75" customHeight="1" x14ac:dyDescent="0.2">
      <c r="E595" s="129"/>
    </row>
    <row r="596" spans="5:5" ht="15.75" customHeight="1" x14ac:dyDescent="0.2">
      <c r="E596" s="129"/>
    </row>
    <row r="597" spans="5:5" ht="15.75" customHeight="1" x14ac:dyDescent="0.2">
      <c r="E597" s="129"/>
    </row>
    <row r="598" spans="5:5" ht="15.75" customHeight="1" x14ac:dyDescent="0.2">
      <c r="E598" s="129"/>
    </row>
    <row r="599" spans="5:5" ht="15.75" customHeight="1" x14ac:dyDescent="0.2">
      <c r="E599" s="129"/>
    </row>
    <row r="600" spans="5:5" ht="15.75" customHeight="1" x14ac:dyDescent="0.2">
      <c r="E600" s="129"/>
    </row>
    <row r="601" spans="5:5" ht="15.75" customHeight="1" x14ac:dyDescent="0.2">
      <c r="E601" s="129"/>
    </row>
    <row r="602" spans="5:5" ht="15.75" customHeight="1" x14ac:dyDescent="0.2">
      <c r="E602" s="129"/>
    </row>
    <row r="603" spans="5:5" ht="15.75" customHeight="1" x14ac:dyDescent="0.2">
      <c r="E603" s="129"/>
    </row>
    <row r="604" spans="5:5" ht="15.75" customHeight="1" x14ac:dyDescent="0.2">
      <c r="E604" s="129"/>
    </row>
    <row r="605" spans="5:5" ht="15.75" customHeight="1" x14ac:dyDescent="0.2">
      <c r="E605" s="129"/>
    </row>
    <row r="606" spans="5:5" ht="15.75" customHeight="1" x14ac:dyDescent="0.2">
      <c r="E606" s="129"/>
    </row>
    <row r="607" spans="5:5" ht="15.75" customHeight="1" x14ac:dyDescent="0.2">
      <c r="E607" s="129"/>
    </row>
    <row r="608" spans="5:5" ht="15.75" customHeight="1" x14ac:dyDescent="0.2">
      <c r="E608" s="129"/>
    </row>
    <row r="609" spans="5:5" ht="15.75" customHeight="1" x14ac:dyDescent="0.2">
      <c r="E609" s="129"/>
    </row>
    <row r="610" spans="5:5" ht="15.75" customHeight="1" x14ac:dyDescent="0.2">
      <c r="E610" s="129"/>
    </row>
    <row r="611" spans="5:5" ht="15.75" customHeight="1" x14ac:dyDescent="0.2">
      <c r="E611" s="129"/>
    </row>
    <row r="612" spans="5:5" ht="15.75" customHeight="1" x14ac:dyDescent="0.2">
      <c r="E612" s="129"/>
    </row>
    <row r="613" spans="5:5" ht="15.75" customHeight="1" x14ac:dyDescent="0.2">
      <c r="E613" s="129"/>
    </row>
    <row r="614" spans="5:5" ht="15.75" customHeight="1" x14ac:dyDescent="0.2">
      <c r="E614" s="129"/>
    </row>
    <row r="615" spans="5:5" ht="15.75" customHeight="1" x14ac:dyDescent="0.2">
      <c r="E615" s="129"/>
    </row>
    <row r="616" spans="5:5" ht="15.75" customHeight="1" x14ac:dyDescent="0.2">
      <c r="E616" s="129"/>
    </row>
    <row r="617" spans="5:5" ht="15.75" customHeight="1" x14ac:dyDescent="0.2">
      <c r="E617" s="129"/>
    </row>
    <row r="618" spans="5:5" ht="15.75" customHeight="1" x14ac:dyDescent="0.2">
      <c r="E618" s="129"/>
    </row>
    <row r="619" spans="5:5" ht="15.75" customHeight="1" x14ac:dyDescent="0.2">
      <c r="E619" s="129"/>
    </row>
    <row r="620" spans="5:5" ht="15.75" customHeight="1" x14ac:dyDescent="0.2">
      <c r="E620" s="129"/>
    </row>
    <row r="621" spans="5:5" ht="15.75" customHeight="1" x14ac:dyDescent="0.2">
      <c r="E621" s="129"/>
    </row>
    <row r="622" spans="5:5" ht="15.75" customHeight="1" x14ac:dyDescent="0.2">
      <c r="E622" s="129"/>
    </row>
    <row r="623" spans="5:5" ht="15.75" customHeight="1" x14ac:dyDescent="0.2">
      <c r="E623" s="129"/>
    </row>
    <row r="624" spans="5:5" ht="15.75" customHeight="1" x14ac:dyDescent="0.2">
      <c r="E624" s="129"/>
    </row>
    <row r="625" spans="5:5" ht="15.75" customHeight="1" x14ac:dyDescent="0.2">
      <c r="E625" s="129"/>
    </row>
    <row r="626" spans="5:5" ht="15.75" customHeight="1" x14ac:dyDescent="0.2">
      <c r="E626" s="129"/>
    </row>
    <row r="627" spans="5:5" ht="15.75" customHeight="1" x14ac:dyDescent="0.2">
      <c r="E627" s="129"/>
    </row>
    <row r="628" spans="5:5" ht="15.75" customHeight="1" x14ac:dyDescent="0.2">
      <c r="E628" s="129"/>
    </row>
    <row r="629" spans="5:5" ht="15.75" customHeight="1" x14ac:dyDescent="0.2">
      <c r="E629" s="129"/>
    </row>
    <row r="630" spans="5:5" ht="15.75" customHeight="1" x14ac:dyDescent="0.2">
      <c r="E630" s="129"/>
    </row>
    <row r="631" spans="5:5" ht="15.75" customHeight="1" x14ac:dyDescent="0.2">
      <c r="E631" s="129"/>
    </row>
    <row r="632" spans="5:5" ht="15.75" customHeight="1" x14ac:dyDescent="0.2">
      <c r="E632" s="129"/>
    </row>
    <row r="633" spans="5:5" ht="15.75" customHeight="1" x14ac:dyDescent="0.2">
      <c r="E633" s="129"/>
    </row>
    <row r="634" spans="5:5" ht="15.75" customHeight="1" x14ac:dyDescent="0.2">
      <c r="E634" s="129"/>
    </row>
    <row r="635" spans="5:5" ht="15.75" customHeight="1" x14ac:dyDescent="0.2">
      <c r="E635" s="129"/>
    </row>
    <row r="636" spans="5:5" ht="15.75" customHeight="1" x14ac:dyDescent="0.2">
      <c r="E636" s="129"/>
    </row>
    <row r="637" spans="5:5" ht="15.75" customHeight="1" x14ac:dyDescent="0.2">
      <c r="E637" s="129"/>
    </row>
    <row r="638" spans="5:5" ht="15.75" customHeight="1" x14ac:dyDescent="0.2">
      <c r="E638" s="129"/>
    </row>
    <row r="639" spans="5:5" ht="15.75" customHeight="1" x14ac:dyDescent="0.2">
      <c r="E639" s="129"/>
    </row>
    <row r="640" spans="5:5" ht="15.75" customHeight="1" x14ac:dyDescent="0.2">
      <c r="E640" s="129"/>
    </row>
    <row r="641" spans="5:5" ht="15.75" customHeight="1" x14ac:dyDescent="0.2">
      <c r="E641" s="129"/>
    </row>
    <row r="642" spans="5:5" ht="15.75" customHeight="1" x14ac:dyDescent="0.2">
      <c r="E642" s="129"/>
    </row>
    <row r="643" spans="5:5" ht="15.75" customHeight="1" x14ac:dyDescent="0.2">
      <c r="E643" s="129"/>
    </row>
    <row r="644" spans="5:5" ht="15.75" customHeight="1" x14ac:dyDescent="0.2">
      <c r="E644" s="129"/>
    </row>
    <row r="645" spans="5:5" ht="15.75" customHeight="1" x14ac:dyDescent="0.2">
      <c r="E645" s="129"/>
    </row>
    <row r="646" spans="5:5" ht="15.75" customHeight="1" x14ac:dyDescent="0.2">
      <c r="E646" s="129"/>
    </row>
    <row r="647" spans="5:5" ht="15.75" customHeight="1" x14ac:dyDescent="0.2">
      <c r="E647" s="129"/>
    </row>
    <row r="648" spans="5:5" ht="15.75" customHeight="1" x14ac:dyDescent="0.2">
      <c r="E648" s="129"/>
    </row>
    <row r="649" spans="5:5" ht="15.75" customHeight="1" x14ac:dyDescent="0.2">
      <c r="E649" s="129"/>
    </row>
    <row r="650" spans="5:5" ht="15.75" customHeight="1" x14ac:dyDescent="0.2">
      <c r="E650" s="129"/>
    </row>
    <row r="651" spans="5:5" ht="15.75" customHeight="1" x14ac:dyDescent="0.2">
      <c r="E651" s="129"/>
    </row>
    <row r="652" spans="5:5" ht="15.75" customHeight="1" x14ac:dyDescent="0.2">
      <c r="E652" s="129"/>
    </row>
    <row r="653" spans="5:5" ht="15.75" customHeight="1" x14ac:dyDescent="0.2">
      <c r="E653" s="129"/>
    </row>
    <row r="654" spans="5:5" ht="15.75" customHeight="1" x14ac:dyDescent="0.2">
      <c r="E654" s="129"/>
    </row>
    <row r="655" spans="5:5" ht="15.75" customHeight="1" x14ac:dyDescent="0.2">
      <c r="E655" s="129"/>
    </row>
    <row r="656" spans="5:5" ht="15.75" customHeight="1" x14ac:dyDescent="0.2">
      <c r="E656" s="129"/>
    </row>
    <row r="657" spans="5:5" ht="15.75" customHeight="1" x14ac:dyDescent="0.2">
      <c r="E657" s="129"/>
    </row>
    <row r="658" spans="5:5" ht="15.75" customHeight="1" x14ac:dyDescent="0.2">
      <c r="E658" s="129"/>
    </row>
    <row r="659" spans="5:5" ht="15.75" customHeight="1" x14ac:dyDescent="0.2">
      <c r="E659" s="129"/>
    </row>
    <row r="660" spans="5:5" ht="15.75" customHeight="1" x14ac:dyDescent="0.2">
      <c r="E660" s="129"/>
    </row>
    <row r="661" spans="5:5" ht="15.75" customHeight="1" x14ac:dyDescent="0.2">
      <c r="E661" s="129"/>
    </row>
    <row r="662" spans="5:5" ht="15.75" customHeight="1" x14ac:dyDescent="0.2">
      <c r="E662" s="129"/>
    </row>
    <row r="663" spans="5:5" ht="15.75" customHeight="1" x14ac:dyDescent="0.2">
      <c r="E663" s="129"/>
    </row>
    <row r="664" spans="5:5" ht="15.75" customHeight="1" x14ac:dyDescent="0.2">
      <c r="E664" s="129"/>
    </row>
    <row r="665" spans="5:5" ht="15.75" customHeight="1" x14ac:dyDescent="0.2">
      <c r="E665" s="129"/>
    </row>
    <row r="666" spans="5:5" ht="15.75" customHeight="1" x14ac:dyDescent="0.2">
      <c r="E666" s="129"/>
    </row>
    <row r="667" spans="5:5" ht="15.75" customHeight="1" x14ac:dyDescent="0.2">
      <c r="E667" s="129"/>
    </row>
    <row r="668" spans="5:5" ht="15.75" customHeight="1" x14ac:dyDescent="0.2">
      <c r="E668" s="129"/>
    </row>
    <row r="669" spans="5:5" ht="15.75" customHeight="1" x14ac:dyDescent="0.2">
      <c r="E669" s="129"/>
    </row>
    <row r="670" spans="5:5" ht="15.75" customHeight="1" x14ac:dyDescent="0.2">
      <c r="E670" s="129"/>
    </row>
    <row r="671" spans="5:5" ht="15.75" customHeight="1" x14ac:dyDescent="0.2">
      <c r="E671" s="129"/>
    </row>
    <row r="672" spans="5:5" ht="15.75" customHeight="1" x14ac:dyDescent="0.2">
      <c r="E672" s="129"/>
    </row>
    <row r="673" spans="5:5" ht="15.75" customHeight="1" x14ac:dyDescent="0.2">
      <c r="E673" s="129"/>
    </row>
    <row r="674" spans="5:5" ht="15.75" customHeight="1" x14ac:dyDescent="0.2">
      <c r="E674" s="129"/>
    </row>
    <row r="675" spans="5:5" ht="15.75" customHeight="1" x14ac:dyDescent="0.2">
      <c r="E675" s="129"/>
    </row>
    <row r="676" spans="5:5" ht="15.75" customHeight="1" x14ac:dyDescent="0.2">
      <c r="E676" s="129"/>
    </row>
    <row r="677" spans="5:5" ht="15.75" customHeight="1" x14ac:dyDescent="0.2">
      <c r="E677" s="129"/>
    </row>
    <row r="678" spans="5:5" ht="15.75" customHeight="1" x14ac:dyDescent="0.2">
      <c r="E678" s="129"/>
    </row>
    <row r="679" spans="5:5" ht="15.75" customHeight="1" x14ac:dyDescent="0.2">
      <c r="E679" s="129"/>
    </row>
    <row r="680" spans="5:5" ht="15.75" customHeight="1" x14ac:dyDescent="0.2">
      <c r="E680" s="129"/>
    </row>
    <row r="681" spans="5:5" ht="15.75" customHeight="1" x14ac:dyDescent="0.2">
      <c r="E681" s="129"/>
    </row>
    <row r="682" spans="5:5" ht="15.75" customHeight="1" x14ac:dyDescent="0.2">
      <c r="E682" s="129"/>
    </row>
    <row r="683" spans="5:5" ht="15.75" customHeight="1" x14ac:dyDescent="0.2">
      <c r="E683" s="129"/>
    </row>
    <row r="684" spans="5:5" ht="15.75" customHeight="1" x14ac:dyDescent="0.2">
      <c r="E684" s="129"/>
    </row>
    <row r="685" spans="5:5" ht="15.75" customHeight="1" x14ac:dyDescent="0.2">
      <c r="E685" s="129"/>
    </row>
    <row r="686" spans="5:5" ht="15.75" customHeight="1" x14ac:dyDescent="0.2">
      <c r="E686" s="129"/>
    </row>
    <row r="687" spans="5:5" ht="15.75" customHeight="1" x14ac:dyDescent="0.2">
      <c r="E687" s="129"/>
    </row>
    <row r="688" spans="5:5" ht="15.75" customHeight="1" x14ac:dyDescent="0.2">
      <c r="E688" s="129"/>
    </row>
    <row r="689" spans="5:5" ht="15.75" customHeight="1" x14ac:dyDescent="0.2">
      <c r="E689" s="129"/>
    </row>
    <row r="690" spans="5:5" ht="15.75" customHeight="1" x14ac:dyDescent="0.2">
      <c r="E690" s="129"/>
    </row>
    <row r="691" spans="5:5" ht="15.75" customHeight="1" x14ac:dyDescent="0.2">
      <c r="E691" s="129"/>
    </row>
    <row r="692" spans="5:5" ht="15.75" customHeight="1" x14ac:dyDescent="0.2">
      <c r="E692" s="129"/>
    </row>
    <row r="693" spans="5:5" ht="15.75" customHeight="1" x14ac:dyDescent="0.2">
      <c r="E693" s="129"/>
    </row>
    <row r="694" spans="5:5" ht="15.75" customHeight="1" x14ac:dyDescent="0.2">
      <c r="E694" s="129"/>
    </row>
    <row r="695" spans="5:5" ht="15.75" customHeight="1" x14ac:dyDescent="0.2">
      <c r="E695" s="129"/>
    </row>
    <row r="696" spans="5:5" ht="15.75" customHeight="1" x14ac:dyDescent="0.2">
      <c r="E696" s="129"/>
    </row>
    <row r="697" spans="5:5" ht="15.75" customHeight="1" x14ac:dyDescent="0.2">
      <c r="E697" s="129"/>
    </row>
    <row r="698" spans="5:5" ht="15.75" customHeight="1" x14ac:dyDescent="0.2">
      <c r="E698" s="129"/>
    </row>
    <row r="699" spans="5:5" ht="15.75" customHeight="1" x14ac:dyDescent="0.2">
      <c r="E699" s="129"/>
    </row>
    <row r="700" spans="5:5" ht="15.75" customHeight="1" x14ac:dyDescent="0.2">
      <c r="E700" s="129"/>
    </row>
    <row r="701" spans="5:5" ht="15.75" customHeight="1" x14ac:dyDescent="0.2">
      <c r="E701" s="129"/>
    </row>
    <row r="702" spans="5:5" ht="15.75" customHeight="1" x14ac:dyDescent="0.2">
      <c r="E702" s="129"/>
    </row>
    <row r="703" spans="5:5" ht="15.75" customHeight="1" x14ac:dyDescent="0.2">
      <c r="E703" s="129"/>
    </row>
    <row r="704" spans="5:5" ht="15.75" customHeight="1" x14ac:dyDescent="0.2">
      <c r="E704" s="129"/>
    </row>
    <row r="705" spans="5:5" ht="15.75" customHeight="1" x14ac:dyDescent="0.2">
      <c r="E705" s="129"/>
    </row>
    <row r="706" spans="5:5" ht="15.75" customHeight="1" x14ac:dyDescent="0.2">
      <c r="E706" s="129"/>
    </row>
    <row r="707" spans="5:5" ht="15.75" customHeight="1" x14ac:dyDescent="0.2">
      <c r="E707" s="129"/>
    </row>
    <row r="708" spans="5:5" ht="15.75" customHeight="1" x14ac:dyDescent="0.2">
      <c r="E708" s="129"/>
    </row>
    <row r="709" spans="5:5" ht="15.75" customHeight="1" x14ac:dyDescent="0.2">
      <c r="E709" s="129"/>
    </row>
    <row r="710" spans="5:5" ht="15.75" customHeight="1" x14ac:dyDescent="0.2">
      <c r="E710" s="129"/>
    </row>
    <row r="711" spans="5:5" ht="15.75" customHeight="1" x14ac:dyDescent="0.2">
      <c r="E711" s="129"/>
    </row>
    <row r="712" spans="5:5" ht="15.75" customHeight="1" x14ac:dyDescent="0.2">
      <c r="E712" s="129"/>
    </row>
    <row r="713" spans="5:5" ht="15.75" customHeight="1" x14ac:dyDescent="0.2">
      <c r="E713" s="129"/>
    </row>
    <row r="714" spans="5:5" ht="15.75" customHeight="1" x14ac:dyDescent="0.2">
      <c r="E714" s="129"/>
    </row>
    <row r="715" spans="5:5" ht="15.75" customHeight="1" x14ac:dyDescent="0.2">
      <c r="E715" s="129"/>
    </row>
    <row r="716" spans="5:5" ht="15.75" customHeight="1" x14ac:dyDescent="0.2">
      <c r="E716" s="129"/>
    </row>
    <row r="717" spans="5:5" ht="15.75" customHeight="1" x14ac:dyDescent="0.2">
      <c r="E717" s="129"/>
    </row>
    <row r="718" spans="5:5" ht="15.75" customHeight="1" x14ac:dyDescent="0.2">
      <c r="E718" s="129"/>
    </row>
    <row r="719" spans="5:5" ht="15.75" customHeight="1" x14ac:dyDescent="0.2">
      <c r="E719" s="129"/>
    </row>
    <row r="720" spans="5:5" ht="15.75" customHeight="1" x14ac:dyDescent="0.2">
      <c r="E720" s="129"/>
    </row>
    <row r="721" spans="5:5" ht="15.75" customHeight="1" x14ac:dyDescent="0.2">
      <c r="E721" s="129"/>
    </row>
    <row r="722" spans="5:5" ht="15.75" customHeight="1" x14ac:dyDescent="0.2">
      <c r="E722" s="129"/>
    </row>
    <row r="723" spans="5:5" ht="15.75" customHeight="1" x14ac:dyDescent="0.2">
      <c r="E723" s="129"/>
    </row>
    <row r="724" spans="5:5" ht="15.75" customHeight="1" x14ac:dyDescent="0.2">
      <c r="E724" s="129"/>
    </row>
    <row r="725" spans="5:5" ht="15.75" customHeight="1" x14ac:dyDescent="0.2">
      <c r="E725" s="129"/>
    </row>
    <row r="726" spans="5:5" ht="15.75" customHeight="1" x14ac:dyDescent="0.2">
      <c r="E726" s="129"/>
    </row>
    <row r="727" spans="5:5" ht="15.75" customHeight="1" x14ac:dyDescent="0.2">
      <c r="E727" s="129"/>
    </row>
    <row r="728" spans="5:5" ht="15.75" customHeight="1" x14ac:dyDescent="0.2">
      <c r="E728" s="129"/>
    </row>
    <row r="729" spans="5:5" ht="15.75" customHeight="1" x14ac:dyDescent="0.2">
      <c r="E729" s="129"/>
    </row>
    <row r="730" spans="5:5" ht="15.75" customHeight="1" x14ac:dyDescent="0.2">
      <c r="E730" s="129"/>
    </row>
    <row r="731" spans="5:5" ht="15.75" customHeight="1" x14ac:dyDescent="0.2">
      <c r="E731" s="129"/>
    </row>
    <row r="732" spans="5:5" ht="15.75" customHeight="1" x14ac:dyDescent="0.2">
      <c r="E732" s="129"/>
    </row>
    <row r="733" spans="5:5" ht="15.75" customHeight="1" x14ac:dyDescent="0.2">
      <c r="E733" s="129"/>
    </row>
    <row r="734" spans="5:5" ht="15.75" customHeight="1" x14ac:dyDescent="0.2">
      <c r="E734" s="129"/>
    </row>
    <row r="735" spans="5:5" ht="15.75" customHeight="1" x14ac:dyDescent="0.2">
      <c r="E735" s="129"/>
    </row>
    <row r="736" spans="5:5" ht="15.75" customHeight="1" x14ac:dyDescent="0.2">
      <c r="E736" s="129"/>
    </row>
    <row r="737" spans="5:5" ht="15.75" customHeight="1" x14ac:dyDescent="0.2">
      <c r="E737" s="129"/>
    </row>
    <row r="738" spans="5:5" ht="15.75" customHeight="1" x14ac:dyDescent="0.2">
      <c r="E738" s="129"/>
    </row>
    <row r="739" spans="5:5" ht="15.75" customHeight="1" x14ac:dyDescent="0.2">
      <c r="E739" s="129"/>
    </row>
    <row r="740" spans="5:5" ht="15.75" customHeight="1" x14ac:dyDescent="0.2">
      <c r="E740" s="129"/>
    </row>
    <row r="741" spans="5:5" ht="15.75" customHeight="1" x14ac:dyDescent="0.2">
      <c r="E741" s="129"/>
    </row>
    <row r="742" spans="5:5" ht="15.75" customHeight="1" x14ac:dyDescent="0.2">
      <c r="E742" s="129"/>
    </row>
    <row r="743" spans="5:5" ht="15.75" customHeight="1" x14ac:dyDescent="0.2">
      <c r="E743" s="129"/>
    </row>
    <row r="744" spans="5:5" ht="15.75" customHeight="1" x14ac:dyDescent="0.2">
      <c r="E744" s="129"/>
    </row>
    <row r="745" spans="5:5" ht="15.75" customHeight="1" x14ac:dyDescent="0.2">
      <c r="E745" s="129"/>
    </row>
    <row r="746" spans="5:5" ht="15.75" customHeight="1" x14ac:dyDescent="0.2">
      <c r="E746" s="129"/>
    </row>
    <row r="747" spans="5:5" ht="15.75" customHeight="1" x14ac:dyDescent="0.2">
      <c r="E747" s="129"/>
    </row>
    <row r="748" spans="5:5" ht="15.75" customHeight="1" x14ac:dyDescent="0.2">
      <c r="E748" s="129"/>
    </row>
    <row r="749" spans="5:5" ht="15.75" customHeight="1" x14ac:dyDescent="0.2">
      <c r="E749" s="129"/>
    </row>
    <row r="750" spans="5:5" ht="15.75" customHeight="1" x14ac:dyDescent="0.2">
      <c r="E750" s="129"/>
    </row>
    <row r="751" spans="5:5" ht="15.75" customHeight="1" x14ac:dyDescent="0.2">
      <c r="E751" s="129"/>
    </row>
    <row r="752" spans="5:5" ht="15.75" customHeight="1" x14ac:dyDescent="0.2">
      <c r="E752" s="129"/>
    </row>
    <row r="753" spans="5:5" ht="15.75" customHeight="1" x14ac:dyDescent="0.2">
      <c r="E753" s="129"/>
    </row>
    <row r="754" spans="5:5" ht="15.75" customHeight="1" x14ac:dyDescent="0.2">
      <c r="E754" s="129"/>
    </row>
    <row r="755" spans="5:5" ht="15.75" customHeight="1" x14ac:dyDescent="0.2">
      <c r="E755" s="129"/>
    </row>
    <row r="756" spans="5:5" ht="15.75" customHeight="1" x14ac:dyDescent="0.2">
      <c r="E756" s="129"/>
    </row>
    <row r="757" spans="5:5" ht="15.75" customHeight="1" x14ac:dyDescent="0.2">
      <c r="E757" s="129"/>
    </row>
    <row r="758" spans="5:5" ht="15.75" customHeight="1" x14ac:dyDescent="0.2">
      <c r="E758" s="129"/>
    </row>
    <row r="759" spans="5:5" ht="15.75" customHeight="1" x14ac:dyDescent="0.2">
      <c r="E759" s="129"/>
    </row>
    <row r="760" spans="5:5" ht="15.75" customHeight="1" x14ac:dyDescent="0.2">
      <c r="E760" s="129"/>
    </row>
    <row r="761" spans="5:5" ht="15.75" customHeight="1" x14ac:dyDescent="0.2">
      <c r="E761" s="129"/>
    </row>
    <row r="762" spans="5:5" ht="15.75" customHeight="1" x14ac:dyDescent="0.2">
      <c r="E762" s="129"/>
    </row>
    <row r="763" spans="5:5" ht="15.75" customHeight="1" x14ac:dyDescent="0.2">
      <c r="E763" s="129"/>
    </row>
    <row r="764" spans="5:5" ht="15.75" customHeight="1" x14ac:dyDescent="0.2">
      <c r="E764" s="129"/>
    </row>
    <row r="765" spans="5:5" ht="15.75" customHeight="1" x14ac:dyDescent="0.2">
      <c r="E765" s="129"/>
    </row>
    <row r="766" spans="5:5" ht="15.75" customHeight="1" x14ac:dyDescent="0.2">
      <c r="E766" s="129"/>
    </row>
    <row r="767" spans="5:5" ht="15.75" customHeight="1" x14ac:dyDescent="0.2">
      <c r="E767" s="129"/>
    </row>
    <row r="768" spans="5:5" ht="15.75" customHeight="1" x14ac:dyDescent="0.2">
      <c r="E768" s="129"/>
    </row>
    <row r="769" spans="5:5" ht="15.75" customHeight="1" x14ac:dyDescent="0.2">
      <c r="E769" s="129"/>
    </row>
    <row r="770" spans="5:5" ht="15.75" customHeight="1" x14ac:dyDescent="0.2">
      <c r="E770" s="129"/>
    </row>
    <row r="771" spans="5:5" ht="15.75" customHeight="1" x14ac:dyDescent="0.2">
      <c r="E771" s="129"/>
    </row>
    <row r="772" spans="5:5" ht="15.75" customHeight="1" x14ac:dyDescent="0.2">
      <c r="E772" s="129"/>
    </row>
    <row r="773" spans="5:5" ht="15.75" customHeight="1" x14ac:dyDescent="0.2">
      <c r="E773" s="129"/>
    </row>
    <row r="774" spans="5:5" ht="15.75" customHeight="1" x14ac:dyDescent="0.2">
      <c r="E774" s="129"/>
    </row>
    <row r="775" spans="5:5" ht="15.75" customHeight="1" x14ac:dyDescent="0.2">
      <c r="E775" s="129"/>
    </row>
    <row r="776" spans="5:5" ht="15.75" customHeight="1" x14ac:dyDescent="0.2">
      <c r="E776" s="129"/>
    </row>
    <row r="777" spans="5:5" ht="15.75" customHeight="1" x14ac:dyDescent="0.2">
      <c r="E777" s="129"/>
    </row>
    <row r="778" spans="5:5" ht="15.75" customHeight="1" x14ac:dyDescent="0.2">
      <c r="E778" s="129"/>
    </row>
    <row r="779" spans="5:5" ht="15.75" customHeight="1" x14ac:dyDescent="0.2">
      <c r="E779" s="129"/>
    </row>
    <row r="780" spans="5:5" ht="15.75" customHeight="1" x14ac:dyDescent="0.2">
      <c r="E780" s="129"/>
    </row>
    <row r="781" spans="5:5" ht="15.75" customHeight="1" x14ac:dyDescent="0.2">
      <c r="E781" s="129"/>
    </row>
    <row r="782" spans="5:5" ht="15.75" customHeight="1" x14ac:dyDescent="0.2">
      <c r="E782" s="129"/>
    </row>
    <row r="783" spans="5:5" ht="15.75" customHeight="1" x14ac:dyDescent="0.2">
      <c r="E783" s="129"/>
    </row>
    <row r="784" spans="5:5" ht="15.75" customHeight="1" x14ac:dyDescent="0.2">
      <c r="E784" s="129"/>
    </row>
    <row r="785" spans="5:5" ht="15.75" customHeight="1" x14ac:dyDescent="0.2">
      <c r="E785" s="129"/>
    </row>
    <row r="786" spans="5:5" ht="15.75" customHeight="1" x14ac:dyDescent="0.2">
      <c r="E786" s="129"/>
    </row>
    <row r="787" spans="5:5" ht="15.75" customHeight="1" x14ac:dyDescent="0.2">
      <c r="E787" s="129"/>
    </row>
    <row r="788" spans="5:5" ht="15.75" customHeight="1" x14ac:dyDescent="0.2">
      <c r="E788" s="129"/>
    </row>
    <row r="789" spans="5:5" ht="15.75" customHeight="1" x14ac:dyDescent="0.2">
      <c r="E789" s="129"/>
    </row>
    <row r="790" spans="5:5" ht="15.75" customHeight="1" x14ac:dyDescent="0.2">
      <c r="E790" s="129"/>
    </row>
    <row r="791" spans="5:5" ht="15.75" customHeight="1" x14ac:dyDescent="0.2">
      <c r="E791" s="129"/>
    </row>
    <row r="792" spans="5:5" ht="15.75" customHeight="1" x14ac:dyDescent="0.2">
      <c r="E792" s="129"/>
    </row>
    <row r="793" spans="5:5" ht="15.75" customHeight="1" x14ac:dyDescent="0.2">
      <c r="E793" s="129"/>
    </row>
    <row r="794" spans="5:5" ht="15.75" customHeight="1" x14ac:dyDescent="0.2">
      <c r="E794" s="129"/>
    </row>
    <row r="795" spans="5:5" ht="15.75" customHeight="1" x14ac:dyDescent="0.2">
      <c r="E795" s="129"/>
    </row>
    <row r="796" spans="5:5" ht="15.75" customHeight="1" x14ac:dyDescent="0.2">
      <c r="E796" s="129"/>
    </row>
    <row r="797" spans="5:5" ht="15.75" customHeight="1" x14ac:dyDescent="0.2">
      <c r="E797" s="129"/>
    </row>
    <row r="798" spans="5:5" ht="15.75" customHeight="1" x14ac:dyDescent="0.2">
      <c r="E798" s="129"/>
    </row>
    <row r="799" spans="5:5" ht="15.75" customHeight="1" x14ac:dyDescent="0.2">
      <c r="E799" s="129"/>
    </row>
    <row r="800" spans="5:5" ht="15.75" customHeight="1" x14ac:dyDescent="0.2">
      <c r="E800" s="129"/>
    </row>
    <row r="801" spans="5:5" ht="15.75" customHeight="1" x14ac:dyDescent="0.2">
      <c r="E801" s="129"/>
    </row>
    <row r="802" spans="5:5" ht="15.75" customHeight="1" x14ac:dyDescent="0.2">
      <c r="E802" s="129"/>
    </row>
    <row r="803" spans="5:5" ht="15.75" customHeight="1" x14ac:dyDescent="0.2">
      <c r="E803" s="129"/>
    </row>
    <row r="804" spans="5:5" ht="15.75" customHeight="1" x14ac:dyDescent="0.2">
      <c r="E804" s="129"/>
    </row>
    <row r="805" spans="5:5" ht="15.75" customHeight="1" x14ac:dyDescent="0.2">
      <c r="E805" s="129"/>
    </row>
    <row r="806" spans="5:5" ht="15.75" customHeight="1" x14ac:dyDescent="0.2">
      <c r="E806" s="129"/>
    </row>
    <row r="807" spans="5:5" ht="15.75" customHeight="1" x14ac:dyDescent="0.2">
      <c r="E807" s="129"/>
    </row>
    <row r="808" spans="5:5" ht="15.75" customHeight="1" x14ac:dyDescent="0.2">
      <c r="E808" s="129"/>
    </row>
    <row r="809" spans="5:5" ht="15.75" customHeight="1" x14ac:dyDescent="0.2">
      <c r="E809" s="129"/>
    </row>
    <row r="810" spans="5:5" ht="15.75" customHeight="1" x14ac:dyDescent="0.2">
      <c r="E810" s="129"/>
    </row>
    <row r="811" spans="5:5" ht="15.75" customHeight="1" x14ac:dyDescent="0.2">
      <c r="E811" s="129"/>
    </row>
    <row r="812" spans="5:5" ht="15.75" customHeight="1" x14ac:dyDescent="0.2">
      <c r="E812" s="129"/>
    </row>
    <row r="813" spans="5:5" ht="15.75" customHeight="1" x14ac:dyDescent="0.2">
      <c r="E813" s="129"/>
    </row>
    <row r="814" spans="5:5" ht="15.75" customHeight="1" x14ac:dyDescent="0.2">
      <c r="E814" s="129"/>
    </row>
    <row r="815" spans="5:5" ht="15.75" customHeight="1" x14ac:dyDescent="0.2">
      <c r="E815" s="129"/>
    </row>
    <row r="816" spans="5:5" ht="15.75" customHeight="1" x14ac:dyDescent="0.2">
      <c r="E816" s="129"/>
    </row>
    <row r="817" spans="5:5" ht="15.75" customHeight="1" x14ac:dyDescent="0.2">
      <c r="E817" s="129"/>
    </row>
    <row r="818" spans="5:5" ht="15.75" customHeight="1" x14ac:dyDescent="0.2">
      <c r="E818" s="129"/>
    </row>
    <row r="819" spans="5:5" ht="15.75" customHeight="1" x14ac:dyDescent="0.2">
      <c r="E819" s="129"/>
    </row>
    <row r="820" spans="5:5" ht="15.75" customHeight="1" x14ac:dyDescent="0.2">
      <c r="E820" s="129"/>
    </row>
    <row r="821" spans="5:5" ht="15.75" customHeight="1" x14ac:dyDescent="0.2">
      <c r="E821" s="129"/>
    </row>
    <row r="822" spans="5:5" ht="15.75" customHeight="1" x14ac:dyDescent="0.2">
      <c r="E822" s="129"/>
    </row>
    <row r="823" spans="5:5" ht="15.75" customHeight="1" x14ac:dyDescent="0.2">
      <c r="E823" s="129"/>
    </row>
    <row r="824" spans="5:5" ht="15.75" customHeight="1" x14ac:dyDescent="0.2">
      <c r="E824" s="129"/>
    </row>
    <row r="825" spans="5:5" ht="15.75" customHeight="1" x14ac:dyDescent="0.2">
      <c r="E825" s="129"/>
    </row>
    <row r="826" spans="5:5" ht="15.75" customHeight="1" x14ac:dyDescent="0.2">
      <c r="E826" s="129"/>
    </row>
    <row r="827" spans="5:5" ht="15.75" customHeight="1" x14ac:dyDescent="0.2">
      <c r="E827" s="129"/>
    </row>
    <row r="828" spans="5:5" ht="15.75" customHeight="1" x14ac:dyDescent="0.2">
      <c r="E828" s="129"/>
    </row>
    <row r="829" spans="5:5" ht="15.75" customHeight="1" x14ac:dyDescent="0.2">
      <c r="E829" s="129"/>
    </row>
    <row r="830" spans="5:5" ht="15.75" customHeight="1" x14ac:dyDescent="0.2">
      <c r="E830" s="129"/>
    </row>
    <row r="831" spans="5:5" ht="15.75" customHeight="1" x14ac:dyDescent="0.2">
      <c r="E831" s="129"/>
    </row>
    <row r="832" spans="5:5" ht="15.75" customHeight="1" x14ac:dyDescent="0.2">
      <c r="E832" s="129"/>
    </row>
    <row r="833" spans="5:5" ht="15.75" customHeight="1" x14ac:dyDescent="0.2">
      <c r="E833" s="129"/>
    </row>
    <row r="834" spans="5:5" ht="15.75" customHeight="1" x14ac:dyDescent="0.2">
      <c r="E834" s="129"/>
    </row>
    <row r="835" spans="5:5" ht="15.75" customHeight="1" x14ac:dyDescent="0.2">
      <c r="E835" s="129"/>
    </row>
    <row r="836" spans="5:5" ht="15.75" customHeight="1" x14ac:dyDescent="0.2">
      <c r="E836" s="129"/>
    </row>
    <row r="837" spans="5:5" ht="15.75" customHeight="1" x14ac:dyDescent="0.2">
      <c r="E837" s="129"/>
    </row>
    <row r="838" spans="5:5" ht="15.75" customHeight="1" x14ac:dyDescent="0.2">
      <c r="E838" s="129"/>
    </row>
    <row r="839" spans="5:5" ht="15.75" customHeight="1" x14ac:dyDescent="0.2">
      <c r="E839" s="129"/>
    </row>
    <row r="840" spans="5:5" ht="15.75" customHeight="1" x14ac:dyDescent="0.2">
      <c r="E840" s="129"/>
    </row>
    <row r="841" spans="5:5" ht="15.75" customHeight="1" x14ac:dyDescent="0.2">
      <c r="E841" s="129"/>
    </row>
    <row r="842" spans="5:5" ht="15.75" customHeight="1" x14ac:dyDescent="0.2">
      <c r="E842" s="129"/>
    </row>
    <row r="843" spans="5:5" ht="15.75" customHeight="1" x14ac:dyDescent="0.2">
      <c r="E843" s="129"/>
    </row>
    <row r="844" spans="5:5" ht="15.75" customHeight="1" x14ac:dyDescent="0.2">
      <c r="E844" s="129"/>
    </row>
    <row r="845" spans="5:5" ht="15.75" customHeight="1" x14ac:dyDescent="0.2">
      <c r="E845" s="129"/>
    </row>
    <row r="846" spans="5:5" ht="15.75" customHeight="1" x14ac:dyDescent="0.2">
      <c r="E846" s="129"/>
    </row>
    <row r="847" spans="5:5" ht="15.75" customHeight="1" x14ac:dyDescent="0.2">
      <c r="E847" s="129"/>
    </row>
    <row r="848" spans="5:5" ht="15.75" customHeight="1" x14ac:dyDescent="0.2">
      <c r="E848" s="129"/>
    </row>
    <row r="849" spans="5:5" ht="15.75" customHeight="1" x14ac:dyDescent="0.2">
      <c r="E849" s="129"/>
    </row>
    <row r="850" spans="5:5" ht="15.75" customHeight="1" x14ac:dyDescent="0.2">
      <c r="E850" s="129"/>
    </row>
    <row r="851" spans="5:5" ht="15.75" customHeight="1" x14ac:dyDescent="0.2">
      <c r="E851" s="129"/>
    </row>
    <row r="852" spans="5:5" ht="15.75" customHeight="1" x14ac:dyDescent="0.2">
      <c r="E852" s="129"/>
    </row>
    <row r="853" spans="5:5" ht="15.75" customHeight="1" x14ac:dyDescent="0.2">
      <c r="E853" s="129"/>
    </row>
    <row r="854" spans="5:5" ht="15.75" customHeight="1" x14ac:dyDescent="0.2">
      <c r="E854" s="129"/>
    </row>
    <row r="855" spans="5:5" ht="15.75" customHeight="1" x14ac:dyDescent="0.2">
      <c r="E855" s="129"/>
    </row>
    <row r="856" spans="5:5" ht="15.75" customHeight="1" x14ac:dyDescent="0.2">
      <c r="E856" s="129"/>
    </row>
    <row r="857" spans="5:5" ht="15.75" customHeight="1" x14ac:dyDescent="0.2">
      <c r="E857" s="129"/>
    </row>
    <row r="858" spans="5:5" ht="15.75" customHeight="1" x14ac:dyDescent="0.2">
      <c r="E858" s="129"/>
    </row>
    <row r="859" spans="5:5" ht="15.75" customHeight="1" x14ac:dyDescent="0.2">
      <c r="E859" s="129"/>
    </row>
    <row r="860" spans="5:5" ht="15.75" customHeight="1" x14ac:dyDescent="0.2">
      <c r="E860" s="129"/>
    </row>
    <row r="861" spans="5:5" ht="15.75" customHeight="1" x14ac:dyDescent="0.2">
      <c r="E861" s="129"/>
    </row>
    <row r="862" spans="5:5" ht="15.75" customHeight="1" x14ac:dyDescent="0.2">
      <c r="E862" s="129"/>
    </row>
    <row r="863" spans="5:5" ht="15.75" customHeight="1" x14ac:dyDescent="0.2">
      <c r="E863" s="129"/>
    </row>
    <row r="864" spans="5:5" ht="15.75" customHeight="1" x14ac:dyDescent="0.2">
      <c r="E864" s="129"/>
    </row>
    <row r="865" spans="5:5" ht="15.75" customHeight="1" x14ac:dyDescent="0.2">
      <c r="E865" s="129"/>
    </row>
    <row r="866" spans="5:5" ht="15.75" customHeight="1" x14ac:dyDescent="0.2">
      <c r="E866" s="129"/>
    </row>
    <row r="867" spans="5:5" ht="15.75" customHeight="1" x14ac:dyDescent="0.2">
      <c r="E867" s="129"/>
    </row>
    <row r="868" spans="5:5" ht="15.75" customHeight="1" x14ac:dyDescent="0.2">
      <c r="E868" s="129"/>
    </row>
    <row r="869" spans="5:5" ht="15.75" customHeight="1" x14ac:dyDescent="0.2">
      <c r="E869" s="129"/>
    </row>
    <row r="870" spans="5:5" ht="15.75" customHeight="1" x14ac:dyDescent="0.2">
      <c r="E870" s="129"/>
    </row>
    <row r="871" spans="5:5" ht="15.75" customHeight="1" x14ac:dyDescent="0.2">
      <c r="E871" s="129"/>
    </row>
    <row r="872" spans="5:5" ht="15.75" customHeight="1" x14ac:dyDescent="0.2">
      <c r="E872" s="129"/>
    </row>
    <row r="873" spans="5:5" ht="15.75" customHeight="1" x14ac:dyDescent="0.2">
      <c r="E873" s="129"/>
    </row>
    <row r="874" spans="5:5" ht="15.75" customHeight="1" x14ac:dyDescent="0.2">
      <c r="E874" s="129"/>
    </row>
    <row r="875" spans="5:5" ht="15.75" customHeight="1" x14ac:dyDescent="0.2">
      <c r="E875" s="129"/>
    </row>
    <row r="876" spans="5:5" ht="15.75" customHeight="1" x14ac:dyDescent="0.2">
      <c r="E876" s="129"/>
    </row>
    <row r="877" spans="5:5" ht="15.75" customHeight="1" x14ac:dyDescent="0.2">
      <c r="E877" s="129"/>
    </row>
    <row r="878" spans="5:5" ht="15.75" customHeight="1" x14ac:dyDescent="0.2">
      <c r="E878" s="129"/>
    </row>
    <row r="879" spans="5:5" ht="15.75" customHeight="1" x14ac:dyDescent="0.2">
      <c r="E879" s="129"/>
    </row>
    <row r="880" spans="5:5" ht="15.75" customHeight="1" x14ac:dyDescent="0.2">
      <c r="E880" s="129"/>
    </row>
    <row r="881" spans="5:5" ht="15.75" customHeight="1" x14ac:dyDescent="0.2">
      <c r="E881" s="129"/>
    </row>
    <row r="882" spans="5:5" ht="15.75" customHeight="1" x14ac:dyDescent="0.2">
      <c r="E882" s="129"/>
    </row>
    <row r="883" spans="5:5" ht="15.75" customHeight="1" x14ac:dyDescent="0.2">
      <c r="E883" s="129"/>
    </row>
    <row r="884" spans="5:5" ht="15.75" customHeight="1" x14ac:dyDescent="0.2">
      <c r="E884" s="129"/>
    </row>
    <row r="885" spans="5:5" ht="15.75" customHeight="1" x14ac:dyDescent="0.2">
      <c r="E885" s="129"/>
    </row>
    <row r="886" spans="5:5" ht="15.75" customHeight="1" x14ac:dyDescent="0.2">
      <c r="E886" s="129"/>
    </row>
    <row r="887" spans="5:5" ht="15.75" customHeight="1" x14ac:dyDescent="0.2">
      <c r="E887" s="129"/>
    </row>
    <row r="888" spans="5:5" ht="15.75" customHeight="1" x14ac:dyDescent="0.2">
      <c r="E888" s="129"/>
    </row>
    <row r="889" spans="5:5" ht="15.75" customHeight="1" x14ac:dyDescent="0.2">
      <c r="E889" s="129"/>
    </row>
    <row r="890" spans="5:5" ht="15.75" customHeight="1" x14ac:dyDescent="0.2">
      <c r="E890" s="129"/>
    </row>
    <row r="891" spans="5:5" ht="15.75" customHeight="1" x14ac:dyDescent="0.2">
      <c r="E891" s="129"/>
    </row>
    <row r="892" spans="5:5" ht="15.75" customHeight="1" x14ac:dyDescent="0.2">
      <c r="E892" s="129"/>
    </row>
    <row r="893" spans="5:5" ht="15.75" customHeight="1" x14ac:dyDescent="0.2">
      <c r="E893" s="129"/>
    </row>
    <row r="894" spans="5:5" ht="15.75" customHeight="1" x14ac:dyDescent="0.2">
      <c r="E894" s="129"/>
    </row>
    <row r="895" spans="5:5" ht="15.75" customHeight="1" x14ac:dyDescent="0.2">
      <c r="E895" s="129"/>
    </row>
    <row r="896" spans="5:5" ht="15.75" customHeight="1" x14ac:dyDescent="0.2">
      <c r="E896" s="129"/>
    </row>
    <row r="897" spans="5:5" ht="15.75" customHeight="1" x14ac:dyDescent="0.2">
      <c r="E897" s="129"/>
    </row>
    <row r="898" spans="5:5" ht="15.75" customHeight="1" x14ac:dyDescent="0.2">
      <c r="E898" s="129"/>
    </row>
    <row r="899" spans="5:5" ht="15.75" customHeight="1" x14ac:dyDescent="0.2">
      <c r="E899" s="129"/>
    </row>
    <row r="900" spans="5:5" ht="15.75" customHeight="1" x14ac:dyDescent="0.2">
      <c r="E900" s="129"/>
    </row>
    <row r="901" spans="5:5" ht="15.75" customHeight="1" x14ac:dyDescent="0.2">
      <c r="E901" s="129"/>
    </row>
    <row r="902" spans="5:5" ht="15.75" customHeight="1" x14ac:dyDescent="0.2">
      <c r="E902" s="129"/>
    </row>
    <row r="903" spans="5:5" ht="15.75" customHeight="1" x14ac:dyDescent="0.2">
      <c r="E903" s="129"/>
    </row>
    <row r="904" spans="5:5" ht="15.75" customHeight="1" x14ac:dyDescent="0.2">
      <c r="E904" s="129"/>
    </row>
    <row r="905" spans="5:5" ht="15.75" customHeight="1" x14ac:dyDescent="0.2">
      <c r="E905" s="129"/>
    </row>
    <row r="906" spans="5:5" ht="15.75" customHeight="1" x14ac:dyDescent="0.2">
      <c r="E906" s="129"/>
    </row>
    <row r="907" spans="5:5" ht="15.75" customHeight="1" x14ac:dyDescent="0.2">
      <c r="E907" s="129"/>
    </row>
    <row r="908" spans="5:5" ht="15.75" customHeight="1" x14ac:dyDescent="0.2">
      <c r="E908" s="129"/>
    </row>
    <row r="909" spans="5:5" ht="15.75" customHeight="1" x14ac:dyDescent="0.2">
      <c r="E909" s="129"/>
    </row>
    <row r="910" spans="5:5" ht="15.75" customHeight="1" x14ac:dyDescent="0.2">
      <c r="E910" s="129"/>
    </row>
    <row r="911" spans="5:5" ht="15.75" customHeight="1" x14ac:dyDescent="0.2">
      <c r="E911" s="129"/>
    </row>
    <row r="912" spans="5:5" ht="15.75" customHeight="1" x14ac:dyDescent="0.2">
      <c r="E912" s="129"/>
    </row>
    <row r="913" spans="5:5" ht="15.75" customHeight="1" x14ac:dyDescent="0.2">
      <c r="E913" s="129"/>
    </row>
    <row r="914" spans="5:5" ht="15.75" customHeight="1" x14ac:dyDescent="0.2">
      <c r="E914" s="129"/>
    </row>
    <row r="915" spans="5:5" ht="15.75" customHeight="1" x14ac:dyDescent="0.2">
      <c r="E915" s="129"/>
    </row>
    <row r="916" spans="5:5" ht="15.75" customHeight="1" x14ac:dyDescent="0.2">
      <c r="E916" s="129"/>
    </row>
    <row r="917" spans="5:5" ht="15.75" customHeight="1" x14ac:dyDescent="0.2">
      <c r="E917" s="129"/>
    </row>
    <row r="918" spans="5:5" ht="15.75" customHeight="1" x14ac:dyDescent="0.2">
      <c r="E918" s="129"/>
    </row>
    <row r="919" spans="5:5" ht="15.75" customHeight="1" x14ac:dyDescent="0.2">
      <c r="E919" s="129"/>
    </row>
    <row r="920" spans="5:5" ht="15.75" customHeight="1" x14ac:dyDescent="0.2">
      <c r="E920" s="129"/>
    </row>
    <row r="921" spans="5:5" ht="15.75" customHeight="1" x14ac:dyDescent="0.2">
      <c r="E921" s="129"/>
    </row>
    <row r="922" spans="5:5" ht="15.75" customHeight="1" x14ac:dyDescent="0.2">
      <c r="E922" s="129"/>
    </row>
    <row r="923" spans="5:5" ht="15.75" customHeight="1" x14ac:dyDescent="0.2">
      <c r="E923" s="129"/>
    </row>
    <row r="924" spans="5:5" ht="15.75" customHeight="1" x14ac:dyDescent="0.2">
      <c r="E924" s="129"/>
    </row>
    <row r="925" spans="5:5" ht="15.75" customHeight="1" x14ac:dyDescent="0.2">
      <c r="E925" s="129"/>
    </row>
    <row r="926" spans="5:5" ht="15.75" customHeight="1" x14ac:dyDescent="0.2">
      <c r="E926" s="129"/>
    </row>
    <row r="927" spans="5:5" ht="15.75" customHeight="1" x14ac:dyDescent="0.2">
      <c r="E927" s="129"/>
    </row>
    <row r="928" spans="5:5" ht="15.75" customHeight="1" x14ac:dyDescent="0.2">
      <c r="E928" s="129"/>
    </row>
    <row r="929" spans="5:5" ht="15.75" customHeight="1" x14ac:dyDescent="0.2">
      <c r="E929" s="129"/>
    </row>
    <row r="930" spans="5:5" ht="15.75" customHeight="1" x14ac:dyDescent="0.2">
      <c r="E930" s="129"/>
    </row>
    <row r="931" spans="5:5" ht="15.75" customHeight="1" x14ac:dyDescent="0.2">
      <c r="E931" s="129"/>
    </row>
    <row r="932" spans="5:5" ht="15.75" customHeight="1" x14ac:dyDescent="0.2">
      <c r="E932" s="129"/>
    </row>
    <row r="933" spans="5:5" ht="15.75" customHeight="1" x14ac:dyDescent="0.2">
      <c r="E933" s="129"/>
    </row>
    <row r="934" spans="5:5" ht="15.75" customHeight="1" x14ac:dyDescent="0.2">
      <c r="E934" s="129"/>
    </row>
    <row r="935" spans="5:5" ht="15.75" customHeight="1" x14ac:dyDescent="0.2">
      <c r="E935" s="129"/>
    </row>
    <row r="936" spans="5:5" ht="15.75" customHeight="1" x14ac:dyDescent="0.2">
      <c r="E936" s="129"/>
    </row>
    <row r="937" spans="5:5" ht="15.75" customHeight="1" x14ac:dyDescent="0.2">
      <c r="E937" s="129"/>
    </row>
    <row r="938" spans="5:5" ht="15.75" customHeight="1" x14ac:dyDescent="0.2">
      <c r="E938" s="129"/>
    </row>
    <row r="939" spans="5:5" ht="15.75" customHeight="1" x14ac:dyDescent="0.2">
      <c r="E939" s="129"/>
    </row>
    <row r="940" spans="5:5" ht="15.75" customHeight="1" x14ac:dyDescent="0.2">
      <c r="E940" s="129"/>
    </row>
    <row r="941" spans="5:5" ht="15.75" customHeight="1" x14ac:dyDescent="0.2">
      <c r="E941" s="129"/>
    </row>
    <row r="942" spans="5:5" ht="15.75" customHeight="1" x14ac:dyDescent="0.2">
      <c r="E942" s="129"/>
    </row>
    <row r="943" spans="5:5" ht="15.75" customHeight="1" x14ac:dyDescent="0.2">
      <c r="E943" s="129"/>
    </row>
    <row r="944" spans="5:5" ht="15.75" customHeight="1" x14ac:dyDescent="0.2">
      <c r="E944" s="129"/>
    </row>
    <row r="945" spans="5:5" ht="15.75" customHeight="1" x14ac:dyDescent="0.2">
      <c r="E945" s="129"/>
    </row>
    <row r="946" spans="5:5" ht="15.75" customHeight="1" x14ac:dyDescent="0.2">
      <c r="E946" s="129"/>
    </row>
    <row r="947" spans="5:5" ht="15.75" customHeight="1" x14ac:dyDescent="0.2">
      <c r="E947" s="129"/>
    </row>
    <row r="948" spans="5:5" ht="15.75" customHeight="1" x14ac:dyDescent="0.2">
      <c r="E948" s="129"/>
    </row>
    <row r="949" spans="5:5" ht="15.75" customHeight="1" x14ac:dyDescent="0.2">
      <c r="E949" s="129"/>
    </row>
    <row r="950" spans="5:5" ht="15.75" customHeight="1" x14ac:dyDescent="0.2">
      <c r="E950" s="129"/>
    </row>
    <row r="951" spans="5:5" ht="15.75" customHeight="1" x14ac:dyDescent="0.2">
      <c r="E951" s="129"/>
    </row>
    <row r="952" spans="5:5" ht="15.75" customHeight="1" x14ac:dyDescent="0.2">
      <c r="E952" s="129"/>
    </row>
    <row r="953" spans="5:5" ht="15.75" customHeight="1" x14ac:dyDescent="0.2">
      <c r="E953" s="129"/>
    </row>
    <row r="954" spans="5:5" ht="15.75" customHeight="1" x14ac:dyDescent="0.2">
      <c r="E954" s="129"/>
    </row>
    <row r="955" spans="5:5" ht="15.75" customHeight="1" x14ac:dyDescent="0.2">
      <c r="E955" s="129"/>
    </row>
    <row r="956" spans="5:5" ht="15.75" customHeight="1" x14ac:dyDescent="0.2">
      <c r="E956" s="129"/>
    </row>
    <row r="957" spans="5:5" ht="15.75" customHeight="1" x14ac:dyDescent="0.2">
      <c r="E957" s="129"/>
    </row>
    <row r="958" spans="5:5" ht="15.75" customHeight="1" x14ac:dyDescent="0.2">
      <c r="E958" s="129"/>
    </row>
    <row r="959" spans="5:5" ht="15.75" customHeight="1" x14ac:dyDescent="0.2">
      <c r="E959" s="129"/>
    </row>
    <row r="960" spans="5:5" ht="15.75" customHeight="1" x14ac:dyDescent="0.2">
      <c r="E960" s="129"/>
    </row>
    <row r="961" spans="5:5" ht="15.75" customHeight="1" x14ac:dyDescent="0.2">
      <c r="E961" s="129"/>
    </row>
    <row r="962" spans="5:5" ht="15.75" customHeight="1" x14ac:dyDescent="0.2">
      <c r="E962" s="129"/>
    </row>
    <row r="963" spans="5:5" ht="15.75" customHeight="1" x14ac:dyDescent="0.2">
      <c r="E963" s="129"/>
    </row>
    <row r="964" spans="5:5" ht="15.75" customHeight="1" x14ac:dyDescent="0.2">
      <c r="E964" s="129"/>
    </row>
    <row r="965" spans="5:5" ht="15.75" customHeight="1" x14ac:dyDescent="0.2">
      <c r="E965" s="129"/>
    </row>
    <row r="966" spans="5:5" ht="15.75" customHeight="1" x14ac:dyDescent="0.2">
      <c r="E966" s="129"/>
    </row>
    <row r="967" spans="5:5" ht="15.75" customHeight="1" x14ac:dyDescent="0.2">
      <c r="E967" s="129"/>
    </row>
    <row r="968" spans="5:5" ht="15.75" customHeight="1" x14ac:dyDescent="0.2">
      <c r="E968" s="129"/>
    </row>
    <row r="969" spans="5:5" ht="15.75" customHeight="1" x14ac:dyDescent="0.2">
      <c r="E969" s="129"/>
    </row>
    <row r="970" spans="5:5" ht="15.75" customHeight="1" x14ac:dyDescent="0.2">
      <c r="E970" s="129"/>
    </row>
    <row r="971" spans="5:5" ht="15.75" customHeight="1" x14ac:dyDescent="0.2">
      <c r="E971" s="129"/>
    </row>
    <row r="972" spans="5:5" ht="15.75" customHeight="1" x14ac:dyDescent="0.2">
      <c r="E972" s="129"/>
    </row>
    <row r="973" spans="5:5" ht="15.75" customHeight="1" x14ac:dyDescent="0.2">
      <c r="E973" s="129"/>
    </row>
    <row r="974" spans="5:5" ht="15.75" customHeight="1" x14ac:dyDescent="0.2">
      <c r="E974" s="129"/>
    </row>
    <row r="975" spans="5:5" ht="15.75" customHeight="1" x14ac:dyDescent="0.2">
      <c r="E975" s="129"/>
    </row>
    <row r="976" spans="5:5" ht="15.75" customHeight="1" x14ac:dyDescent="0.2">
      <c r="E976" s="129"/>
    </row>
    <row r="977" spans="5:5" ht="15.75" customHeight="1" x14ac:dyDescent="0.2">
      <c r="E977" s="129"/>
    </row>
    <row r="978" spans="5:5" ht="15.75" customHeight="1" x14ac:dyDescent="0.2">
      <c r="E978" s="129"/>
    </row>
    <row r="979" spans="5:5" ht="15.75" customHeight="1" x14ac:dyDescent="0.2">
      <c r="E979" s="129"/>
    </row>
    <row r="980" spans="5:5" ht="15.75" customHeight="1" x14ac:dyDescent="0.2">
      <c r="E980" s="129"/>
    </row>
    <row r="981" spans="5:5" ht="15.75" customHeight="1" x14ac:dyDescent="0.2">
      <c r="E981" s="129"/>
    </row>
    <row r="982" spans="5:5" ht="15.75" customHeight="1" x14ac:dyDescent="0.2">
      <c r="E982" s="129"/>
    </row>
    <row r="983" spans="5:5" ht="15.75" customHeight="1" x14ac:dyDescent="0.2">
      <c r="E983" s="129"/>
    </row>
    <row r="984" spans="5:5" ht="15.75" customHeight="1" x14ac:dyDescent="0.2">
      <c r="E984" s="129"/>
    </row>
    <row r="985" spans="5:5" ht="15.75" customHeight="1" x14ac:dyDescent="0.2">
      <c r="E985" s="129"/>
    </row>
    <row r="986" spans="5:5" ht="15.75" customHeight="1" x14ac:dyDescent="0.2">
      <c r="E986" s="129"/>
    </row>
    <row r="987" spans="5:5" ht="15.75" customHeight="1" x14ac:dyDescent="0.2">
      <c r="E987" s="129"/>
    </row>
    <row r="988" spans="5:5" ht="15.75" customHeight="1" x14ac:dyDescent="0.2">
      <c r="E988" s="129"/>
    </row>
    <row r="989" spans="5:5" ht="15.75" customHeight="1" x14ac:dyDescent="0.2">
      <c r="E989" s="129"/>
    </row>
    <row r="990" spans="5:5" ht="15.75" customHeight="1" x14ac:dyDescent="0.2">
      <c r="E990" s="129"/>
    </row>
    <row r="991" spans="5:5" ht="15.75" customHeight="1" x14ac:dyDescent="0.2">
      <c r="E991" s="129"/>
    </row>
    <row r="992" spans="5:5" ht="15.75" customHeight="1" x14ac:dyDescent="0.2">
      <c r="E992" s="129"/>
    </row>
    <row r="993" spans="5:5" ht="15.75" customHeight="1" x14ac:dyDescent="0.2">
      <c r="E993" s="129"/>
    </row>
    <row r="994" spans="5:5" ht="15.75" customHeight="1" x14ac:dyDescent="0.2">
      <c r="E994" s="129"/>
    </row>
    <row r="995" spans="5:5" ht="15.75" customHeight="1" x14ac:dyDescent="0.2">
      <c r="E995" s="129"/>
    </row>
    <row r="996" spans="5:5" ht="15.75" customHeight="1" x14ac:dyDescent="0.2">
      <c r="E996" s="129"/>
    </row>
    <row r="997" spans="5:5" ht="15.75" customHeight="1" x14ac:dyDescent="0.2">
      <c r="E997" s="129"/>
    </row>
    <row r="998" spans="5:5" ht="15.75" customHeight="1" x14ac:dyDescent="0.2">
      <c r="E998" s="129"/>
    </row>
    <row r="999" spans="5:5" ht="15.75" customHeight="1" x14ac:dyDescent="0.2">
      <c r="E999" s="129"/>
    </row>
    <row r="1000" spans="5:5" ht="15.75" customHeight="1" x14ac:dyDescent="0.2">
      <c r="E1000" s="129"/>
    </row>
  </sheetData>
  <mergeCells count="1">
    <mergeCell ref="B5:C5"/>
  </mergeCells>
  <hyperlinks>
    <hyperlink ref="A2" location="'Содержание'!A1" display="&lt;&lt;"/>
  </hyperlinks>
  <pageMargins left="0.70833333333333304" right="0.70833333333333304" top="0.74791666666666701" bottom="0.74791666666666701" header="0.511811023622047" footer="0.511811023622047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FBFBF"/>
  </sheetPr>
  <dimension ref="A1:IV1000"/>
  <sheetViews>
    <sheetView zoomScale="80" workbookViewId="0">
      <pane xSplit="4" ySplit="5" topLeftCell="E6" activePane="bottomRight" state="frozen"/>
      <selection pane="topRight"/>
      <selection pane="bottomLeft"/>
      <selection pane="bottomRight" activeCell="E28" sqref="E28"/>
    </sheetView>
  </sheetViews>
  <sheetFormatPr defaultColWidth="9" defaultRowHeight="15" x14ac:dyDescent="0.2"/>
  <cols>
    <col min="1" max="1" width="3.42578125" style="25" customWidth="1"/>
    <col min="2" max="2" width="44.5703125" style="25" customWidth="1"/>
    <col min="3" max="3" width="11" style="37" customWidth="1"/>
    <col min="4" max="4" width="2.140625" style="25" customWidth="1"/>
    <col min="5" max="5" width="12.5703125" style="25" customWidth="1"/>
    <col min="6" max="6" width="11.5703125" style="25" customWidth="1"/>
    <col min="7" max="7" width="13.5703125" style="25" customWidth="1"/>
    <col min="8" max="47" width="12.5703125" style="25" customWidth="1"/>
    <col min="48" max="65" width="13" style="25" customWidth="1"/>
    <col min="66" max="66" width="9.42578125" style="25" customWidth="1"/>
    <col min="67" max="67" width="10.85546875" style="25" customWidth="1"/>
    <col min="68" max="85" width="9.42578125" style="25" customWidth="1"/>
    <col min="86" max="256" width="14.42578125" style="25" customWidth="1"/>
  </cols>
  <sheetData>
    <row r="1" spans="1:85" ht="8.25" customHeight="1" x14ac:dyDescent="0.2">
      <c r="A1" s="26"/>
      <c r="B1" s="26"/>
      <c r="C1" s="38"/>
      <c r="D1" s="45"/>
      <c r="E1" s="45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6"/>
      <c r="BZ1" s="26"/>
      <c r="CA1" s="26"/>
      <c r="CB1" s="26"/>
      <c r="CC1" s="26"/>
      <c r="CD1" s="26"/>
      <c r="CE1" s="26"/>
      <c r="CF1" s="26"/>
      <c r="CG1" s="26"/>
    </row>
    <row r="2" spans="1:85" ht="15" customHeight="1" x14ac:dyDescent="0.2">
      <c r="A2" s="196" t="s">
        <v>25</v>
      </c>
      <c r="B2" s="47" t="s">
        <v>345</v>
      </c>
      <c r="C2" s="38"/>
      <c r="D2" s="45"/>
      <c r="E2" s="45"/>
      <c r="F2" s="197" t="s">
        <v>32</v>
      </c>
      <c r="G2" s="197" t="s">
        <v>32</v>
      </c>
      <c r="H2" s="197" t="s">
        <v>32</v>
      </c>
      <c r="I2" s="197" t="s">
        <v>32</v>
      </c>
      <c r="J2" s="197" t="s">
        <v>32</v>
      </c>
      <c r="K2" s="197" t="s">
        <v>32</v>
      </c>
      <c r="L2" s="197" t="s">
        <v>32</v>
      </c>
      <c r="M2" s="197" t="s">
        <v>32</v>
      </c>
      <c r="N2" s="198" t="s">
        <v>32</v>
      </c>
      <c r="O2" s="198" t="s">
        <v>32</v>
      </c>
      <c r="P2" s="198" t="s">
        <v>32</v>
      </c>
      <c r="Q2" s="198" t="s">
        <v>32</v>
      </c>
      <c r="R2" s="197" t="s">
        <v>33</v>
      </c>
      <c r="S2" s="197" t="s">
        <v>33</v>
      </c>
      <c r="T2" s="197" t="s">
        <v>33</v>
      </c>
      <c r="U2" s="197" t="s">
        <v>33</v>
      </c>
      <c r="V2" s="198" t="s">
        <v>33</v>
      </c>
      <c r="W2" s="198" t="s">
        <v>33</v>
      </c>
      <c r="X2" s="198" t="s">
        <v>33</v>
      </c>
      <c r="Y2" s="198" t="s">
        <v>33</v>
      </c>
      <c r="Z2" s="198" t="s">
        <v>33</v>
      </c>
      <c r="AA2" s="198" t="s">
        <v>33</v>
      </c>
      <c r="AB2" s="198" t="s">
        <v>33</v>
      </c>
      <c r="AC2" s="198" t="s">
        <v>33</v>
      </c>
      <c r="AD2" s="198" t="s">
        <v>34</v>
      </c>
      <c r="AE2" s="198" t="s">
        <v>34</v>
      </c>
      <c r="AF2" s="198" t="s">
        <v>34</v>
      </c>
      <c r="AG2" s="198" t="s">
        <v>34</v>
      </c>
      <c r="AH2" s="198" t="s">
        <v>34</v>
      </c>
      <c r="AI2" s="198" t="s">
        <v>34</v>
      </c>
      <c r="AJ2" s="198" t="s">
        <v>34</v>
      </c>
      <c r="AK2" s="198" t="s">
        <v>34</v>
      </c>
      <c r="AL2" s="198" t="s">
        <v>34</v>
      </c>
      <c r="AM2" s="198" t="s">
        <v>34</v>
      </c>
      <c r="AN2" s="198" t="s">
        <v>34</v>
      </c>
      <c r="AO2" s="198" t="s">
        <v>34</v>
      </c>
      <c r="AP2" s="197" t="s">
        <v>35</v>
      </c>
      <c r="AQ2" s="197" t="s">
        <v>35</v>
      </c>
      <c r="AR2" s="197" t="s">
        <v>35</v>
      </c>
      <c r="AS2" s="197" t="s">
        <v>35</v>
      </c>
      <c r="AT2" s="197" t="s">
        <v>35</v>
      </c>
      <c r="AU2" s="197" t="s">
        <v>35</v>
      </c>
      <c r="AV2" s="197" t="s">
        <v>35</v>
      </c>
      <c r="AW2" s="197" t="s">
        <v>35</v>
      </c>
      <c r="AX2" s="197" t="s">
        <v>35</v>
      </c>
      <c r="AY2" s="197" t="s">
        <v>35</v>
      </c>
      <c r="AZ2" s="197" t="s">
        <v>35</v>
      </c>
      <c r="BA2" s="197" t="s">
        <v>35</v>
      </c>
      <c r="BB2" s="197" t="s">
        <v>36</v>
      </c>
      <c r="BC2" s="197" t="s">
        <v>36</v>
      </c>
      <c r="BD2" s="197" t="s">
        <v>36</v>
      </c>
      <c r="BE2" s="197" t="s">
        <v>36</v>
      </c>
      <c r="BF2" s="197" t="s">
        <v>36</v>
      </c>
      <c r="BG2" s="197" t="s">
        <v>36</v>
      </c>
      <c r="BH2" s="197" t="s">
        <v>36</v>
      </c>
      <c r="BI2" s="197" t="s">
        <v>36</v>
      </c>
      <c r="BJ2" s="197" t="s">
        <v>36</v>
      </c>
      <c r="BK2" s="197" t="s">
        <v>36</v>
      </c>
      <c r="BL2" s="197" t="s">
        <v>36</v>
      </c>
      <c r="BM2" s="197" t="s">
        <v>36</v>
      </c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</row>
    <row r="3" spans="1:85" ht="14.45" customHeight="1" x14ac:dyDescent="0.2">
      <c r="A3" s="26"/>
      <c r="B3" s="26"/>
      <c r="C3" s="38"/>
      <c r="D3" s="45"/>
      <c r="E3" s="45"/>
      <c r="F3" s="199" t="s">
        <v>292</v>
      </c>
      <c r="G3" s="199" t="s">
        <v>293</v>
      </c>
      <c r="H3" s="199" t="s">
        <v>294</v>
      </c>
      <c r="I3" s="199" t="s">
        <v>295</v>
      </c>
      <c r="J3" s="200" t="s">
        <v>296</v>
      </c>
      <c r="K3" s="200" t="s">
        <v>297</v>
      </c>
      <c r="L3" s="200" t="s">
        <v>298</v>
      </c>
      <c r="M3" s="200" t="s">
        <v>299</v>
      </c>
      <c r="N3" s="201" t="s">
        <v>300</v>
      </c>
      <c r="O3" s="201" t="s">
        <v>301</v>
      </c>
      <c r="P3" s="201" t="s">
        <v>302</v>
      </c>
      <c r="Q3" s="201" t="s">
        <v>303</v>
      </c>
      <c r="R3" s="200" t="s">
        <v>304</v>
      </c>
      <c r="S3" s="200" t="s">
        <v>293</v>
      </c>
      <c r="T3" s="200" t="s">
        <v>294</v>
      </c>
      <c r="U3" s="200" t="s">
        <v>295</v>
      </c>
      <c r="V3" s="201" t="s">
        <v>296</v>
      </c>
      <c r="W3" s="201" t="s">
        <v>297</v>
      </c>
      <c r="X3" s="201" t="s">
        <v>298</v>
      </c>
      <c r="Y3" s="201" t="s">
        <v>299</v>
      </c>
      <c r="Z3" s="201" t="s">
        <v>300</v>
      </c>
      <c r="AA3" s="201" t="s">
        <v>301</v>
      </c>
      <c r="AB3" s="201" t="s">
        <v>302</v>
      </c>
      <c r="AC3" s="201" t="s">
        <v>303</v>
      </c>
      <c r="AD3" s="201" t="s">
        <v>304</v>
      </c>
      <c r="AE3" s="201" t="s">
        <v>293</v>
      </c>
      <c r="AF3" s="201" t="s">
        <v>294</v>
      </c>
      <c r="AG3" s="201" t="s">
        <v>295</v>
      </c>
      <c r="AH3" s="201" t="s">
        <v>296</v>
      </c>
      <c r="AI3" s="201" t="s">
        <v>297</v>
      </c>
      <c r="AJ3" s="201" t="s">
        <v>298</v>
      </c>
      <c r="AK3" s="201" t="s">
        <v>299</v>
      </c>
      <c r="AL3" s="201" t="s">
        <v>300</v>
      </c>
      <c r="AM3" s="201" t="s">
        <v>301</v>
      </c>
      <c r="AN3" s="201" t="s">
        <v>302</v>
      </c>
      <c r="AO3" s="201" t="s">
        <v>303</v>
      </c>
      <c r="AP3" s="199" t="s">
        <v>304</v>
      </c>
      <c r="AQ3" s="199" t="s">
        <v>293</v>
      </c>
      <c r="AR3" s="199" t="s">
        <v>294</v>
      </c>
      <c r="AS3" s="199" t="s">
        <v>295</v>
      </c>
      <c r="AT3" s="199" t="s">
        <v>296</v>
      </c>
      <c r="AU3" s="199" t="s">
        <v>297</v>
      </c>
      <c r="AV3" s="199" t="s">
        <v>298</v>
      </c>
      <c r="AW3" s="199" t="s">
        <v>299</v>
      </c>
      <c r="AX3" s="199" t="s">
        <v>300</v>
      </c>
      <c r="AY3" s="199" t="s">
        <v>301</v>
      </c>
      <c r="AZ3" s="199" t="s">
        <v>302</v>
      </c>
      <c r="BA3" s="199" t="s">
        <v>303</v>
      </c>
      <c r="BB3" s="199" t="s">
        <v>304</v>
      </c>
      <c r="BC3" s="199" t="s">
        <v>293</v>
      </c>
      <c r="BD3" s="199" t="s">
        <v>294</v>
      </c>
      <c r="BE3" s="199" t="s">
        <v>295</v>
      </c>
      <c r="BF3" s="199" t="s">
        <v>296</v>
      </c>
      <c r="BG3" s="199" t="s">
        <v>297</v>
      </c>
      <c r="BH3" s="199" t="s">
        <v>298</v>
      </c>
      <c r="BI3" s="199" t="s">
        <v>299</v>
      </c>
      <c r="BJ3" s="199" t="s">
        <v>300</v>
      </c>
      <c r="BK3" s="199" t="s">
        <v>301</v>
      </c>
      <c r="BL3" s="199" t="s">
        <v>302</v>
      </c>
      <c r="BM3" s="199" t="s">
        <v>303</v>
      </c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</row>
    <row r="4" spans="1:85" ht="14.45" customHeight="1" x14ac:dyDescent="0.2">
      <c r="A4" s="54"/>
      <c r="B4" s="54"/>
      <c r="C4" s="53"/>
      <c r="D4" s="28"/>
      <c r="E4" s="28"/>
      <c r="F4" s="54">
        <v>1</v>
      </c>
      <c r="G4" s="54">
        <f t="shared" ref="G4:AL4" si="0">F4+1</f>
        <v>2</v>
      </c>
      <c r="H4" s="54">
        <f t="shared" si="0"/>
        <v>3</v>
      </c>
      <c r="I4" s="54">
        <f t="shared" si="0"/>
        <v>4</v>
      </c>
      <c r="J4" s="54">
        <f t="shared" si="0"/>
        <v>5</v>
      </c>
      <c r="K4" s="54">
        <f t="shared" si="0"/>
        <v>6</v>
      </c>
      <c r="L4" s="54">
        <f t="shared" si="0"/>
        <v>7</v>
      </c>
      <c r="M4" s="54">
        <f t="shared" si="0"/>
        <v>8</v>
      </c>
      <c r="N4" s="54">
        <f t="shared" si="0"/>
        <v>9</v>
      </c>
      <c r="O4" s="54">
        <f t="shared" si="0"/>
        <v>10</v>
      </c>
      <c r="P4" s="54">
        <f t="shared" si="0"/>
        <v>11</v>
      </c>
      <c r="Q4" s="54">
        <f t="shared" si="0"/>
        <v>12</v>
      </c>
      <c r="R4" s="54">
        <f t="shared" si="0"/>
        <v>13</v>
      </c>
      <c r="S4" s="54">
        <f t="shared" si="0"/>
        <v>14</v>
      </c>
      <c r="T4" s="54">
        <f t="shared" si="0"/>
        <v>15</v>
      </c>
      <c r="U4" s="54">
        <f t="shared" si="0"/>
        <v>16</v>
      </c>
      <c r="V4" s="54">
        <f t="shared" si="0"/>
        <v>17</v>
      </c>
      <c r="W4" s="54">
        <f t="shared" si="0"/>
        <v>18</v>
      </c>
      <c r="X4" s="54">
        <f t="shared" si="0"/>
        <v>19</v>
      </c>
      <c r="Y4" s="54">
        <f t="shared" si="0"/>
        <v>20</v>
      </c>
      <c r="Z4" s="54">
        <f t="shared" si="0"/>
        <v>21</v>
      </c>
      <c r="AA4" s="54">
        <f t="shared" si="0"/>
        <v>22</v>
      </c>
      <c r="AB4" s="54">
        <f t="shared" si="0"/>
        <v>23</v>
      </c>
      <c r="AC4" s="54">
        <f t="shared" si="0"/>
        <v>24</v>
      </c>
      <c r="AD4" s="54">
        <f t="shared" si="0"/>
        <v>25</v>
      </c>
      <c r="AE4" s="54">
        <f t="shared" si="0"/>
        <v>26</v>
      </c>
      <c r="AF4" s="54">
        <f t="shared" si="0"/>
        <v>27</v>
      </c>
      <c r="AG4" s="54">
        <f t="shared" si="0"/>
        <v>28</v>
      </c>
      <c r="AH4" s="54">
        <f t="shared" si="0"/>
        <v>29</v>
      </c>
      <c r="AI4" s="54">
        <f t="shared" si="0"/>
        <v>30</v>
      </c>
      <c r="AJ4" s="54">
        <f t="shared" si="0"/>
        <v>31</v>
      </c>
      <c r="AK4" s="54">
        <f t="shared" si="0"/>
        <v>32</v>
      </c>
      <c r="AL4" s="54">
        <f t="shared" si="0"/>
        <v>33</v>
      </c>
      <c r="AM4" s="54">
        <f t="shared" ref="AM4:BM4" si="1">AL4+1</f>
        <v>34</v>
      </c>
      <c r="AN4" s="54">
        <f t="shared" si="1"/>
        <v>35</v>
      </c>
      <c r="AO4" s="54">
        <f t="shared" si="1"/>
        <v>36</v>
      </c>
      <c r="AP4" s="54">
        <f t="shared" si="1"/>
        <v>37</v>
      </c>
      <c r="AQ4" s="54">
        <f t="shared" si="1"/>
        <v>38</v>
      </c>
      <c r="AR4" s="54">
        <f t="shared" si="1"/>
        <v>39</v>
      </c>
      <c r="AS4" s="54">
        <f t="shared" si="1"/>
        <v>40</v>
      </c>
      <c r="AT4" s="54">
        <f t="shared" si="1"/>
        <v>41</v>
      </c>
      <c r="AU4" s="54">
        <f t="shared" si="1"/>
        <v>42</v>
      </c>
      <c r="AV4" s="54">
        <f t="shared" si="1"/>
        <v>43</v>
      </c>
      <c r="AW4" s="54">
        <f t="shared" si="1"/>
        <v>44</v>
      </c>
      <c r="AX4" s="54">
        <f t="shared" si="1"/>
        <v>45</v>
      </c>
      <c r="AY4" s="54">
        <f t="shared" si="1"/>
        <v>46</v>
      </c>
      <c r="AZ4" s="54">
        <f t="shared" si="1"/>
        <v>47</v>
      </c>
      <c r="BA4" s="54">
        <f t="shared" si="1"/>
        <v>48</v>
      </c>
      <c r="BB4" s="54">
        <f t="shared" si="1"/>
        <v>49</v>
      </c>
      <c r="BC4" s="54">
        <f t="shared" si="1"/>
        <v>50</v>
      </c>
      <c r="BD4" s="54">
        <f t="shared" si="1"/>
        <v>51</v>
      </c>
      <c r="BE4" s="54">
        <f t="shared" si="1"/>
        <v>52</v>
      </c>
      <c r="BF4" s="54">
        <f t="shared" si="1"/>
        <v>53</v>
      </c>
      <c r="BG4" s="54">
        <f t="shared" si="1"/>
        <v>54</v>
      </c>
      <c r="BH4" s="54">
        <f t="shared" si="1"/>
        <v>55</v>
      </c>
      <c r="BI4" s="54">
        <f t="shared" si="1"/>
        <v>56</v>
      </c>
      <c r="BJ4" s="54">
        <f t="shared" si="1"/>
        <v>57</v>
      </c>
      <c r="BK4" s="54">
        <f t="shared" si="1"/>
        <v>58</v>
      </c>
      <c r="BL4" s="54">
        <f t="shared" si="1"/>
        <v>59</v>
      </c>
      <c r="BM4" s="54">
        <f t="shared" si="1"/>
        <v>60</v>
      </c>
      <c r="BN4" s="54"/>
      <c r="BO4" s="54"/>
      <c r="BP4" s="54"/>
      <c r="BQ4" s="54"/>
      <c r="BR4" s="54"/>
      <c r="BS4" s="54"/>
      <c r="BT4" s="54"/>
      <c r="BU4" s="54"/>
      <c r="BV4" s="54"/>
      <c r="BW4" s="54"/>
      <c r="BX4" s="54"/>
      <c r="BY4" s="54"/>
      <c r="BZ4" s="54"/>
      <c r="CA4" s="54"/>
      <c r="CB4" s="54"/>
      <c r="CC4" s="54"/>
      <c r="CD4" s="54"/>
      <c r="CE4" s="54"/>
      <c r="CF4" s="54"/>
      <c r="CG4" s="54"/>
    </row>
    <row r="5" spans="1:85" ht="30" customHeight="1" x14ac:dyDescent="0.2">
      <c r="A5" s="203"/>
      <c r="B5" s="540"/>
      <c r="C5" s="518" t="s">
        <v>29</v>
      </c>
      <c r="D5" s="59"/>
      <c r="E5" s="58" t="s">
        <v>281</v>
      </c>
      <c r="F5" s="58">
        <f>Выручка!F5</f>
        <v>45170</v>
      </c>
      <c r="G5" s="58">
        <f>Выручка!G5</f>
        <v>45200</v>
      </c>
      <c r="H5" s="58">
        <f>Выручка!H5</f>
        <v>45231</v>
      </c>
      <c r="I5" s="58">
        <f>Выручка!I5</f>
        <v>45261</v>
      </c>
      <c r="J5" s="58">
        <f>Выручка!J5</f>
        <v>45292</v>
      </c>
      <c r="K5" s="58">
        <f>Выручка!K5</f>
        <v>45323</v>
      </c>
      <c r="L5" s="58">
        <f>Выручка!L5</f>
        <v>45352</v>
      </c>
      <c r="M5" s="58">
        <f>Выручка!M5</f>
        <v>45383</v>
      </c>
      <c r="N5" s="58">
        <f>Выручка!N5</f>
        <v>45413</v>
      </c>
      <c r="O5" s="58">
        <f>Выручка!O5</f>
        <v>45444</v>
      </c>
      <c r="P5" s="58">
        <f>Выручка!P5</f>
        <v>45474</v>
      </c>
      <c r="Q5" s="58">
        <f>Выручка!Q5</f>
        <v>45505</v>
      </c>
      <c r="R5" s="58">
        <f>Выручка!R5</f>
        <v>45536</v>
      </c>
      <c r="S5" s="58">
        <f>Выручка!S5</f>
        <v>45566</v>
      </c>
      <c r="T5" s="58">
        <f>Выручка!T5</f>
        <v>45597</v>
      </c>
      <c r="U5" s="58">
        <f>Выручка!U5</f>
        <v>45627</v>
      </c>
      <c r="V5" s="58">
        <f>Выручка!V5</f>
        <v>45658</v>
      </c>
      <c r="W5" s="58">
        <f>Выручка!W5</f>
        <v>45689</v>
      </c>
      <c r="X5" s="58">
        <f>Выручка!X5</f>
        <v>45717</v>
      </c>
      <c r="Y5" s="58">
        <f>Выручка!Y5</f>
        <v>45748</v>
      </c>
      <c r="Z5" s="58">
        <f>Выручка!Z5</f>
        <v>45778</v>
      </c>
      <c r="AA5" s="58">
        <f>Выручка!AA5</f>
        <v>45809</v>
      </c>
      <c r="AB5" s="58">
        <f>Выручка!AB5</f>
        <v>45839</v>
      </c>
      <c r="AC5" s="58">
        <f>Выручка!AC5</f>
        <v>45870</v>
      </c>
      <c r="AD5" s="58">
        <f>Выручка!AD5</f>
        <v>45901</v>
      </c>
      <c r="AE5" s="58">
        <f>Выручка!AE5</f>
        <v>45931</v>
      </c>
      <c r="AF5" s="58">
        <f>Выручка!AF5</f>
        <v>45962</v>
      </c>
      <c r="AG5" s="58">
        <f>Выручка!AG5</f>
        <v>45992</v>
      </c>
      <c r="AH5" s="58">
        <f>Выручка!AH5</f>
        <v>46023</v>
      </c>
      <c r="AI5" s="58">
        <f>Выручка!AI5</f>
        <v>46054</v>
      </c>
      <c r="AJ5" s="58">
        <f>Выручка!AJ5</f>
        <v>46082</v>
      </c>
      <c r="AK5" s="58">
        <f>Выручка!AK5</f>
        <v>46113</v>
      </c>
      <c r="AL5" s="58">
        <f>Выручка!AL5</f>
        <v>46143</v>
      </c>
      <c r="AM5" s="58">
        <f>Выручка!AM5</f>
        <v>46174</v>
      </c>
      <c r="AN5" s="58">
        <f>Выручка!AN5</f>
        <v>46204</v>
      </c>
      <c r="AO5" s="58">
        <f>Выручка!AO5</f>
        <v>46235</v>
      </c>
      <c r="AP5" s="58">
        <f>Выручка!AP5</f>
        <v>46266</v>
      </c>
      <c r="AQ5" s="58">
        <f>Выручка!AQ5</f>
        <v>46296</v>
      </c>
      <c r="AR5" s="58">
        <f>Выручка!AR5</f>
        <v>46327</v>
      </c>
      <c r="AS5" s="58">
        <f>Выручка!AS5</f>
        <v>46357</v>
      </c>
      <c r="AT5" s="58">
        <f>Выручка!AT5</f>
        <v>46388</v>
      </c>
      <c r="AU5" s="58">
        <f>Выручка!AU5</f>
        <v>46419</v>
      </c>
      <c r="AV5" s="58">
        <f>Выручка!AV5</f>
        <v>46447</v>
      </c>
      <c r="AW5" s="58">
        <f>Выручка!AW5</f>
        <v>46478</v>
      </c>
      <c r="AX5" s="58">
        <f>Выручка!AX5</f>
        <v>46508</v>
      </c>
      <c r="AY5" s="58">
        <f>Выручка!AY5</f>
        <v>46539</v>
      </c>
      <c r="AZ5" s="58">
        <f>Выручка!AZ5</f>
        <v>46569</v>
      </c>
      <c r="BA5" s="58">
        <f>Выручка!BA5</f>
        <v>46600</v>
      </c>
      <c r="BB5" s="58">
        <f>Выручка!BB5</f>
        <v>46631</v>
      </c>
      <c r="BC5" s="58">
        <f>Выручка!BC5</f>
        <v>46661</v>
      </c>
      <c r="BD5" s="58">
        <f>Выручка!BD5</f>
        <v>46692</v>
      </c>
      <c r="BE5" s="58">
        <f>Выручка!BE5</f>
        <v>46722</v>
      </c>
      <c r="BF5" s="58">
        <f>Выручка!BF5</f>
        <v>46753</v>
      </c>
      <c r="BG5" s="58">
        <f>Выручка!BG5</f>
        <v>46784</v>
      </c>
      <c r="BH5" s="58">
        <f>Выручка!BH5</f>
        <v>46813</v>
      </c>
      <c r="BI5" s="58">
        <f>Выручка!BI5</f>
        <v>46844</v>
      </c>
      <c r="BJ5" s="58">
        <f>Выручка!BJ5</f>
        <v>46874</v>
      </c>
      <c r="BK5" s="58">
        <f>Выручка!BK5</f>
        <v>46905</v>
      </c>
      <c r="BL5" s="58">
        <f>Выручка!BL5</f>
        <v>46935</v>
      </c>
      <c r="BM5" s="58">
        <f>Выручка!BM5</f>
        <v>46966</v>
      </c>
      <c r="BN5" s="204"/>
      <c r="BO5" s="204"/>
      <c r="BP5" s="204"/>
      <c r="BQ5" s="204"/>
      <c r="BR5" s="204"/>
      <c r="BS5" s="204"/>
      <c r="BT5" s="204"/>
      <c r="BU5" s="204"/>
      <c r="BV5" s="204"/>
      <c r="BW5" s="204"/>
      <c r="BX5" s="204"/>
      <c r="BY5" s="204"/>
      <c r="BZ5" s="204"/>
      <c r="CA5" s="204"/>
      <c r="CB5" s="204"/>
      <c r="CC5" s="204"/>
      <c r="CD5" s="204"/>
      <c r="CE5" s="204"/>
      <c r="CF5" s="204"/>
      <c r="CG5" s="204"/>
    </row>
    <row r="6" spans="1:85" ht="14.45" customHeight="1" x14ac:dyDescent="0.2">
      <c r="D6" s="207"/>
      <c r="E6" s="207"/>
      <c r="BN6" s="273"/>
      <c r="BO6" s="273"/>
    </row>
    <row r="7" spans="1:85" s="274" customFormat="1" ht="14.45" customHeight="1" x14ac:dyDescent="0.2">
      <c r="A7" s="245"/>
      <c r="B7" s="211" t="s">
        <v>276</v>
      </c>
      <c r="C7" s="539"/>
      <c r="D7" s="213"/>
      <c r="E7" s="213"/>
      <c r="F7" s="245"/>
      <c r="G7" s="245"/>
      <c r="H7" s="245"/>
      <c r="I7" s="245"/>
      <c r="J7" s="245"/>
      <c r="K7" s="245"/>
      <c r="L7" s="245"/>
      <c r="M7" s="245"/>
      <c r="N7" s="245"/>
      <c r="O7" s="245"/>
      <c r="P7" s="245"/>
      <c r="Q7" s="245"/>
      <c r="R7" s="245"/>
      <c r="S7" s="245"/>
      <c r="T7" s="245"/>
      <c r="U7" s="245"/>
      <c r="V7" s="245"/>
      <c r="W7" s="245"/>
      <c r="X7" s="245"/>
      <c r="Y7" s="245"/>
      <c r="Z7" s="245"/>
      <c r="AA7" s="245"/>
      <c r="AB7" s="245"/>
      <c r="AC7" s="245"/>
      <c r="AD7" s="245"/>
      <c r="AE7" s="245"/>
      <c r="AF7" s="245"/>
      <c r="AG7" s="245"/>
      <c r="AH7" s="245"/>
      <c r="AI7" s="245"/>
      <c r="AJ7" s="245"/>
      <c r="AK7" s="245"/>
      <c r="AL7" s="245"/>
      <c r="AM7" s="245"/>
      <c r="AN7" s="245"/>
      <c r="AO7" s="245"/>
      <c r="AP7" s="245"/>
      <c r="AQ7" s="245"/>
      <c r="AR7" s="245"/>
      <c r="AS7" s="245"/>
      <c r="AT7" s="245"/>
      <c r="AU7" s="245"/>
      <c r="AV7" s="245"/>
      <c r="AW7" s="245"/>
      <c r="AX7" s="245"/>
      <c r="AY7" s="245"/>
      <c r="AZ7" s="245"/>
      <c r="BA7" s="245"/>
      <c r="BB7" s="245"/>
      <c r="BC7" s="245"/>
      <c r="BD7" s="245"/>
      <c r="BE7" s="245"/>
      <c r="BF7" s="245"/>
      <c r="BG7" s="245"/>
      <c r="BH7" s="245"/>
      <c r="BI7" s="245"/>
      <c r="BJ7" s="245"/>
      <c r="BK7" s="245"/>
      <c r="BL7" s="245"/>
      <c r="BM7" s="245"/>
      <c r="BN7" s="209"/>
      <c r="BO7" s="209"/>
      <c r="BP7" s="245"/>
      <c r="BQ7" s="245"/>
      <c r="BR7" s="245"/>
      <c r="BS7" s="245"/>
      <c r="BT7" s="245"/>
      <c r="BU7" s="245"/>
      <c r="BV7" s="245"/>
      <c r="BW7" s="245"/>
      <c r="BX7" s="245"/>
      <c r="BY7" s="245"/>
      <c r="BZ7" s="245"/>
      <c r="CA7" s="245"/>
      <c r="CB7" s="245"/>
      <c r="CC7" s="245"/>
      <c r="CD7" s="245"/>
      <c r="CE7" s="245"/>
      <c r="CF7" s="245"/>
      <c r="CG7" s="245"/>
    </row>
    <row r="8" spans="1:85" s="274" customFormat="1" ht="14.45" customHeight="1" x14ac:dyDescent="0.2">
      <c r="A8" s="245"/>
      <c r="B8" s="64" t="s">
        <v>277</v>
      </c>
      <c r="C8" s="539"/>
      <c r="D8" s="213"/>
      <c r="E8" s="213"/>
      <c r="F8" s="275">
        <f>Выручка!F8</f>
        <v>1</v>
      </c>
      <c r="G8" s="275">
        <f>Выручка!G8</f>
        <v>1</v>
      </c>
      <c r="H8" s="275">
        <f>Выручка!H8</f>
        <v>1</v>
      </c>
      <c r="I8" s="275">
        <f>Выручка!I8</f>
        <v>1</v>
      </c>
      <c r="J8" s="275">
        <f>Выручка!J8</f>
        <v>1</v>
      </c>
      <c r="K8" s="275">
        <f>Выручка!K8</f>
        <v>1</v>
      </c>
      <c r="L8" s="275">
        <f>Выручка!L8</f>
        <v>1</v>
      </c>
      <c r="M8" s="275">
        <f>Выручка!M8</f>
        <v>1</v>
      </c>
      <c r="N8" s="275">
        <f>Выручка!N8</f>
        <v>1</v>
      </c>
      <c r="O8" s="275">
        <f>Выручка!O8</f>
        <v>1</v>
      </c>
      <c r="P8" s="275">
        <f>Выручка!P8</f>
        <v>1</v>
      </c>
      <c r="Q8" s="275">
        <f>Выручка!Q8</f>
        <v>1</v>
      </c>
      <c r="R8" s="275">
        <f>Выручка!R8</f>
        <v>2</v>
      </c>
      <c r="S8" s="275">
        <f>Выручка!S8</f>
        <v>2</v>
      </c>
      <c r="T8" s="275">
        <f>Выручка!T8</f>
        <v>2</v>
      </c>
      <c r="U8" s="275">
        <f>Выручка!U8</f>
        <v>2</v>
      </c>
      <c r="V8" s="275">
        <f>Выручка!V8</f>
        <v>2</v>
      </c>
      <c r="W8" s="275">
        <f>Выручка!W8</f>
        <v>2</v>
      </c>
      <c r="X8" s="275">
        <f>Выручка!X8</f>
        <v>2</v>
      </c>
      <c r="Y8" s="275">
        <f>Выручка!Y8</f>
        <v>2</v>
      </c>
      <c r="Z8" s="275">
        <f>Выручка!Z8</f>
        <v>2</v>
      </c>
      <c r="AA8" s="275">
        <f>Выручка!AA8</f>
        <v>2</v>
      </c>
      <c r="AB8" s="275">
        <f>Выручка!AB8</f>
        <v>2</v>
      </c>
      <c r="AC8" s="275">
        <f>Выручка!AC8</f>
        <v>2</v>
      </c>
      <c r="AD8" s="275">
        <f>Выручка!AD8</f>
        <v>3</v>
      </c>
      <c r="AE8" s="275">
        <f>Выручка!AE8</f>
        <v>3</v>
      </c>
      <c r="AF8" s="275">
        <f>Выручка!AF8</f>
        <v>3</v>
      </c>
      <c r="AG8" s="275">
        <f>Выручка!AG8</f>
        <v>3</v>
      </c>
      <c r="AH8" s="275">
        <f>Выручка!AH8</f>
        <v>3</v>
      </c>
      <c r="AI8" s="275">
        <f>Выручка!AI8</f>
        <v>3</v>
      </c>
      <c r="AJ8" s="275">
        <f>Выручка!AJ8</f>
        <v>3</v>
      </c>
      <c r="AK8" s="275">
        <f>Выручка!AK8</f>
        <v>3</v>
      </c>
      <c r="AL8" s="275">
        <f>Выручка!AL8</f>
        <v>3</v>
      </c>
      <c r="AM8" s="275">
        <f>Выручка!AM8</f>
        <v>3</v>
      </c>
      <c r="AN8" s="275">
        <f>Выручка!AN8</f>
        <v>3</v>
      </c>
      <c r="AO8" s="275">
        <f>Выручка!AO8</f>
        <v>3</v>
      </c>
      <c r="AP8" s="275">
        <f>Выручка!AP8</f>
        <v>4</v>
      </c>
      <c r="AQ8" s="275">
        <f>Выручка!AQ8</f>
        <v>4</v>
      </c>
      <c r="AR8" s="275">
        <f>Выручка!AR8</f>
        <v>4</v>
      </c>
      <c r="AS8" s="275">
        <f>Выручка!AS8</f>
        <v>4</v>
      </c>
      <c r="AT8" s="275">
        <f>Выручка!AT8</f>
        <v>4</v>
      </c>
      <c r="AU8" s="275">
        <f>Выручка!AU8</f>
        <v>4</v>
      </c>
      <c r="AV8" s="275">
        <f>Выручка!AV8</f>
        <v>4</v>
      </c>
      <c r="AW8" s="275">
        <f>Выручка!AW8</f>
        <v>4</v>
      </c>
      <c r="AX8" s="275">
        <f>Выручка!AX8</f>
        <v>4</v>
      </c>
      <c r="AY8" s="275">
        <f>Выручка!AY8</f>
        <v>4</v>
      </c>
      <c r="AZ8" s="275">
        <f>Выручка!AZ8</f>
        <v>4</v>
      </c>
      <c r="BA8" s="275">
        <f>Выручка!BA8</f>
        <v>4</v>
      </c>
      <c r="BB8" s="275">
        <f>Выручка!BB8</f>
        <v>5</v>
      </c>
      <c r="BC8" s="275">
        <f>Выручка!BC8</f>
        <v>5</v>
      </c>
      <c r="BD8" s="275">
        <f>Выручка!BD8</f>
        <v>5</v>
      </c>
      <c r="BE8" s="275">
        <f>Выручка!BE8</f>
        <v>5</v>
      </c>
      <c r="BF8" s="275">
        <f>Выручка!BF8</f>
        <v>5</v>
      </c>
      <c r="BG8" s="275">
        <f>Выручка!BG8</f>
        <v>5</v>
      </c>
      <c r="BH8" s="275">
        <f>Выручка!BH8</f>
        <v>5</v>
      </c>
      <c r="BI8" s="275">
        <f>Выручка!BI8</f>
        <v>5</v>
      </c>
      <c r="BJ8" s="275">
        <f>Выручка!BJ8</f>
        <v>5</v>
      </c>
      <c r="BK8" s="275">
        <f>Выручка!BK8</f>
        <v>5</v>
      </c>
      <c r="BL8" s="275">
        <f>Выручка!BL8</f>
        <v>5</v>
      </c>
      <c r="BM8" s="275">
        <f>Выручка!BM8</f>
        <v>5</v>
      </c>
      <c r="BN8" s="209"/>
      <c r="BO8" s="209"/>
      <c r="BP8" s="245"/>
      <c r="BQ8" s="245"/>
      <c r="BR8" s="245"/>
      <c r="BS8" s="245"/>
      <c r="BT8" s="245"/>
      <c r="BU8" s="245"/>
      <c r="BV8" s="245"/>
      <c r="BW8" s="245"/>
      <c r="BX8" s="245"/>
      <c r="BY8" s="245"/>
      <c r="BZ8" s="245"/>
      <c r="CA8" s="245"/>
      <c r="CB8" s="245"/>
      <c r="CC8" s="245"/>
      <c r="CD8" s="245"/>
      <c r="CE8" s="245"/>
      <c r="CF8" s="245"/>
      <c r="CG8" s="245"/>
    </row>
    <row r="9" spans="1:85" s="274" customFormat="1" ht="14.45" customHeight="1" x14ac:dyDescent="0.2">
      <c r="A9" s="245"/>
      <c r="B9" s="64" t="s">
        <v>279</v>
      </c>
      <c r="C9" s="539"/>
      <c r="D9" s="213"/>
      <c r="E9" s="213"/>
      <c r="F9" s="275">
        <f>Выручка!F9</f>
        <v>1</v>
      </c>
      <c r="G9" s="275">
        <f>Выручка!G9</f>
        <v>2</v>
      </c>
      <c r="H9" s="275">
        <f>Выручка!H9</f>
        <v>3</v>
      </c>
      <c r="I9" s="275">
        <f>Выручка!I9</f>
        <v>4</v>
      </c>
      <c r="J9" s="275">
        <f>Выручка!J9</f>
        <v>5</v>
      </c>
      <c r="K9" s="275">
        <f>Выручка!K9</f>
        <v>6</v>
      </c>
      <c r="L9" s="275">
        <f>Выручка!L9</f>
        <v>7</v>
      </c>
      <c r="M9" s="275">
        <f>Выручка!M9</f>
        <v>8</v>
      </c>
      <c r="N9" s="275">
        <f>Выручка!N9</f>
        <v>9</v>
      </c>
      <c r="O9" s="275">
        <f>Выручка!O9</f>
        <v>10</v>
      </c>
      <c r="P9" s="275">
        <f>Выручка!P9</f>
        <v>11</v>
      </c>
      <c r="Q9" s="275">
        <f>Выручка!Q9</f>
        <v>12</v>
      </c>
      <c r="R9" s="275">
        <f>Выручка!R9</f>
        <v>1</v>
      </c>
      <c r="S9" s="275">
        <f>Выручка!S9</f>
        <v>2</v>
      </c>
      <c r="T9" s="275">
        <f>Выручка!T9</f>
        <v>3</v>
      </c>
      <c r="U9" s="275">
        <f>Выручка!U9</f>
        <v>4</v>
      </c>
      <c r="V9" s="275">
        <f>Выручка!V9</f>
        <v>5</v>
      </c>
      <c r="W9" s="275">
        <f>Выручка!W9</f>
        <v>6</v>
      </c>
      <c r="X9" s="275">
        <f>Выручка!X9</f>
        <v>7</v>
      </c>
      <c r="Y9" s="275">
        <f>Выручка!Y9</f>
        <v>8</v>
      </c>
      <c r="Z9" s="275">
        <f>Выручка!Z9</f>
        <v>9</v>
      </c>
      <c r="AA9" s="275">
        <f>Выручка!AA9</f>
        <v>10</v>
      </c>
      <c r="AB9" s="275">
        <f>Выручка!AB9</f>
        <v>11</v>
      </c>
      <c r="AC9" s="275">
        <f>Выручка!AC9</f>
        <v>12</v>
      </c>
      <c r="AD9" s="275">
        <f>Выручка!AD9</f>
        <v>1</v>
      </c>
      <c r="AE9" s="275">
        <f>Выручка!AE9</f>
        <v>2</v>
      </c>
      <c r="AF9" s="275">
        <f>Выручка!AF9</f>
        <v>3</v>
      </c>
      <c r="AG9" s="275">
        <f>Выручка!AG9</f>
        <v>4</v>
      </c>
      <c r="AH9" s="275">
        <f>Выручка!AH9</f>
        <v>5</v>
      </c>
      <c r="AI9" s="275">
        <f>Выручка!AI9</f>
        <v>6</v>
      </c>
      <c r="AJ9" s="275">
        <f>Выручка!AJ9</f>
        <v>7</v>
      </c>
      <c r="AK9" s="275">
        <f>Выручка!AK9</f>
        <v>8</v>
      </c>
      <c r="AL9" s="275">
        <f>Выручка!AL9</f>
        <v>9</v>
      </c>
      <c r="AM9" s="275">
        <f>Выручка!AM9</f>
        <v>10</v>
      </c>
      <c r="AN9" s="275">
        <f>Выручка!AN9</f>
        <v>11</v>
      </c>
      <c r="AO9" s="275">
        <f>Выручка!AO9</f>
        <v>12</v>
      </c>
      <c r="AP9" s="275">
        <f>Выручка!AP9</f>
        <v>1</v>
      </c>
      <c r="AQ9" s="275">
        <f>Выручка!AQ9</f>
        <v>2</v>
      </c>
      <c r="AR9" s="275">
        <f>Выручка!AR9</f>
        <v>3</v>
      </c>
      <c r="AS9" s="275">
        <f>Выручка!AS9</f>
        <v>4</v>
      </c>
      <c r="AT9" s="275">
        <f>Выручка!AT9</f>
        <v>5</v>
      </c>
      <c r="AU9" s="275">
        <f>Выручка!AU9</f>
        <v>6</v>
      </c>
      <c r="AV9" s="275">
        <f>Выручка!AV9</f>
        <v>7</v>
      </c>
      <c r="AW9" s="275">
        <f>Выручка!AW9</f>
        <v>8</v>
      </c>
      <c r="AX9" s="275">
        <f>Выручка!AX9</f>
        <v>9</v>
      </c>
      <c r="AY9" s="275">
        <f>Выручка!AY9</f>
        <v>10</v>
      </c>
      <c r="AZ9" s="275">
        <f>Выручка!AZ9</f>
        <v>11</v>
      </c>
      <c r="BA9" s="275">
        <f>Выручка!BA9</f>
        <v>12</v>
      </c>
      <c r="BB9" s="275">
        <f>Выручка!BB9</f>
        <v>1</v>
      </c>
      <c r="BC9" s="275">
        <f>Выручка!BC9</f>
        <v>2</v>
      </c>
      <c r="BD9" s="275">
        <f>Выручка!BD9</f>
        <v>3</v>
      </c>
      <c r="BE9" s="275">
        <f>Выручка!BE9</f>
        <v>4</v>
      </c>
      <c r="BF9" s="275">
        <f>Выручка!BF9</f>
        <v>5</v>
      </c>
      <c r="BG9" s="275">
        <f>Выручка!BG9</f>
        <v>6</v>
      </c>
      <c r="BH9" s="275">
        <f>Выручка!BH9</f>
        <v>7</v>
      </c>
      <c r="BI9" s="275">
        <f>Выручка!BI9</f>
        <v>8</v>
      </c>
      <c r="BJ9" s="275">
        <f>Выручка!BJ9</f>
        <v>9</v>
      </c>
      <c r="BK9" s="275">
        <f>Выручка!BK9</f>
        <v>10</v>
      </c>
      <c r="BL9" s="275">
        <f>Выручка!BL9</f>
        <v>11</v>
      </c>
      <c r="BM9" s="275">
        <f>Выручка!BM9</f>
        <v>12</v>
      </c>
      <c r="BN9" s="209"/>
      <c r="BO9" s="209"/>
      <c r="BP9" s="245"/>
      <c r="BQ9" s="245"/>
      <c r="BR9" s="245"/>
      <c r="BS9" s="245"/>
      <c r="BT9" s="245"/>
      <c r="BU9" s="245"/>
      <c r="BV9" s="245"/>
      <c r="BW9" s="245"/>
      <c r="BX9" s="245"/>
      <c r="BY9" s="245"/>
      <c r="BZ9" s="245"/>
      <c r="CA9" s="245"/>
      <c r="CB9" s="245"/>
      <c r="CC9" s="245"/>
      <c r="CD9" s="245"/>
      <c r="CE9" s="245"/>
      <c r="CF9" s="245"/>
      <c r="CG9" s="245"/>
    </row>
    <row r="10" spans="1:85" ht="14.45" customHeight="1" x14ac:dyDescent="0.2">
      <c r="A10" s="26"/>
      <c r="B10" s="26"/>
      <c r="C10" s="38"/>
      <c r="D10" s="28"/>
      <c r="E10" s="28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54"/>
      <c r="BO10" s="54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</row>
    <row r="11" spans="1:85" ht="15" customHeight="1" x14ac:dyDescent="0.2">
      <c r="A11" s="26"/>
      <c r="B11" s="26" t="s">
        <v>346</v>
      </c>
      <c r="C11" s="516" t="s">
        <v>60</v>
      </c>
      <c r="D11" s="26"/>
      <c r="E11" s="112">
        <f>Вводные!F278</f>
        <v>0</v>
      </c>
      <c r="F11" s="276">
        <f>(SUMIF(Вводные!$H$4:$L$4,'Оборотный капитал'!F$8,Вводные!$H$261:$L$261)*SUMIF(Вводные!$H$4:$L$4,'Оборотный капитал'!F$8,Вводные!$H$263:$L$263)/30)*Выручка!F$65+(SUMIF(Вводные!$H$4:$L$4,'Оборотный капитал'!F$8,Вводные!$H$266:$L$266)*SUMIF(Вводные!$H$4:$L$4,'Оборотный капитал'!F$8,Вводные!$H$268:$L$268)/30)*(SUM(Затраты!F14:F20,Затраты!F38)-Затраты!F32-Затраты!F35-Затраты!F26)</f>
        <v>108.58749999999998</v>
      </c>
      <c r="G11" s="276">
        <f>(SUMIF(Вводные!$H$4:$L$4,'Оборотный капитал'!G$8,Вводные!$H$261:$L$261)*SUMIF(Вводные!$H$4:$L$4,'Оборотный капитал'!G$8,Вводные!$H$263:$L$263)/30)*Выручка!G$65+(SUMIF(Вводные!$H$4:$L$4,'Оборотный капитал'!G$8,Вводные!$H$266:$L$266)*SUMIF(Вводные!$H$4:$L$4,'Оборотный капитал'!G$8,Вводные!$H$268:$L$268)/30)*(SUM(Затраты!G14:G20,Затраты!G38)-Затраты!G32-Затраты!G35-Затраты!G26)</f>
        <v>108.58749999999998</v>
      </c>
      <c r="H11" s="276">
        <f>(SUMIF(Вводные!$H$4:$L$4,'Оборотный капитал'!H$8,Вводные!$H$261:$L$261)*SUMIF(Вводные!$H$4:$L$4,'Оборотный капитал'!H$8,Вводные!$H$263:$L$263)/30)*Выручка!H$65+(SUMIF(Вводные!$H$4:$L$4,'Оборотный капитал'!H$8,Вводные!$H$266:$L$266)*SUMIF(Вводные!$H$4:$L$4,'Оборотный капитал'!H$8,Вводные!$H$268:$L$268)/30)*(SUM(Затраты!H14:H20,Затраты!H38)-Затраты!H32-Затраты!H35-Затраты!H26)</f>
        <v>108.58749999999998</v>
      </c>
      <c r="I11" s="276">
        <f>(SUMIF(Вводные!$H$4:$L$4,'Оборотный капитал'!I$8,Вводные!$H$261:$L$261)*SUMIF(Вводные!$H$4:$L$4,'Оборотный капитал'!I$8,Вводные!$H$263:$L$263)/30)*Выручка!I$65+(SUMIF(Вводные!$H$4:$L$4,'Оборотный капитал'!I$8,Вводные!$H$266:$L$266)*SUMIF(Вводные!$H$4:$L$4,'Оборотный капитал'!I$8,Вводные!$H$268:$L$268)/30)*(SUM(Затраты!I14:I20,Затраты!I38)-Затраты!I32-Затраты!I35-Затраты!I26)</f>
        <v>108.58749999999998</v>
      </c>
      <c r="J11" s="276">
        <f>(SUMIF(Вводные!$H$4:$L$4,'Оборотный капитал'!J$8,Вводные!$H$261:$L$261)*SUMIF(Вводные!$H$4:$L$4,'Оборотный капитал'!J$8,Вводные!$H$263:$L$263)/30)*Выручка!J$65+(SUMIF(Вводные!$H$4:$L$4,'Оборотный капитал'!J$8,Вводные!$H$266:$L$266)*SUMIF(Вводные!$H$4:$L$4,'Оборотный капитал'!J$8,Вводные!$H$268:$L$268)/30)*(SUM(Затраты!J14:J20,Затраты!J38)-Затраты!J32-Затраты!J35-Затраты!J26)</f>
        <v>108.58749999999998</v>
      </c>
      <c r="K11" s="276">
        <f>(SUMIF(Вводные!$H$4:$L$4,'Оборотный капитал'!K$8,Вводные!$H$261:$L$261)*SUMIF(Вводные!$H$4:$L$4,'Оборотный капитал'!K$8,Вводные!$H$263:$L$263)/30)*Выручка!K$65+(SUMIF(Вводные!$H$4:$L$4,'Оборотный капитал'!K$8,Вводные!$H$266:$L$266)*SUMIF(Вводные!$H$4:$L$4,'Оборотный капитал'!K$8,Вводные!$H$268:$L$268)/30)*(SUM(Затраты!K14:K20,Затраты!K38)-Затраты!K32-Затраты!K35-Затраты!K26)</f>
        <v>108.58749999999998</v>
      </c>
      <c r="L11" s="276">
        <f>(SUMIF(Вводные!$H$4:$L$4,'Оборотный капитал'!L$8,Вводные!$H$261:$L$261)*SUMIF(Вводные!$H$4:$L$4,'Оборотный капитал'!L$8,Вводные!$H$263:$L$263)/30)*Выручка!L$65+(SUMIF(Вводные!$H$4:$L$4,'Оборотный капитал'!L$8,Вводные!$H$266:$L$266)*SUMIF(Вводные!$H$4:$L$4,'Оборотный капитал'!L$8,Вводные!$H$268:$L$268)/30)*(SUM(Затраты!L14:L20,Затраты!L38)-Затраты!L32-Затраты!L35-Затраты!L26)</f>
        <v>108.58749999999998</v>
      </c>
      <c r="M11" s="276">
        <f>(SUMIF(Вводные!$H$4:$L$4,'Оборотный капитал'!M$8,Вводные!$H$261:$L$261)*SUMIF(Вводные!$H$4:$L$4,'Оборотный капитал'!M$8,Вводные!$H$263:$L$263)/30)*Выручка!M$65+(SUMIF(Вводные!$H$4:$L$4,'Оборотный капитал'!M$8,Вводные!$H$266:$L$266)*SUMIF(Вводные!$H$4:$L$4,'Оборотный капитал'!M$8,Вводные!$H$268:$L$268)/30)*(SUM(Затраты!M14:M20,Затраты!M38)-Затраты!M32-Затраты!M35-Затраты!M26)</f>
        <v>108.58749999999998</v>
      </c>
      <c r="N11" s="276">
        <f>(SUMIF(Вводные!$H$4:$L$4,'Оборотный капитал'!N$8,Вводные!$H$261:$L$261)*SUMIF(Вводные!$H$4:$L$4,'Оборотный капитал'!N$8,Вводные!$H$263:$L$263)/30)*Выручка!N$65+(SUMIF(Вводные!$H$4:$L$4,'Оборотный капитал'!N$8,Вводные!$H$266:$L$266)*SUMIF(Вводные!$H$4:$L$4,'Оборотный капитал'!N$8,Вводные!$H$268:$L$268)/30)*(SUM(Затраты!N14:N20,Затраты!N38)-Затраты!N32-Затраты!N35-Затраты!N26)</f>
        <v>108.58749999999998</v>
      </c>
      <c r="O11" s="276">
        <f>(SUMIF(Вводные!$H$4:$L$4,'Оборотный капитал'!O$8,Вводные!$H$261:$L$261)*SUMIF(Вводные!$H$4:$L$4,'Оборотный капитал'!O$8,Вводные!$H$263:$L$263)/30)*Выручка!O$65+(SUMIF(Вводные!$H$4:$L$4,'Оборотный капитал'!O$8,Вводные!$H$266:$L$266)*SUMIF(Вводные!$H$4:$L$4,'Оборотный капитал'!O$8,Вводные!$H$268:$L$268)/30)*(SUM(Затраты!O14:O20,Затраты!O38)-Затраты!O32-Затраты!O35-Затраты!O26)</f>
        <v>108.58749999999998</v>
      </c>
      <c r="P11" s="276">
        <f>(SUMIF(Вводные!$H$4:$L$4,'Оборотный капитал'!P$8,Вводные!$H$261:$L$261)*SUMIF(Вводные!$H$4:$L$4,'Оборотный капитал'!P$8,Вводные!$H$263:$L$263)/30)*Выручка!P$65+(SUMIF(Вводные!$H$4:$L$4,'Оборотный капитал'!P$8,Вводные!$H$266:$L$266)*SUMIF(Вводные!$H$4:$L$4,'Оборотный капитал'!P$8,Вводные!$H$268:$L$268)/30)*(SUM(Затраты!P14:P20,Затраты!P38)-Затраты!P32-Затраты!P35-Затраты!P26)</f>
        <v>108.58749999999998</v>
      </c>
      <c r="Q11" s="276">
        <f>(SUMIF(Вводные!$H$4:$L$4,'Оборотный капитал'!Q$8,Вводные!$H$261:$L$261)*SUMIF(Вводные!$H$4:$L$4,'Оборотный капитал'!Q$8,Вводные!$H$263:$L$263)/30)*Выручка!Q$65+(SUMIF(Вводные!$H$4:$L$4,'Оборотный капитал'!Q$8,Вводные!$H$266:$L$266)*SUMIF(Вводные!$H$4:$L$4,'Оборотный капитал'!Q$8,Вводные!$H$268:$L$268)/30)*(SUM(Затраты!Q14:Q20,Затраты!Q38)-Затраты!Q32-Затраты!Q35-Затраты!Q26)</f>
        <v>108.58749999999998</v>
      </c>
      <c r="R11" s="276">
        <f>(SUMIF(Вводные!$H$4:$L$4,'Оборотный капитал'!R$8,Вводные!$H$261:$L$261)*SUMIF(Вводные!$H$4:$L$4,'Оборотный капитал'!R$8,Вводные!$H$263:$L$263)/30)*Выручка!R$65+(SUMIF(Вводные!$H$4:$L$4,'Оборотный капитал'!R$8,Вводные!$H$266:$L$266)*SUMIF(Вводные!$H$4:$L$4,'Оборотный капитал'!R$8,Вводные!$H$268:$L$268)/30)*(SUM(Затраты!R14:R20,Затраты!R38)-Затраты!R32-Затраты!R35-Затраты!R26)</f>
        <v>319.08242625000003</v>
      </c>
      <c r="S11" s="276">
        <f>(SUMIF(Вводные!$H$4:$L$4,'Оборотный капитал'!S$8,Вводные!$H$261:$L$261)*SUMIF(Вводные!$H$4:$L$4,'Оборотный капитал'!S$8,Вводные!$H$263:$L$263)/30)*Выручка!S$65+(SUMIF(Вводные!$H$4:$L$4,'Оборотный капитал'!S$8,Вводные!$H$266:$L$266)*SUMIF(Вводные!$H$4:$L$4,'Оборотный капитал'!S$8,Вводные!$H$268:$L$268)/30)*(SUM(Затраты!S14:S20,Затраты!S38)-Затраты!S32-Затраты!S35-Затраты!S26)</f>
        <v>319.31213212500006</v>
      </c>
      <c r="T11" s="276">
        <f>(SUMIF(Вводные!$H$4:$L$4,'Оборотный капитал'!T$8,Вводные!$H$261:$L$261)*SUMIF(Вводные!$H$4:$L$4,'Оборотный капитал'!T$8,Вводные!$H$263:$L$263)/30)*Выручка!T$65+(SUMIF(Вводные!$H$4:$L$4,'Оборотный капитал'!T$8,Вводные!$H$266:$L$266)*SUMIF(Вводные!$H$4:$L$4,'Оборотный капитал'!T$8,Вводные!$H$268:$L$268)/30)*(SUM(Затраты!T14:T20,Затраты!T38)-Затраты!T32-Затраты!T35-Затраты!T26)</f>
        <v>319.08242625000003</v>
      </c>
      <c r="U11" s="276">
        <f>(SUMIF(Вводные!$H$4:$L$4,'Оборотный капитал'!U$8,Вводные!$H$261:$L$261)*SUMIF(Вводные!$H$4:$L$4,'Оборотный капитал'!U$8,Вводные!$H$263:$L$263)/30)*Выручка!U$65+(SUMIF(Вводные!$H$4:$L$4,'Оборотный капитал'!U$8,Вводные!$H$266:$L$266)*SUMIF(Вводные!$H$4:$L$4,'Оборотный капитал'!U$8,Вводные!$H$268:$L$268)/30)*(SUM(Затраты!U14:U20,Затраты!U38)-Затраты!U32-Затраты!U35-Затраты!U26)</f>
        <v>319.31213212500006</v>
      </c>
      <c r="V11" s="276">
        <f>(SUMIF(Вводные!$H$4:$L$4,'Оборотный капитал'!V$8,Вводные!$H$261:$L$261)*SUMIF(Вводные!$H$4:$L$4,'Оборотный капитал'!V$8,Вводные!$H$263:$L$263)/30)*Выручка!V$65+(SUMIF(Вводные!$H$4:$L$4,'Оборотный капитал'!V$8,Вводные!$H$266:$L$266)*SUMIF(Вводные!$H$4:$L$4,'Оборотный капитал'!V$8,Вводные!$H$268:$L$268)/30)*(SUM(Затраты!V14:V20,Затраты!V38)-Затраты!V32-Затраты!V35-Затраты!V26)</f>
        <v>319.31213212500006</v>
      </c>
      <c r="W11" s="276">
        <f>(SUMIF(Вводные!$H$4:$L$4,'Оборотный капитал'!W$8,Вводные!$H$261:$L$261)*SUMIF(Вводные!$H$4:$L$4,'Оборотный капитал'!W$8,Вводные!$H$263:$L$263)/30)*Выручка!W$65+(SUMIF(Вводные!$H$4:$L$4,'Оборотный капитал'!W$8,Вводные!$H$266:$L$266)*SUMIF(Вводные!$H$4:$L$4,'Оборотный капитал'!W$8,Вводные!$H$268:$L$268)/30)*(SUM(Затраты!W14:W20,Затраты!W38)-Затраты!W32-Затраты!W35-Затраты!W26)</f>
        <v>318.62301450000007</v>
      </c>
      <c r="X11" s="276">
        <f>(SUMIF(Вводные!$H$4:$L$4,'Оборотный капитал'!X$8,Вводные!$H$261:$L$261)*SUMIF(Вводные!$H$4:$L$4,'Оборотный капитал'!X$8,Вводные!$H$263:$L$263)/30)*Выручка!X$65+(SUMIF(Вводные!$H$4:$L$4,'Оборотный капитал'!X$8,Вводные!$H$266:$L$266)*SUMIF(Вводные!$H$4:$L$4,'Оборотный капитал'!X$8,Вводные!$H$268:$L$268)/30)*(SUM(Затраты!X14:X20,Затраты!X38)-Затраты!X32-Затраты!X35-Затраты!X26)</f>
        <v>319.31213212500006</v>
      </c>
      <c r="Y11" s="276">
        <f>(SUMIF(Вводные!$H$4:$L$4,'Оборотный капитал'!Y$8,Вводные!$H$261:$L$261)*SUMIF(Вводные!$H$4:$L$4,'Оборотный капитал'!Y$8,Вводные!$H$263:$L$263)/30)*Выручка!Y$65+(SUMIF(Вводные!$H$4:$L$4,'Оборотный капитал'!Y$8,Вводные!$H$266:$L$266)*SUMIF(Вводные!$H$4:$L$4,'Оборотный капитал'!Y$8,Вводные!$H$268:$L$268)/30)*(SUM(Затраты!Y14:Y20,Затраты!Y38)-Затраты!Y32-Затраты!Y35-Затраты!Y26)</f>
        <v>319.08242625000003</v>
      </c>
      <c r="Z11" s="276">
        <f>(SUMIF(Вводные!$H$4:$L$4,'Оборотный капитал'!Z$8,Вводные!$H$261:$L$261)*SUMIF(Вводные!$H$4:$L$4,'Оборотный капитал'!Z$8,Вводные!$H$263:$L$263)/30)*Выручка!Z$65+(SUMIF(Вводные!$H$4:$L$4,'Оборотный капитал'!Z$8,Вводные!$H$266:$L$266)*SUMIF(Вводные!$H$4:$L$4,'Оборотный капитал'!Z$8,Вводные!$H$268:$L$268)/30)*(SUM(Затраты!Z14:Z20,Затраты!Z38)-Затраты!Z32-Затраты!Z35-Затраты!Z26)</f>
        <v>319.31213212500006</v>
      </c>
      <c r="AA11" s="276">
        <f>(SUMIF(Вводные!$H$4:$L$4,'Оборотный капитал'!AA$8,Вводные!$H$261:$L$261)*SUMIF(Вводные!$H$4:$L$4,'Оборотный капитал'!AA$8,Вводные!$H$263:$L$263)/30)*Выручка!AA$65+(SUMIF(Вводные!$H$4:$L$4,'Оборотный капитал'!AA$8,Вводные!$H$266:$L$266)*SUMIF(Вводные!$H$4:$L$4,'Оборотный капитал'!AA$8,Вводные!$H$268:$L$268)/30)*(SUM(Затраты!AA14:AA20,Затраты!AA38)-Затраты!AA32-Затраты!AA35-Затраты!AA26)</f>
        <v>319.08242625000003</v>
      </c>
      <c r="AB11" s="276">
        <f>(SUMIF(Вводные!$H$4:$L$4,'Оборотный капитал'!AB$8,Вводные!$H$261:$L$261)*SUMIF(Вводные!$H$4:$L$4,'Оборотный капитал'!AB$8,Вводные!$H$263:$L$263)/30)*Выручка!AB$65+(SUMIF(Вводные!$H$4:$L$4,'Оборотный капитал'!AB$8,Вводные!$H$266:$L$266)*SUMIF(Вводные!$H$4:$L$4,'Оборотный капитал'!AB$8,Вводные!$H$268:$L$268)/30)*(SUM(Затраты!AB14:AB20,Затраты!AB38)-Затраты!AB32-Затраты!AB35-Затраты!AB26)</f>
        <v>319.31213212500006</v>
      </c>
      <c r="AC11" s="276">
        <f>(SUMIF(Вводные!$H$4:$L$4,'Оборотный капитал'!AC$8,Вводные!$H$261:$L$261)*SUMIF(Вводные!$H$4:$L$4,'Оборотный капитал'!AC$8,Вводные!$H$263:$L$263)/30)*Выручка!AC$65+(SUMIF(Вводные!$H$4:$L$4,'Оборотный капитал'!AC$8,Вводные!$H$266:$L$266)*SUMIF(Вводные!$H$4:$L$4,'Оборотный капитал'!AC$8,Вводные!$H$268:$L$268)/30)*(SUM(Затраты!AC14:AC20,Затраты!AC38)-Затраты!AC32-Затраты!AC35-Затраты!AC26)</f>
        <v>319.31213212500006</v>
      </c>
      <c r="AD11" s="276">
        <f>(SUMIF(Вводные!$H$4:$L$4,'Оборотный капитал'!AD$8,Вводные!$H$261:$L$261)*SUMIF(Вводные!$H$4:$L$4,'Оборотный капитал'!AD$8,Вводные!$H$263:$L$263)/30)*Выручка!AD$65+(SUMIF(Вводные!$H$4:$L$4,'Оборотный капитал'!AD$8,Вводные!$H$266:$L$266)*SUMIF(Вводные!$H$4:$L$4,'Оборотный капитал'!AD$8,Вводные!$H$268:$L$268)/30)*(SUM(Затраты!AD14:AD20,Затраты!AD38)-Затраты!AD32-Затраты!AD35-Затраты!AD26)</f>
        <v>654.92807835000019</v>
      </c>
      <c r="AE11" s="276">
        <f>(SUMIF(Вводные!$H$4:$L$4,'Оборотный капитал'!AE$8,Вводные!$H$261:$L$261)*SUMIF(Вводные!$H$4:$L$4,'Оборотный капитал'!AE$8,Вводные!$H$263:$L$263)/30)*Выручка!AE$65+(SUMIF(Вводные!$H$4:$L$4,'Оборотный капитал'!AE$8,Вводные!$H$266:$L$266)*SUMIF(Вводные!$H$4:$L$4,'Оборотный капитал'!AE$8,Вводные!$H$268:$L$268)/30)*(SUM(Затраты!AE14:AE20,Затраты!AE38)-Затраты!AE32-Затраты!AE35-Затраты!AE26)</f>
        <v>655.65998179500014</v>
      </c>
      <c r="AF11" s="276">
        <f>(SUMIF(Вводные!$H$4:$L$4,'Оборотный капитал'!AF$8,Вводные!$H$261:$L$261)*SUMIF(Вводные!$H$4:$L$4,'Оборотный капитал'!AF$8,Вводные!$H$263:$L$263)/30)*Выручка!AF$65+(SUMIF(Вводные!$H$4:$L$4,'Оборотный капитал'!AF$8,Вводные!$H$266:$L$266)*SUMIF(Вводные!$H$4:$L$4,'Оборотный капитал'!AF$8,Вводные!$H$268:$L$268)/30)*(SUM(Затраты!AF14:AF20,Затраты!AF38)-Затраты!AF32-Затраты!AF35-Затраты!AF26)</f>
        <v>654.92807835000019</v>
      </c>
      <c r="AG11" s="276">
        <f>(SUMIF(Вводные!$H$4:$L$4,'Оборотный капитал'!AG$8,Вводные!$H$261:$L$261)*SUMIF(Вводные!$H$4:$L$4,'Оборотный капитал'!AG$8,Вводные!$H$263:$L$263)/30)*Выручка!AG$65+(SUMIF(Вводные!$H$4:$L$4,'Оборотный капитал'!AG$8,Вводные!$H$266:$L$266)*SUMIF(Вводные!$H$4:$L$4,'Оборотный капитал'!AG$8,Вводные!$H$268:$L$268)/30)*(SUM(Затраты!AG14:AG20,Затраты!AG38)-Затраты!AG32-Затраты!AG35-Затраты!AG26)</f>
        <v>655.65998179500014</v>
      </c>
      <c r="AH11" s="276">
        <f>(SUMIF(Вводные!$H$4:$L$4,'Оборотный капитал'!AH$8,Вводные!$H$261:$L$261)*SUMIF(Вводные!$H$4:$L$4,'Оборотный капитал'!AH$8,Вводные!$H$263:$L$263)/30)*Выручка!AH$65+(SUMIF(Вводные!$H$4:$L$4,'Оборотный капитал'!AH$8,Вводные!$H$266:$L$266)*SUMIF(Вводные!$H$4:$L$4,'Оборотный капитал'!AH$8,Вводные!$H$268:$L$268)/30)*(SUM(Затраты!AH14:AH20,Затраты!AH38)-Затраты!AH32-Затраты!AH35-Затраты!AH26)</f>
        <v>655.65998179500014</v>
      </c>
      <c r="AI11" s="276">
        <f>(SUMIF(Вводные!$H$4:$L$4,'Оборотный капитал'!AI$8,Вводные!$H$261:$L$261)*SUMIF(Вводные!$H$4:$L$4,'Оборотный капитал'!AI$8,Вводные!$H$263:$L$263)/30)*Выручка!AI$65+(SUMIF(Вводные!$H$4:$L$4,'Оборотный капитал'!AI$8,Вводные!$H$266:$L$266)*SUMIF(Вводные!$H$4:$L$4,'Оборотный капитал'!AI$8,Вводные!$H$268:$L$268)/30)*(SUM(Затраты!AI14:AI20,Затраты!AI38)-Затраты!AI32-Затраты!AI35-Затраты!AI26)</f>
        <v>653.46427146000008</v>
      </c>
      <c r="AJ11" s="276">
        <f>(SUMIF(Вводные!$H$4:$L$4,'Оборотный капитал'!AJ$8,Вводные!$H$261:$L$261)*SUMIF(Вводные!$H$4:$L$4,'Оборотный капитал'!AJ$8,Вводные!$H$263:$L$263)/30)*Выручка!AJ$65+(SUMIF(Вводные!$H$4:$L$4,'Оборотный капитал'!AJ$8,Вводные!$H$266:$L$266)*SUMIF(Вводные!$H$4:$L$4,'Оборотный капитал'!AJ$8,Вводные!$H$268:$L$268)/30)*(SUM(Затраты!AJ14:AJ20,Затраты!AJ38)-Затраты!AJ32-Затраты!AJ35-Затраты!AJ26)</f>
        <v>655.65998179500014</v>
      </c>
      <c r="AK11" s="276">
        <f>(SUMIF(Вводные!$H$4:$L$4,'Оборотный капитал'!AK$8,Вводные!$H$261:$L$261)*SUMIF(Вводные!$H$4:$L$4,'Оборотный капитал'!AK$8,Вводные!$H$263:$L$263)/30)*Выручка!AK$65+(SUMIF(Вводные!$H$4:$L$4,'Оборотный капитал'!AK$8,Вводные!$H$266:$L$266)*SUMIF(Вводные!$H$4:$L$4,'Оборотный капитал'!AK$8,Вводные!$H$268:$L$268)/30)*(SUM(Затраты!AK14:AK20,Затраты!AK38)-Затраты!AK32-Затраты!AK35-Затраты!AK26)</f>
        <v>654.92807835000019</v>
      </c>
      <c r="AL11" s="276">
        <f>(SUMIF(Вводные!$H$4:$L$4,'Оборотный капитал'!AL$8,Вводные!$H$261:$L$261)*SUMIF(Вводные!$H$4:$L$4,'Оборотный капитал'!AL$8,Вводные!$H$263:$L$263)/30)*Выручка!AL$65+(SUMIF(Вводные!$H$4:$L$4,'Оборотный капитал'!AL$8,Вводные!$H$266:$L$266)*SUMIF(Вводные!$H$4:$L$4,'Оборотный капитал'!AL$8,Вводные!$H$268:$L$268)/30)*(SUM(Затраты!AL14:AL20,Затраты!AL38)-Затраты!AL32-Затраты!AL35-Затраты!AL26)</f>
        <v>655.65998179500014</v>
      </c>
      <c r="AM11" s="276">
        <f>(SUMIF(Вводные!$H$4:$L$4,'Оборотный капитал'!AM$8,Вводные!$H$261:$L$261)*SUMIF(Вводные!$H$4:$L$4,'Оборотный капитал'!AM$8,Вводные!$H$263:$L$263)/30)*Выручка!AM$65+(SUMIF(Вводные!$H$4:$L$4,'Оборотный капитал'!AM$8,Вводные!$H$266:$L$266)*SUMIF(Вводные!$H$4:$L$4,'Оборотный капитал'!AM$8,Вводные!$H$268:$L$268)/30)*(SUM(Затраты!AM14:AM20,Затраты!AM38)-Затраты!AM32-Затраты!AM35-Затраты!AM26)</f>
        <v>654.92807835000019</v>
      </c>
      <c r="AN11" s="276">
        <f>(SUMIF(Вводные!$H$4:$L$4,'Оборотный капитал'!AN$8,Вводные!$H$261:$L$261)*SUMIF(Вводные!$H$4:$L$4,'Оборотный капитал'!AN$8,Вводные!$H$263:$L$263)/30)*Выручка!AN$65+(SUMIF(Вводные!$H$4:$L$4,'Оборотный капитал'!AN$8,Вводные!$H$266:$L$266)*SUMIF(Вводные!$H$4:$L$4,'Оборотный капитал'!AN$8,Вводные!$H$268:$L$268)/30)*(SUM(Затраты!AN14:AN20,Затраты!AN38)-Затраты!AN32-Затраты!AN35-Затраты!AN26)</f>
        <v>655.65998179500014</v>
      </c>
      <c r="AO11" s="276">
        <f>(SUMIF(Вводные!$H$4:$L$4,'Оборотный капитал'!AO$8,Вводные!$H$261:$L$261)*SUMIF(Вводные!$H$4:$L$4,'Оборотный капитал'!AO$8,Вводные!$H$263:$L$263)/30)*Выручка!AO$65+(SUMIF(Вводные!$H$4:$L$4,'Оборотный капитал'!AO$8,Вводные!$H$266:$L$266)*SUMIF(Вводные!$H$4:$L$4,'Оборотный капитал'!AO$8,Вводные!$H$268:$L$268)/30)*(SUM(Затраты!AO14:AO20,Затраты!AO38)-Затраты!AO32-Затраты!AO35-Затраты!AO26)</f>
        <v>655.65998179500014</v>
      </c>
      <c r="AP11" s="276">
        <f>(SUMIF(Вводные!$H$4:$L$4,'Оборотный капитал'!AP$8,Вводные!$H$261:$L$261)*SUMIF(Вводные!$H$4:$L$4,'Оборотный капитал'!AP$8,Вводные!$H$263:$L$263)/30)*Выручка!AP$65+(SUMIF(Вводные!$H$4:$L$4,'Оборотный капитал'!AP$8,Вводные!$H$266:$L$266)*SUMIF(Вводные!$H$4:$L$4,'Оборотный капитал'!AP$8,Вводные!$H$268:$L$268)/30)*(SUM(Затраты!AP14:AP20,Затраты!AP38)-Затраты!AP32-Затраты!AP35-Затраты!AP26)</f>
        <v>875.60693269140029</v>
      </c>
      <c r="AQ11" s="276">
        <f>(SUMIF(Вводные!$H$4:$L$4,'Оборотный капитал'!AQ$8,Вводные!$H$261:$L$261)*SUMIF(Вводные!$H$4:$L$4,'Оборотный капитал'!AQ$8,Вводные!$H$263:$L$263)/30)*Выручка!AQ$65+(SUMIF(Вводные!$H$4:$L$4,'Оборотный капитал'!AQ$8,Вводные!$H$266:$L$266)*SUMIF(Вводные!$H$4:$L$4,'Оборотный капитал'!AQ$8,Вводные!$H$268:$L$268)/30)*(SUM(Затраты!AQ14:AQ20,Затраты!AQ38)-Затраты!AQ32-Затраты!AQ35-Затраты!AQ26)</f>
        <v>877.16013344778025</v>
      </c>
      <c r="AR11" s="276">
        <f>(SUMIF(Вводные!$H$4:$L$4,'Оборотный капитал'!AR$8,Вводные!$H$261:$L$261)*SUMIF(Вводные!$H$4:$L$4,'Оборотный капитал'!AR$8,Вводные!$H$263:$L$263)/30)*Выручка!AR$65+(SUMIF(Вводные!$H$4:$L$4,'Оборотный капитал'!AR$8,Вводные!$H$266:$L$266)*SUMIF(Вводные!$H$4:$L$4,'Оборотный капитал'!AR$8,Вводные!$H$268:$L$268)/30)*(SUM(Затраты!AR14:AR20,Затраты!AR38)-Затраты!AR32-Затраты!AR35-Затраты!AR26)</f>
        <v>875.60693269140029</v>
      </c>
      <c r="AS11" s="276">
        <f>(SUMIF(Вводные!$H$4:$L$4,'Оборотный капитал'!AS$8,Вводные!$H$261:$L$261)*SUMIF(Вводные!$H$4:$L$4,'Оборотный капитал'!AS$8,Вводные!$H$263:$L$263)/30)*Выручка!AS$65+(SUMIF(Вводные!$H$4:$L$4,'Оборотный капитал'!AS$8,Вводные!$H$266:$L$266)*SUMIF(Вводные!$H$4:$L$4,'Оборотный капитал'!AS$8,Вводные!$H$268:$L$268)/30)*(SUM(Затраты!AS14:AS20,Затраты!AS38)-Затраты!AS32-Затраты!AS35-Затраты!AS26)</f>
        <v>877.16013344778025</v>
      </c>
      <c r="AT11" s="276">
        <f>(SUMIF(Вводные!$H$4:$L$4,'Оборотный капитал'!AT$8,Вводные!$H$261:$L$261)*SUMIF(Вводные!$H$4:$L$4,'Оборотный капитал'!AT$8,Вводные!$H$263:$L$263)/30)*Выручка!AT$65+(SUMIF(Вводные!$H$4:$L$4,'Оборотный капитал'!AT$8,Вводные!$H$266:$L$266)*SUMIF(Вводные!$H$4:$L$4,'Оборотный капитал'!AT$8,Вводные!$H$268:$L$268)/30)*(SUM(Затраты!AT14:AT20,Затраты!AT38)-Затраты!AT32-Затраты!AT35-Затраты!AT26)</f>
        <v>877.16013344778025</v>
      </c>
      <c r="AU11" s="276">
        <f>(SUMIF(Вводные!$H$4:$L$4,'Оборотный капитал'!AU$8,Вводные!$H$261:$L$261)*SUMIF(Вводные!$H$4:$L$4,'Оборотный капитал'!AU$8,Вводные!$H$263:$L$263)/30)*Выручка!AU$65+(SUMIF(Вводные!$H$4:$L$4,'Оборотный капитал'!AU$8,Вводные!$H$266:$L$266)*SUMIF(Вводные!$H$4:$L$4,'Оборотный капитал'!AU$8,Вводные!$H$268:$L$268)/30)*(SUM(Затраты!AU14:AU20,Затраты!AU38)-Затраты!AU32-Затраты!AU35-Затраты!AU26)</f>
        <v>872.50053117864047</v>
      </c>
      <c r="AV11" s="276">
        <f>(SUMIF(Вводные!$H$4:$L$4,'Оборотный капитал'!AV$8,Вводные!$H$261:$L$261)*SUMIF(Вводные!$H$4:$L$4,'Оборотный капитал'!AV$8,Вводные!$H$263:$L$263)/30)*Выручка!AV$65+(SUMIF(Вводные!$H$4:$L$4,'Оборотный капитал'!AV$8,Вводные!$H$266:$L$266)*SUMIF(Вводные!$H$4:$L$4,'Оборотный капитал'!AV$8,Вводные!$H$268:$L$268)/30)*(SUM(Затраты!AV14:AV20,Затраты!AV38)-Затраты!AV32-Затраты!AV35-Затраты!AV26)</f>
        <v>877.16013344778025</v>
      </c>
      <c r="AW11" s="276">
        <f>(SUMIF(Вводные!$H$4:$L$4,'Оборотный капитал'!AW$8,Вводные!$H$261:$L$261)*SUMIF(Вводные!$H$4:$L$4,'Оборотный капитал'!AW$8,Вводные!$H$263:$L$263)/30)*Выручка!AW$65+(SUMIF(Вводные!$H$4:$L$4,'Оборотный капитал'!AW$8,Вводные!$H$266:$L$266)*SUMIF(Вводные!$H$4:$L$4,'Оборотный капитал'!AW$8,Вводные!$H$268:$L$268)/30)*(SUM(Затраты!AW14:AW20,Затраты!AW38)-Затраты!AW32-Затраты!AW35-Затраты!AW26)</f>
        <v>875.60693269140029</v>
      </c>
      <c r="AX11" s="276">
        <f>(SUMIF(Вводные!$H$4:$L$4,'Оборотный капитал'!AX$8,Вводные!$H$261:$L$261)*SUMIF(Вводные!$H$4:$L$4,'Оборотный капитал'!AX$8,Вводные!$H$263:$L$263)/30)*Выручка!AX$65+(SUMIF(Вводные!$H$4:$L$4,'Оборотный капитал'!AX$8,Вводные!$H$266:$L$266)*SUMIF(Вводные!$H$4:$L$4,'Оборотный капитал'!AX$8,Вводные!$H$268:$L$268)/30)*(SUM(Затраты!AX14:AX20,Затраты!AX38)-Затраты!AX32-Затраты!AX35-Затраты!AX26)</f>
        <v>877.16013344778025</v>
      </c>
      <c r="AY11" s="276">
        <f>(SUMIF(Вводные!$H$4:$L$4,'Оборотный капитал'!AY$8,Вводные!$H$261:$L$261)*SUMIF(Вводные!$H$4:$L$4,'Оборотный капитал'!AY$8,Вводные!$H$263:$L$263)/30)*Выручка!AY$65+(SUMIF(Вводные!$H$4:$L$4,'Оборотный капитал'!AY$8,Вводные!$H$266:$L$266)*SUMIF(Вводные!$H$4:$L$4,'Оборотный капитал'!AY$8,Вводные!$H$268:$L$268)/30)*(SUM(Затраты!AY14:AY20,Затраты!AY38)-Затраты!AY32-Затраты!AY35-Затраты!AY26)</f>
        <v>875.60693269140029</v>
      </c>
      <c r="AZ11" s="276">
        <f>(SUMIF(Вводные!$H$4:$L$4,'Оборотный капитал'!AZ$8,Вводные!$H$261:$L$261)*SUMIF(Вводные!$H$4:$L$4,'Оборотный капитал'!AZ$8,Вводные!$H$263:$L$263)/30)*Выручка!AZ$65+(SUMIF(Вводные!$H$4:$L$4,'Оборотный капитал'!AZ$8,Вводные!$H$266:$L$266)*SUMIF(Вводные!$H$4:$L$4,'Оборотный капитал'!AZ$8,Вводные!$H$268:$L$268)/30)*(SUM(Затраты!AZ14:AZ20,Затраты!AZ38)-Затраты!AZ32-Затраты!AZ35-Затраты!AZ26)</f>
        <v>877.16013344778025</v>
      </c>
      <c r="BA11" s="276">
        <f>(SUMIF(Вводные!$H$4:$L$4,'Оборотный капитал'!BA$8,Вводные!$H$261:$L$261)*SUMIF(Вводные!$H$4:$L$4,'Оборотный капитал'!BA$8,Вводные!$H$263:$L$263)/30)*Выручка!BA$65+(SUMIF(Вводные!$H$4:$L$4,'Оборотный капитал'!BA$8,Вводные!$H$266:$L$266)*SUMIF(Вводные!$H$4:$L$4,'Оборотный капитал'!BA$8,Вводные!$H$268:$L$268)/30)*(SUM(Затраты!BA14:BA20,Затраты!BA38)-Затраты!BA32-Затраты!BA35-Затраты!BA26)</f>
        <v>877.16013344778025</v>
      </c>
      <c r="BB11" s="276">
        <f>(SUMIF(Вводные!$H$4:$L$4,'Оборотный капитал'!BB$8,Вводные!$H$261:$L$261)*SUMIF(Вводные!$H$4:$L$4,'Оборотный капитал'!BB$8,Вводные!$H$263:$L$263)/30)*Выручка!BB$65+(SUMIF(Вводные!$H$4:$L$4,'Оборотный капитал'!BB$8,Вводные!$H$266:$L$266)*SUMIF(Вводные!$H$4:$L$4,'Оборотный капитал'!BB$8,Вводные!$H$268:$L$268)/30)*(SUM(Затраты!BB14:BB20,Затраты!BB38)-Затраты!BB32-Затраты!BB35-Затраты!BB26)</f>
        <v>1370.3664292073031</v>
      </c>
      <c r="BC11" s="276">
        <f>(SUMIF(Вводные!$H$4:$L$4,'Оборотный капитал'!BC$8,Вводные!$H$261:$L$261)*SUMIF(Вводные!$H$4:$L$4,'Оборотный капитал'!BC$8,Вводные!$H$263:$L$263)/30)*Выручка!BC$65+(SUMIF(Вводные!$H$4:$L$4,'Оборотный капитал'!BC$8,Вводные!$H$266:$L$266)*SUMIF(Вводные!$H$4:$L$4,'Оборотный капитал'!BC$8,Вводные!$H$268:$L$268)/30)*(SUM(Затраты!BC14:BC20,Затраты!BC38)-Затраты!BC32-Затраты!BC35-Затраты!BC26)</f>
        <v>1373.1718570128796</v>
      </c>
      <c r="BD11" s="276">
        <f>(SUMIF(Вводные!$H$4:$L$4,'Оборотный капитал'!BD$8,Вводные!$H$261:$L$261)*SUMIF(Вводные!$H$4:$L$4,'Оборотный капитал'!BD$8,Вводные!$H$263:$L$263)/30)*Выручка!BD$65+(SUMIF(Вводные!$H$4:$L$4,'Оборотный капитал'!BD$8,Вводные!$H$266:$L$266)*SUMIF(Вводные!$H$4:$L$4,'Оборотный капитал'!BD$8,Вводные!$H$268:$L$268)/30)*(SUM(Затраты!BD14:BD20,Затраты!BD38)-Затраты!BD32-Затраты!BD35-Затраты!BD26)</f>
        <v>1370.3664292073031</v>
      </c>
      <c r="BE11" s="276">
        <f>(SUMIF(Вводные!$H$4:$L$4,'Оборотный капитал'!BE$8,Вводные!$H$261:$L$261)*SUMIF(Вводные!$H$4:$L$4,'Оборотный капитал'!BE$8,Вводные!$H$263:$L$263)/30)*Выручка!BE$65+(SUMIF(Вводные!$H$4:$L$4,'Оборотный капитал'!BE$8,Вводные!$H$266:$L$266)*SUMIF(Вводные!$H$4:$L$4,'Оборотный капитал'!BE$8,Вводные!$H$268:$L$268)/30)*(SUM(Затраты!BE14:BE20,Затраты!BE38)-Затраты!BE32-Затраты!BE35-Затраты!BE26)</f>
        <v>1373.1718570128796</v>
      </c>
      <c r="BF11" s="276">
        <f>(SUMIF(Вводные!$H$4:$L$4,'Оборотный капитал'!BF$8,Вводные!$H$261:$L$261)*SUMIF(Вводные!$H$4:$L$4,'Оборотный капитал'!BF$8,Вводные!$H$263:$L$263)/30)*Выручка!BF$65+(SUMIF(Вводные!$H$4:$L$4,'Оборотный капитал'!BF$8,Вводные!$H$266:$L$266)*SUMIF(Вводные!$H$4:$L$4,'Оборотный капитал'!BF$8,Вводные!$H$268:$L$268)/30)*(SUM(Затраты!BF14:BF20,Затраты!BF38)-Затраты!BF32-Затраты!BF35-Затраты!BF26)</f>
        <v>1373.1718570128796</v>
      </c>
      <c r="BG11" s="276">
        <f>(SUMIF(Вводные!$H$4:$L$4,'Оборотный капитал'!BG$8,Вводные!$H$261:$L$261)*SUMIF(Вводные!$H$4:$L$4,'Оборотный капитал'!BG$8,Вводные!$H$263:$L$263)/30)*Выручка!BG$65+(SUMIF(Вводные!$H$4:$L$4,'Оборотный капитал'!BG$8,Вводные!$H$266:$L$266)*SUMIF(Вводные!$H$4:$L$4,'Оборотный капитал'!BG$8,Вводные!$H$268:$L$268)/30)*(SUM(Затраты!BG14:BG20,Затраты!BG38)-Затраты!BG32-Затраты!BG35-Затраты!BG26)</f>
        <v>1367.5610014017261</v>
      </c>
      <c r="BH11" s="276">
        <f>(SUMIF(Вводные!$H$4:$L$4,'Оборотный капитал'!BH$8,Вводные!$H$261:$L$261)*SUMIF(Вводные!$H$4:$L$4,'Оборотный капитал'!BH$8,Вводные!$H$263:$L$263)/30)*Выручка!BH$65+(SUMIF(Вводные!$H$4:$L$4,'Оборотный капитал'!BH$8,Вводные!$H$266:$L$266)*SUMIF(Вводные!$H$4:$L$4,'Оборотный капитал'!BH$8,Вводные!$H$268:$L$268)/30)*(SUM(Затраты!BH14:BH20,Затраты!BH38)-Затраты!BH32-Затраты!BH35-Затраты!BH26)</f>
        <v>1373.1718570128796</v>
      </c>
      <c r="BI11" s="276">
        <f>(SUMIF(Вводные!$H$4:$L$4,'Оборотный капитал'!BI$8,Вводные!$H$261:$L$261)*SUMIF(Вводные!$H$4:$L$4,'Оборотный капитал'!BI$8,Вводные!$H$263:$L$263)/30)*Выручка!BI$65+(SUMIF(Вводные!$H$4:$L$4,'Оборотный капитал'!BI$8,Вводные!$H$266:$L$266)*SUMIF(Вводные!$H$4:$L$4,'Оборотный капитал'!BI$8,Вводные!$H$268:$L$268)/30)*(SUM(Затраты!BI14:BI20,Затраты!BI38)-Затраты!BI32-Затраты!BI35-Затраты!BI26)</f>
        <v>1370.3664292073031</v>
      </c>
      <c r="BJ11" s="276">
        <f>(SUMIF(Вводные!$H$4:$L$4,'Оборотный капитал'!BJ$8,Вводные!$H$261:$L$261)*SUMIF(Вводные!$H$4:$L$4,'Оборотный капитал'!BJ$8,Вводные!$H$263:$L$263)/30)*Выручка!BJ$65+(SUMIF(Вводные!$H$4:$L$4,'Оборотный капитал'!BJ$8,Вводные!$H$266:$L$266)*SUMIF(Вводные!$H$4:$L$4,'Оборотный капитал'!BJ$8,Вводные!$H$268:$L$268)/30)*(SUM(Затраты!BJ14:BJ20,Затраты!BJ38)-Затраты!BJ32-Затраты!BJ35-Затраты!BJ26)</f>
        <v>1373.1718570128796</v>
      </c>
      <c r="BK11" s="276">
        <f>(SUMIF(Вводные!$H$4:$L$4,'Оборотный капитал'!BK$8,Вводные!$H$261:$L$261)*SUMIF(Вводные!$H$4:$L$4,'Оборотный капитал'!BK$8,Вводные!$H$263:$L$263)/30)*Выручка!BK$65+(SUMIF(Вводные!$H$4:$L$4,'Оборотный капитал'!BK$8,Вводные!$H$266:$L$266)*SUMIF(Вводные!$H$4:$L$4,'Оборотный капитал'!BK$8,Вводные!$H$268:$L$268)/30)*(SUM(Затраты!BK14:BK20,Затраты!BK38)-Затраты!BK32-Затраты!BK35-Затраты!BK26)</f>
        <v>1370.3664292073031</v>
      </c>
      <c r="BL11" s="276">
        <f>(SUMIF(Вводные!$H$4:$L$4,'Оборотный капитал'!BL$8,Вводные!$H$261:$L$261)*SUMIF(Вводные!$H$4:$L$4,'Оборотный капитал'!BL$8,Вводные!$H$263:$L$263)/30)*Выручка!BL$65+(SUMIF(Вводные!$H$4:$L$4,'Оборотный капитал'!BL$8,Вводные!$H$266:$L$266)*SUMIF(Вводные!$H$4:$L$4,'Оборотный капитал'!BL$8,Вводные!$H$268:$L$268)/30)*(SUM(Затраты!BL14:BL20,Затраты!BL38)-Затраты!BL32-Затраты!BL35-Затраты!BL26)</f>
        <v>1373.1718570128796</v>
      </c>
      <c r="BM11" s="276">
        <f>(SUMIF(Вводные!$H$4:$L$4,'Оборотный капитал'!BM$8,Вводные!$H$261:$L$261)*SUMIF(Вводные!$H$4:$L$4,'Оборотный капитал'!BM$8,Вводные!$H$263:$L$263)/30)*Выручка!BM$65+(SUMIF(Вводные!$H$4:$L$4,'Оборотный капитал'!BM$8,Вводные!$H$266:$L$266)*SUMIF(Вводные!$H$4:$L$4,'Оборотный капитал'!BM$8,Вводные!$H$268:$L$268)/30)*(SUM(Затраты!BM14:BM20,Затраты!BM38)-Затраты!BM32-Затраты!BM35-Затраты!BM26)</f>
        <v>1373.1718570128796</v>
      </c>
      <c r="BN11" s="112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</row>
    <row r="12" spans="1:85" ht="15" customHeight="1" x14ac:dyDescent="0.2">
      <c r="A12" s="26"/>
      <c r="B12" s="26" t="s">
        <v>347</v>
      </c>
      <c r="C12" s="516" t="s">
        <v>60</v>
      </c>
      <c r="D12" s="26"/>
      <c r="E12" s="112">
        <f>Вводные!F279</f>
        <v>0</v>
      </c>
      <c r="F12" s="276">
        <f>(SUMIF(Вводные!$H$4:$L$4,'Оборотный капитал'!F$8,Вводные!$H$260:$L$260)*SUMIF(Вводные!$H$4:$L$4,'Оборотный капитал'!F$8,Вводные!$H$262:$L$262)/30)*Выручка!F$65+(SUMIF(Вводные!$H$4:$L$4,'Оборотный капитал'!F$8,Вводные!$H$267:$L$267)*SUMIF(Вводные!$H$4:$L$4,'Оборотный капитал'!F$8,Вводные!$H$269:$L$269)/30)*(SUM(Затраты!F14:F20,Затраты!F38)-Затраты!F32-Затраты!F35-Затраты!F26)</f>
        <v>108.58749999999998</v>
      </c>
      <c r="G12" s="276">
        <f>(SUMIF(Вводные!$H$4:$L$4,'Оборотный капитал'!G$8,Вводные!$H$260:$L$260)*SUMIF(Вводные!$H$4:$L$4,'Оборотный капитал'!G$8,Вводные!$H$262:$L$262)/30)*Выручка!G$65+(SUMIF(Вводные!$H$4:$L$4,'Оборотный капитал'!G$8,Вводные!$H$267:$L$267)*SUMIF(Вводные!$H$4:$L$4,'Оборотный капитал'!G$8,Вводные!$H$269:$L$269)/30)*(SUM(Затраты!G14:G20,Затраты!G38)-Затраты!G32-Затраты!G35-Затраты!G26)</f>
        <v>108.58749999999998</v>
      </c>
      <c r="H12" s="276">
        <f>(SUMIF(Вводные!$H$4:$L$4,'Оборотный капитал'!H$8,Вводные!$H$260:$L$260)*SUMIF(Вводные!$H$4:$L$4,'Оборотный капитал'!H$8,Вводные!$H$262:$L$262)/30)*Выручка!H$65+(SUMIF(Вводные!$H$4:$L$4,'Оборотный капитал'!H$8,Вводные!$H$267:$L$267)*SUMIF(Вводные!$H$4:$L$4,'Оборотный капитал'!H$8,Вводные!$H$269:$L$269)/30)*(SUM(Затраты!H14:H20,Затраты!H38)-Затраты!H32-Затраты!H35-Затраты!H26)</f>
        <v>108.58749999999998</v>
      </c>
      <c r="I12" s="276">
        <f>(SUMIF(Вводные!$H$4:$L$4,'Оборотный капитал'!I$8,Вводные!$H$260:$L$260)*SUMIF(Вводные!$H$4:$L$4,'Оборотный капитал'!I$8,Вводные!$H$262:$L$262)/30)*Выручка!I$65+(SUMIF(Вводные!$H$4:$L$4,'Оборотный капитал'!I$8,Вводные!$H$267:$L$267)*SUMIF(Вводные!$H$4:$L$4,'Оборотный капитал'!I$8,Вводные!$H$269:$L$269)/30)*(SUM(Затраты!I14:I20,Затраты!I38)-Затраты!I32-Затраты!I35-Затраты!I26)</f>
        <v>108.58749999999998</v>
      </c>
      <c r="J12" s="276">
        <f>(SUMIF(Вводные!$H$4:$L$4,'Оборотный капитал'!J$8,Вводные!$H$260:$L$260)*SUMIF(Вводные!$H$4:$L$4,'Оборотный капитал'!J$8,Вводные!$H$262:$L$262)/30)*Выручка!J$65+(SUMIF(Вводные!$H$4:$L$4,'Оборотный капитал'!J$8,Вводные!$H$267:$L$267)*SUMIF(Вводные!$H$4:$L$4,'Оборотный капитал'!J$8,Вводные!$H$269:$L$269)/30)*(SUM(Затраты!J14:J20,Затраты!J38)-Затраты!J32-Затраты!J35-Затраты!J26)</f>
        <v>108.58749999999998</v>
      </c>
      <c r="K12" s="276">
        <f>(SUMIF(Вводные!$H$4:$L$4,'Оборотный капитал'!K$8,Вводные!$H$260:$L$260)*SUMIF(Вводные!$H$4:$L$4,'Оборотный капитал'!K$8,Вводные!$H$262:$L$262)/30)*Выручка!K$65+(SUMIF(Вводные!$H$4:$L$4,'Оборотный капитал'!K$8,Вводные!$H$267:$L$267)*SUMIF(Вводные!$H$4:$L$4,'Оборотный капитал'!K$8,Вводные!$H$269:$L$269)/30)*(SUM(Затраты!K14:K20,Затраты!K38)-Затраты!K32-Затраты!K35-Затраты!K26)</f>
        <v>108.58749999999998</v>
      </c>
      <c r="L12" s="276">
        <f>(SUMIF(Вводные!$H$4:$L$4,'Оборотный капитал'!L$8,Вводные!$H$260:$L$260)*SUMIF(Вводные!$H$4:$L$4,'Оборотный капитал'!L$8,Вводные!$H$262:$L$262)/30)*Выручка!L$65+(SUMIF(Вводные!$H$4:$L$4,'Оборотный капитал'!L$8,Вводные!$H$267:$L$267)*SUMIF(Вводные!$H$4:$L$4,'Оборотный капитал'!L$8,Вводные!$H$269:$L$269)/30)*(SUM(Затраты!L14:L20,Затраты!L38)-Затраты!L32-Затраты!L35-Затраты!L26)</f>
        <v>108.58749999999998</v>
      </c>
      <c r="M12" s="276">
        <f>(SUMIF(Вводные!$H$4:$L$4,'Оборотный капитал'!M$8,Вводные!$H$260:$L$260)*SUMIF(Вводные!$H$4:$L$4,'Оборотный капитал'!M$8,Вводные!$H$262:$L$262)/30)*Выручка!M$65+(SUMIF(Вводные!$H$4:$L$4,'Оборотный капитал'!M$8,Вводные!$H$267:$L$267)*SUMIF(Вводные!$H$4:$L$4,'Оборотный капитал'!M$8,Вводные!$H$269:$L$269)/30)*(SUM(Затраты!M14:M20,Затраты!M38)-Затраты!M32-Затраты!M35-Затраты!M26)</f>
        <v>108.58749999999998</v>
      </c>
      <c r="N12" s="276">
        <f>(SUMIF(Вводные!$H$4:$L$4,'Оборотный капитал'!N$8,Вводные!$H$260:$L$260)*SUMIF(Вводные!$H$4:$L$4,'Оборотный капитал'!N$8,Вводные!$H$262:$L$262)/30)*Выручка!N$65+(SUMIF(Вводные!$H$4:$L$4,'Оборотный капитал'!N$8,Вводные!$H$267:$L$267)*SUMIF(Вводные!$H$4:$L$4,'Оборотный капитал'!N$8,Вводные!$H$269:$L$269)/30)*(SUM(Затраты!N14:N20,Затраты!N38)-Затраты!N32-Затраты!N35-Затраты!N26)</f>
        <v>108.58749999999998</v>
      </c>
      <c r="O12" s="276">
        <f>(SUMIF(Вводные!$H$4:$L$4,'Оборотный капитал'!O$8,Вводные!$H$260:$L$260)*SUMIF(Вводные!$H$4:$L$4,'Оборотный капитал'!O$8,Вводные!$H$262:$L$262)/30)*Выручка!O$65+(SUMIF(Вводные!$H$4:$L$4,'Оборотный капитал'!O$8,Вводные!$H$267:$L$267)*SUMIF(Вводные!$H$4:$L$4,'Оборотный капитал'!O$8,Вводные!$H$269:$L$269)/30)*(SUM(Затраты!O14:O20,Затраты!O38)-Затраты!O32-Затраты!O35-Затраты!O26)</f>
        <v>108.58749999999998</v>
      </c>
      <c r="P12" s="276">
        <f>(SUMIF(Вводные!$H$4:$L$4,'Оборотный капитал'!P$8,Вводные!$H$260:$L$260)*SUMIF(Вводные!$H$4:$L$4,'Оборотный капитал'!P$8,Вводные!$H$262:$L$262)/30)*Выручка!P$65+(SUMIF(Вводные!$H$4:$L$4,'Оборотный капитал'!P$8,Вводные!$H$267:$L$267)*SUMIF(Вводные!$H$4:$L$4,'Оборотный капитал'!P$8,Вводные!$H$269:$L$269)/30)*(SUM(Затраты!P14:P20,Затраты!P38)-Затраты!P32-Затраты!P35-Затраты!P26)</f>
        <v>108.58749999999998</v>
      </c>
      <c r="Q12" s="276">
        <f>(SUMIF(Вводные!$H$4:$L$4,'Оборотный капитал'!Q$8,Вводные!$H$260:$L$260)*SUMIF(Вводные!$H$4:$L$4,'Оборотный капитал'!Q$8,Вводные!$H$262:$L$262)/30)*Выручка!Q$65+(SUMIF(Вводные!$H$4:$L$4,'Оборотный капитал'!Q$8,Вводные!$H$267:$L$267)*SUMIF(Вводные!$H$4:$L$4,'Оборотный капитал'!Q$8,Вводные!$H$269:$L$269)/30)*(SUM(Затраты!Q14:Q20,Затраты!Q38)-Затраты!Q32-Затраты!Q35-Затраты!Q26)</f>
        <v>108.58749999999998</v>
      </c>
      <c r="R12" s="276">
        <f>(SUMIF(Вводные!$H$4:$L$4,'Оборотный капитал'!R$8,Вводные!$H$260:$L$260)*SUMIF(Вводные!$H$4:$L$4,'Оборотный капитал'!R$8,Вводные!$H$262:$L$262)/30)*Выручка!R$65+(SUMIF(Вводные!$H$4:$L$4,'Оборотный капитал'!R$8,Вводные!$H$267:$L$267)*SUMIF(Вводные!$H$4:$L$4,'Оборотный капитал'!R$8,Вводные!$H$269:$L$269)/30)*(SUM(Затраты!R14:R20,Затраты!R38)-Затраты!R32-Затраты!R35-Затраты!R26)</f>
        <v>2184.2551762500002</v>
      </c>
      <c r="S12" s="276">
        <f>(SUMIF(Вводные!$H$4:$L$4,'Оборотный капитал'!S$8,Вводные!$H$260:$L$260)*SUMIF(Вводные!$H$4:$L$4,'Оборотный капитал'!S$8,Вводные!$H$262:$L$262)/30)*Выручка!S$65+(SUMIF(Вводные!$H$4:$L$4,'Оборотный капитал'!S$8,Вводные!$H$267:$L$267)*SUMIF(Вводные!$H$4:$L$4,'Оборотный капитал'!S$8,Вводные!$H$269:$L$269)/30)*(SUM(Затраты!S14:S20,Затраты!S38)-Затраты!S32-Затраты!S35-Затраты!S26)</f>
        <v>2230.4260571250002</v>
      </c>
      <c r="T12" s="276">
        <f>(SUMIF(Вводные!$H$4:$L$4,'Оборотный капитал'!T$8,Вводные!$H$260:$L$260)*SUMIF(Вводные!$H$4:$L$4,'Оборотный капитал'!T$8,Вводные!$H$262:$L$262)/30)*Выручка!T$65+(SUMIF(Вводные!$H$4:$L$4,'Оборотный капитал'!T$8,Вводные!$H$267:$L$267)*SUMIF(Вводные!$H$4:$L$4,'Оборотный капитал'!T$8,Вводные!$H$269:$L$269)/30)*(SUM(Затраты!T14:T20,Затраты!T38)-Затраты!T32-Затраты!T35-Затраты!T26)</f>
        <v>2184.2551762500002</v>
      </c>
      <c r="U12" s="276">
        <f>(SUMIF(Вводные!$H$4:$L$4,'Оборотный капитал'!U$8,Вводные!$H$260:$L$260)*SUMIF(Вводные!$H$4:$L$4,'Оборотный капитал'!U$8,Вводные!$H$262:$L$262)/30)*Выручка!U$65+(SUMIF(Вводные!$H$4:$L$4,'Оборотный капитал'!U$8,Вводные!$H$267:$L$267)*SUMIF(Вводные!$H$4:$L$4,'Оборотный капитал'!U$8,Вводные!$H$269:$L$269)/30)*(SUM(Затраты!U14:U20,Затраты!U38)-Затраты!U32-Затраты!U35-Затраты!U26)</f>
        <v>2230.4260571250002</v>
      </c>
      <c r="V12" s="276">
        <f>(SUMIF(Вводные!$H$4:$L$4,'Оборотный капитал'!V$8,Вводные!$H$260:$L$260)*SUMIF(Вводные!$H$4:$L$4,'Оборотный капитал'!V$8,Вводные!$H$262:$L$262)/30)*Выручка!V$65+(SUMIF(Вводные!$H$4:$L$4,'Оборотный капитал'!V$8,Вводные!$H$267:$L$267)*SUMIF(Вводные!$H$4:$L$4,'Оборотный капитал'!V$8,Вводные!$H$269:$L$269)/30)*(SUM(Затраты!V14:V20,Затраты!V38)-Затраты!V32-Затраты!V35-Затраты!V26)</f>
        <v>2230.4260571250002</v>
      </c>
      <c r="W12" s="276">
        <f>(SUMIF(Вводные!$H$4:$L$4,'Оборотный капитал'!W$8,Вводные!$H$260:$L$260)*SUMIF(Вводные!$H$4:$L$4,'Оборотный капитал'!W$8,Вводные!$H$262:$L$262)/30)*Выручка!W$65+(SUMIF(Вводные!$H$4:$L$4,'Оборотный капитал'!W$8,Вводные!$H$267:$L$267)*SUMIF(Вводные!$H$4:$L$4,'Оборотный капитал'!W$8,Вводные!$H$269:$L$269)/30)*(SUM(Затраты!W14:W20,Затраты!W38)-Затраты!W32-Затраты!W35-Затраты!W26)</f>
        <v>2091.9134145000003</v>
      </c>
      <c r="X12" s="276">
        <f>(SUMIF(Вводные!$H$4:$L$4,'Оборотный капитал'!X$8,Вводные!$H$260:$L$260)*SUMIF(Вводные!$H$4:$L$4,'Оборотный капитал'!X$8,Вводные!$H$262:$L$262)/30)*Выручка!X$65+(SUMIF(Вводные!$H$4:$L$4,'Оборотный капитал'!X$8,Вводные!$H$267:$L$267)*SUMIF(Вводные!$H$4:$L$4,'Оборотный капитал'!X$8,Вводные!$H$269:$L$269)/30)*(SUM(Затраты!X14:X20,Затраты!X38)-Затраты!X32-Затраты!X35-Затраты!X26)</f>
        <v>2230.4260571250002</v>
      </c>
      <c r="Y12" s="276">
        <f>(SUMIF(Вводные!$H$4:$L$4,'Оборотный капитал'!Y$8,Вводные!$H$260:$L$260)*SUMIF(Вводные!$H$4:$L$4,'Оборотный капитал'!Y$8,Вводные!$H$262:$L$262)/30)*Выручка!Y$65+(SUMIF(Вводные!$H$4:$L$4,'Оборотный капитал'!Y$8,Вводные!$H$267:$L$267)*SUMIF(Вводные!$H$4:$L$4,'Оборотный капитал'!Y$8,Вводные!$H$269:$L$269)/30)*(SUM(Затраты!Y14:Y20,Затраты!Y38)-Затраты!Y32-Затраты!Y35-Затраты!Y26)</f>
        <v>2184.2551762500002</v>
      </c>
      <c r="Z12" s="276">
        <f>(SUMIF(Вводные!$H$4:$L$4,'Оборотный капитал'!Z$8,Вводные!$H$260:$L$260)*SUMIF(Вводные!$H$4:$L$4,'Оборотный капитал'!Z$8,Вводные!$H$262:$L$262)/30)*Выручка!Z$65+(SUMIF(Вводные!$H$4:$L$4,'Оборотный капитал'!Z$8,Вводные!$H$267:$L$267)*SUMIF(Вводные!$H$4:$L$4,'Оборотный капитал'!Z$8,Вводные!$H$269:$L$269)/30)*(SUM(Затраты!Z14:Z20,Затраты!Z38)-Затраты!Z32-Затраты!Z35-Затраты!Z26)</f>
        <v>2230.4260571250002</v>
      </c>
      <c r="AA12" s="276">
        <f>(SUMIF(Вводные!$H$4:$L$4,'Оборотный капитал'!AA$8,Вводные!$H$260:$L$260)*SUMIF(Вводные!$H$4:$L$4,'Оборотный капитал'!AA$8,Вводные!$H$262:$L$262)/30)*Выручка!AA$65+(SUMIF(Вводные!$H$4:$L$4,'Оборотный капитал'!AA$8,Вводные!$H$267:$L$267)*SUMIF(Вводные!$H$4:$L$4,'Оборотный капитал'!AA$8,Вводные!$H$269:$L$269)/30)*(SUM(Затраты!AA14:AA20,Затраты!AA38)-Затраты!AA32-Затраты!AA35-Затраты!AA26)</f>
        <v>2184.2551762500002</v>
      </c>
      <c r="AB12" s="276">
        <f>(SUMIF(Вводные!$H$4:$L$4,'Оборотный капитал'!AB$8,Вводные!$H$260:$L$260)*SUMIF(Вводные!$H$4:$L$4,'Оборотный капитал'!AB$8,Вводные!$H$262:$L$262)/30)*Выручка!AB$65+(SUMIF(Вводные!$H$4:$L$4,'Оборотный капитал'!AB$8,Вводные!$H$267:$L$267)*SUMIF(Вводные!$H$4:$L$4,'Оборотный капитал'!AB$8,Вводные!$H$269:$L$269)/30)*(SUM(Затраты!AB14:AB20,Затраты!AB38)-Затраты!AB32-Затраты!AB35-Затраты!AB26)</f>
        <v>2230.4260571250002</v>
      </c>
      <c r="AC12" s="276">
        <f>(SUMIF(Вводные!$H$4:$L$4,'Оборотный капитал'!AC$8,Вводные!$H$260:$L$260)*SUMIF(Вводные!$H$4:$L$4,'Оборотный капитал'!AC$8,Вводные!$H$262:$L$262)/30)*Выручка!AC$65+(SUMIF(Вводные!$H$4:$L$4,'Оборотный капитал'!AC$8,Вводные!$H$267:$L$267)*SUMIF(Вводные!$H$4:$L$4,'Оборотный капитал'!AC$8,Вводные!$H$269:$L$269)/30)*(SUM(Затраты!AC14:AC20,Затраты!AC38)-Затраты!AC32-Затраты!AC35-Затраты!AC26)</f>
        <v>2230.4260571250002</v>
      </c>
      <c r="AD12" s="276">
        <f>(SUMIF(Вводные!$H$4:$L$4,'Оборотный капитал'!AD$8,Вводные!$H$260:$L$260)*SUMIF(Вводные!$H$4:$L$4,'Оборотный капитал'!AD$8,Вводные!$H$262:$L$262)/30)*Выручка!AD$65+(SUMIF(Вводные!$H$4:$L$4,'Оборотный капитал'!AD$8,Вводные!$H$267:$L$267)*SUMIF(Вводные!$H$4:$L$4,'Оборотный капитал'!AD$8,Вводные!$H$269:$L$269)/30)*(SUM(Затраты!AD14:AD20,Затраты!AD38)-Затраты!AD32-Затраты!AD35-Затраты!AD26)</f>
        <v>7148.4487483500006</v>
      </c>
      <c r="AE12" s="276">
        <f>(SUMIF(Вводные!$H$4:$L$4,'Оборотный капитал'!AE$8,Вводные!$H$260:$L$260)*SUMIF(Вводные!$H$4:$L$4,'Оборотный капитал'!AE$8,Вводные!$H$262:$L$262)/30)*Выручка!AE$65+(SUMIF(Вводные!$H$4:$L$4,'Оборотный капитал'!AE$8,Вводные!$H$267:$L$267)*SUMIF(Вводные!$H$4:$L$4,'Оборотный капитал'!AE$8,Вводные!$H$269:$L$269)/30)*(SUM(Затраты!AE14:AE20,Затраты!AE38)-Затраты!AE32-Затраты!AE35-Затраты!AE26)</f>
        <v>7295.5613407950004</v>
      </c>
      <c r="AF12" s="276">
        <f>(SUMIF(Вводные!$H$4:$L$4,'Оборотный капитал'!AF$8,Вводные!$H$260:$L$260)*SUMIF(Вводные!$H$4:$L$4,'Оборотный капитал'!AF$8,Вводные!$H$262:$L$262)/30)*Выручка!AF$65+(SUMIF(Вводные!$H$4:$L$4,'Оборотный капитал'!AF$8,Вводные!$H$267:$L$267)*SUMIF(Вводные!$H$4:$L$4,'Оборотный капитал'!AF$8,Вводные!$H$269:$L$269)/30)*(SUM(Затраты!AF14:AF20,Затраты!AF38)-Затраты!AF32-Затраты!AF35-Затраты!AF26)</f>
        <v>7148.4487483500006</v>
      </c>
      <c r="AG12" s="276">
        <f>(SUMIF(Вводные!$H$4:$L$4,'Оборотный капитал'!AG$8,Вводные!$H$260:$L$260)*SUMIF(Вводные!$H$4:$L$4,'Оборотный капитал'!AG$8,Вводные!$H$262:$L$262)/30)*Выручка!AG$65+(SUMIF(Вводные!$H$4:$L$4,'Оборотный капитал'!AG$8,Вводные!$H$267:$L$267)*SUMIF(Вводные!$H$4:$L$4,'Оборотный капитал'!AG$8,Вводные!$H$269:$L$269)/30)*(SUM(Затраты!AG14:AG20,Затраты!AG38)-Затраты!AG32-Затраты!AG35-Затраты!AG26)</f>
        <v>7295.5613407950004</v>
      </c>
      <c r="AH12" s="276">
        <f>(SUMIF(Вводные!$H$4:$L$4,'Оборотный капитал'!AH$8,Вводные!$H$260:$L$260)*SUMIF(Вводные!$H$4:$L$4,'Оборотный капитал'!AH$8,Вводные!$H$262:$L$262)/30)*Выручка!AH$65+(SUMIF(Вводные!$H$4:$L$4,'Оборотный капитал'!AH$8,Вводные!$H$267:$L$267)*SUMIF(Вводные!$H$4:$L$4,'Оборотный капитал'!AH$8,Вводные!$H$269:$L$269)/30)*(SUM(Затраты!AH14:AH20,Затраты!AH38)-Затраты!AH32-Затраты!AH35-Затраты!AH26)</f>
        <v>7295.5613407950004</v>
      </c>
      <c r="AI12" s="276">
        <f>(SUMIF(Вводные!$H$4:$L$4,'Оборотный капитал'!AI$8,Вводные!$H$260:$L$260)*SUMIF(Вводные!$H$4:$L$4,'Оборотный капитал'!AI$8,Вводные!$H$262:$L$262)/30)*Выручка!AI$65+(SUMIF(Вводные!$H$4:$L$4,'Оборотный капитал'!AI$8,Вводные!$H$267:$L$267)*SUMIF(Вводные!$H$4:$L$4,'Оборотный капитал'!AI$8,Вводные!$H$269:$L$269)/30)*(SUM(Затраты!AI14:AI20,Затраты!AI38)-Затраты!AI32-Затраты!AI35-Затраты!AI26)</f>
        <v>6854.2235634600011</v>
      </c>
      <c r="AJ12" s="276">
        <f>(SUMIF(Вводные!$H$4:$L$4,'Оборотный капитал'!AJ$8,Вводные!$H$260:$L$260)*SUMIF(Вводные!$H$4:$L$4,'Оборотный капитал'!AJ$8,Вводные!$H$262:$L$262)/30)*Выручка!AJ$65+(SUMIF(Вводные!$H$4:$L$4,'Оборотный капитал'!AJ$8,Вводные!$H$267:$L$267)*SUMIF(Вводные!$H$4:$L$4,'Оборотный капитал'!AJ$8,Вводные!$H$269:$L$269)/30)*(SUM(Затраты!AJ14:AJ20,Затраты!AJ38)-Затраты!AJ32-Затраты!AJ35-Затраты!AJ26)</f>
        <v>7295.5613407950004</v>
      </c>
      <c r="AK12" s="276">
        <f>(SUMIF(Вводные!$H$4:$L$4,'Оборотный капитал'!AK$8,Вводные!$H$260:$L$260)*SUMIF(Вводные!$H$4:$L$4,'Оборотный капитал'!AK$8,Вводные!$H$262:$L$262)/30)*Выручка!AK$65+(SUMIF(Вводные!$H$4:$L$4,'Оборотный капитал'!AK$8,Вводные!$H$267:$L$267)*SUMIF(Вводные!$H$4:$L$4,'Оборотный капитал'!AK$8,Вводные!$H$269:$L$269)/30)*(SUM(Затраты!AK14:AK20,Затраты!AK38)-Затраты!AK32-Затраты!AK35-Затраты!AK26)</f>
        <v>7148.4487483500006</v>
      </c>
      <c r="AL12" s="276">
        <f>(SUMIF(Вводные!$H$4:$L$4,'Оборотный капитал'!AL$8,Вводные!$H$260:$L$260)*SUMIF(Вводные!$H$4:$L$4,'Оборотный капитал'!AL$8,Вводные!$H$262:$L$262)/30)*Выручка!AL$65+(SUMIF(Вводные!$H$4:$L$4,'Оборотный капитал'!AL$8,Вводные!$H$267:$L$267)*SUMIF(Вводные!$H$4:$L$4,'Оборотный капитал'!AL$8,Вводные!$H$269:$L$269)/30)*(SUM(Затраты!AL14:AL20,Затраты!AL38)-Затраты!AL32-Затраты!AL35-Затраты!AL26)</f>
        <v>7295.5613407950004</v>
      </c>
      <c r="AM12" s="276">
        <f>(SUMIF(Вводные!$H$4:$L$4,'Оборотный капитал'!AM$8,Вводные!$H$260:$L$260)*SUMIF(Вводные!$H$4:$L$4,'Оборотный капитал'!AM$8,Вводные!$H$262:$L$262)/30)*Выручка!AM$65+(SUMIF(Вводные!$H$4:$L$4,'Оборотный капитал'!AM$8,Вводные!$H$267:$L$267)*SUMIF(Вводные!$H$4:$L$4,'Оборотный капитал'!AM$8,Вводные!$H$269:$L$269)/30)*(SUM(Затраты!AM14:AM20,Затраты!AM38)-Затраты!AM32-Затраты!AM35-Затраты!AM26)</f>
        <v>7148.4487483500006</v>
      </c>
      <c r="AN12" s="276">
        <f>(SUMIF(Вводные!$H$4:$L$4,'Оборотный капитал'!AN$8,Вводные!$H$260:$L$260)*SUMIF(Вводные!$H$4:$L$4,'Оборотный капитал'!AN$8,Вводные!$H$262:$L$262)/30)*Выручка!AN$65+(SUMIF(Вводные!$H$4:$L$4,'Оборотный капитал'!AN$8,Вводные!$H$267:$L$267)*SUMIF(Вводные!$H$4:$L$4,'Оборотный капитал'!AN$8,Вводные!$H$269:$L$269)/30)*(SUM(Затраты!AN14:AN20,Затраты!AN38)-Затраты!AN32-Затраты!AN35-Затраты!AN26)</f>
        <v>7295.5613407950004</v>
      </c>
      <c r="AO12" s="276">
        <f>(SUMIF(Вводные!$H$4:$L$4,'Оборотный капитал'!AO$8,Вводные!$H$260:$L$260)*SUMIF(Вводные!$H$4:$L$4,'Оборотный капитал'!AO$8,Вводные!$H$262:$L$262)/30)*Выручка!AO$65+(SUMIF(Вводные!$H$4:$L$4,'Оборотный капитал'!AO$8,Вводные!$H$267:$L$267)*SUMIF(Вводные!$H$4:$L$4,'Оборотный капитал'!AO$8,Вводные!$H$269:$L$269)/30)*(SUM(Затраты!AO14:AO20,Затраты!AO38)-Затраты!AO32-Затраты!AO35-Затраты!AO26)</f>
        <v>7295.5613407950004</v>
      </c>
      <c r="AP12" s="276">
        <f>(SUMIF(Вводные!$H$4:$L$4,'Оборотный капитал'!AP$8,Вводные!$H$260:$L$260)*SUMIF(Вводные!$H$4:$L$4,'Оборотный капитал'!AP$8,Вводные!$H$262:$L$262)/30)*Выручка!AP$65+(SUMIF(Вводные!$H$4:$L$4,'Оборотный капитал'!AP$8,Вводные!$H$267:$L$267)*SUMIF(Вводные!$H$4:$L$4,'Оборотный капитал'!AP$8,Вводные!$H$269:$L$269)/30)*(SUM(Затраты!AP14:AP20,Затраты!AP38)-Затраты!AP32-Затраты!AP35-Затраты!AP26)</f>
        <v>13275.343470971404</v>
      </c>
      <c r="AQ12" s="276">
        <f>(SUMIF(Вводные!$H$4:$L$4,'Оборотный капитал'!AQ$8,Вводные!$H$260:$L$260)*SUMIF(Вводные!$H$4:$L$4,'Оборотный капитал'!AQ$8,Вводные!$H$262:$L$262)/30)*Выручка!AQ$65+(SUMIF(Вводные!$H$4:$L$4,'Оборотный капитал'!AQ$8,Вводные!$H$267:$L$267)*SUMIF(Вводные!$H$4:$L$4,'Оборотный капитал'!AQ$8,Вводные!$H$269:$L$269)/30)*(SUM(Затраты!AQ14:AQ20,Затраты!AQ38)-Затраты!AQ32-Затраты!AQ35-Затраты!AQ26)</f>
        <v>13587.536823003784</v>
      </c>
      <c r="AR12" s="276">
        <f>(SUMIF(Вводные!$H$4:$L$4,'Оборотный капитал'!AR$8,Вводные!$H$260:$L$260)*SUMIF(Вводные!$H$4:$L$4,'Оборотный капитал'!AR$8,Вводные!$H$262:$L$262)/30)*Выручка!AR$65+(SUMIF(Вводные!$H$4:$L$4,'Оборотный капитал'!AR$8,Вводные!$H$267:$L$267)*SUMIF(Вводные!$H$4:$L$4,'Оборотный капитал'!AR$8,Вводные!$H$269:$L$269)/30)*(SUM(Затраты!AR14:AR20,Затраты!AR38)-Затраты!AR32-Затраты!AR35-Затраты!AR26)</f>
        <v>13275.343470971404</v>
      </c>
      <c r="AS12" s="276">
        <f>(SUMIF(Вводные!$H$4:$L$4,'Оборотный капитал'!AS$8,Вводные!$H$260:$L$260)*SUMIF(Вводные!$H$4:$L$4,'Оборотный капитал'!AS$8,Вводные!$H$262:$L$262)/30)*Выручка!AS$65+(SUMIF(Вводные!$H$4:$L$4,'Оборотный капитал'!AS$8,Вводные!$H$267:$L$267)*SUMIF(Вводные!$H$4:$L$4,'Оборотный капитал'!AS$8,Вводные!$H$269:$L$269)/30)*(SUM(Затраты!AS14:AS20,Затраты!AS38)-Затраты!AS32-Затраты!AS35-Затраты!AS26)</f>
        <v>13587.536823003784</v>
      </c>
      <c r="AT12" s="276">
        <f>(SUMIF(Вводные!$H$4:$L$4,'Оборотный капитал'!AT$8,Вводные!$H$260:$L$260)*SUMIF(Вводные!$H$4:$L$4,'Оборотный капитал'!AT$8,Вводные!$H$262:$L$262)/30)*Выручка!AT$65+(SUMIF(Вводные!$H$4:$L$4,'Оборотный капитал'!AT$8,Вводные!$H$267:$L$267)*SUMIF(Вводные!$H$4:$L$4,'Оборотный капитал'!AT$8,Вводные!$H$269:$L$269)/30)*(SUM(Затраты!AT14:AT20,Затраты!AT38)-Затраты!AT32-Затраты!AT35-Затраты!AT26)</f>
        <v>13587.536823003784</v>
      </c>
      <c r="AU12" s="276">
        <f>(SUMIF(Вводные!$H$4:$L$4,'Оборотный капитал'!AU$8,Вводные!$H$260:$L$260)*SUMIF(Вводные!$H$4:$L$4,'Оборотный капитал'!AU$8,Вводные!$H$262:$L$262)/30)*Выручка!AU$65+(SUMIF(Вводные!$H$4:$L$4,'Оборотный капитал'!AU$8,Вводные!$H$267:$L$267)*SUMIF(Вводные!$H$4:$L$4,'Оборотный капитал'!AU$8,Вводные!$H$269:$L$269)/30)*(SUM(Затраты!AU14:AU20,Затраты!AU38)-Затраты!AU32-Затраты!AU35-Затраты!AU26)</f>
        <v>12650.956766906644</v>
      </c>
      <c r="AV12" s="276">
        <f>(SUMIF(Вводные!$H$4:$L$4,'Оборотный капитал'!AV$8,Вводные!$H$260:$L$260)*SUMIF(Вводные!$H$4:$L$4,'Оборотный капитал'!AV$8,Вводные!$H$262:$L$262)/30)*Выручка!AV$65+(SUMIF(Вводные!$H$4:$L$4,'Оборотный капитал'!AV$8,Вводные!$H$267:$L$267)*SUMIF(Вводные!$H$4:$L$4,'Оборотный капитал'!AV$8,Вводные!$H$269:$L$269)/30)*(SUM(Затраты!AV14:AV20,Затраты!AV38)-Затраты!AV32-Затраты!AV35-Затраты!AV26)</f>
        <v>13587.536823003784</v>
      </c>
      <c r="AW12" s="276">
        <f>(SUMIF(Вводные!$H$4:$L$4,'Оборотный капитал'!AW$8,Вводные!$H$260:$L$260)*SUMIF(Вводные!$H$4:$L$4,'Оборотный капитал'!AW$8,Вводные!$H$262:$L$262)/30)*Выручка!AW$65+(SUMIF(Вводные!$H$4:$L$4,'Оборотный капитал'!AW$8,Вводные!$H$267:$L$267)*SUMIF(Вводные!$H$4:$L$4,'Оборотный капитал'!AW$8,Вводные!$H$269:$L$269)/30)*(SUM(Затраты!AW14:AW20,Затраты!AW38)-Затраты!AW32-Затраты!AW35-Затраты!AW26)</f>
        <v>13275.343470971404</v>
      </c>
      <c r="AX12" s="276">
        <f>(SUMIF(Вводные!$H$4:$L$4,'Оборотный капитал'!AX$8,Вводные!$H$260:$L$260)*SUMIF(Вводные!$H$4:$L$4,'Оборотный капитал'!AX$8,Вводные!$H$262:$L$262)/30)*Выручка!AX$65+(SUMIF(Вводные!$H$4:$L$4,'Оборотный капитал'!AX$8,Вводные!$H$267:$L$267)*SUMIF(Вводные!$H$4:$L$4,'Оборотный капитал'!AX$8,Вводные!$H$269:$L$269)/30)*(SUM(Затраты!AX14:AX20,Затраты!AX38)-Затраты!AX32-Затраты!AX35-Затраты!AX26)</f>
        <v>13587.536823003784</v>
      </c>
      <c r="AY12" s="276">
        <f>(SUMIF(Вводные!$H$4:$L$4,'Оборотный капитал'!AY$8,Вводные!$H$260:$L$260)*SUMIF(Вводные!$H$4:$L$4,'Оборотный капитал'!AY$8,Вводные!$H$262:$L$262)/30)*Выручка!AY$65+(SUMIF(Вводные!$H$4:$L$4,'Оборотный капитал'!AY$8,Вводные!$H$267:$L$267)*SUMIF(Вводные!$H$4:$L$4,'Оборотный капитал'!AY$8,Вводные!$H$269:$L$269)/30)*(SUM(Затраты!AY14:AY20,Затраты!AY38)-Затраты!AY32-Затраты!AY35-Затраты!AY26)</f>
        <v>13275.343470971404</v>
      </c>
      <c r="AZ12" s="276">
        <f>(SUMIF(Вводные!$H$4:$L$4,'Оборотный капитал'!AZ$8,Вводные!$H$260:$L$260)*SUMIF(Вводные!$H$4:$L$4,'Оборотный капитал'!AZ$8,Вводные!$H$262:$L$262)/30)*Выручка!AZ$65+(SUMIF(Вводные!$H$4:$L$4,'Оборотный капитал'!AZ$8,Вводные!$H$267:$L$267)*SUMIF(Вводные!$H$4:$L$4,'Оборотный капитал'!AZ$8,Вводные!$H$269:$L$269)/30)*(SUM(Затраты!AZ14:AZ20,Затраты!AZ38)-Затраты!AZ32-Затраты!AZ35-Затраты!AZ26)</f>
        <v>13587.536823003784</v>
      </c>
      <c r="BA12" s="276">
        <f>(SUMIF(Вводные!$H$4:$L$4,'Оборотный капитал'!BA$8,Вводные!$H$260:$L$260)*SUMIF(Вводные!$H$4:$L$4,'Оборотный капитал'!BA$8,Вводные!$H$262:$L$262)/30)*Выручка!BA$65+(SUMIF(Вводные!$H$4:$L$4,'Оборотный капитал'!BA$8,Вводные!$H$267:$L$267)*SUMIF(Вводные!$H$4:$L$4,'Оборотный капитал'!BA$8,Вводные!$H$269:$L$269)/30)*(SUM(Затраты!BA14:BA20,Затраты!BA38)-Затраты!BA32-Затраты!BA35-Затраты!BA26)</f>
        <v>13587.536823003784</v>
      </c>
      <c r="BB12" s="276">
        <f>(SUMIF(Вводные!$H$4:$L$4,'Оборотный капитал'!BB$8,Вводные!$H$260:$L$260)*SUMIF(Вводные!$H$4:$L$4,'Оборотный капитал'!BB$8,Вводные!$H$262:$L$262)/30)*Выручка!BB$65+(SUMIF(Вводные!$H$4:$L$4,'Оборотный капитал'!BB$8,Вводные!$H$267:$L$267)*SUMIF(Вводные!$H$4:$L$4,'Оборотный капитал'!BB$8,Вводные!$H$269:$L$269)/30)*(SUM(Затраты!BB14:BB20,Затраты!BB38)-Затраты!BB32-Затраты!BB35-Затраты!BB26)</f>
        <v>23680.317902667866</v>
      </c>
      <c r="BC12" s="276">
        <f>(SUMIF(Вводные!$H$4:$L$4,'Оборотный капитал'!BC$8,Вводные!$H$260:$L$260)*SUMIF(Вводные!$H$4:$L$4,'Оборотный капитал'!BC$8,Вводные!$H$262:$L$262)/30)*Выручка!BC$65+(SUMIF(Вводные!$H$4:$L$4,'Оборотный капитал'!BC$8,Вводные!$H$267:$L$267)*SUMIF(Вводные!$H$4:$L$4,'Оборотный капитал'!BC$8,Вводные!$H$269:$L$269)/30)*(SUM(Затраты!BC14:BC20,Затраты!BC38)-Затраты!BC32-Затраты!BC35-Затраты!BC26)</f>
        <v>24244.208891588794</v>
      </c>
      <c r="BD12" s="276">
        <f>(SUMIF(Вводные!$H$4:$L$4,'Оборотный капитал'!BD$8,Вводные!$H$260:$L$260)*SUMIF(Вводные!$H$4:$L$4,'Оборотный капитал'!BD$8,Вводные!$H$262:$L$262)/30)*Выручка!BD$65+(SUMIF(Вводные!$H$4:$L$4,'Оборотный капитал'!BD$8,Вводные!$H$267:$L$267)*SUMIF(Вводные!$H$4:$L$4,'Оборотный капитал'!BD$8,Вводные!$H$269:$L$269)/30)*(SUM(Затраты!BD14:BD20,Затраты!BD38)-Затраты!BD32-Затраты!BD35-Затраты!BD26)</f>
        <v>23680.317902667866</v>
      </c>
      <c r="BE12" s="276">
        <f>(SUMIF(Вводные!$H$4:$L$4,'Оборотный капитал'!BE$8,Вводные!$H$260:$L$260)*SUMIF(Вводные!$H$4:$L$4,'Оборотный капитал'!BE$8,Вводные!$H$262:$L$262)/30)*Выручка!BE$65+(SUMIF(Вводные!$H$4:$L$4,'Оборотный капитал'!BE$8,Вводные!$H$267:$L$267)*SUMIF(Вводные!$H$4:$L$4,'Оборотный капитал'!BE$8,Вводные!$H$269:$L$269)/30)*(SUM(Затраты!BE14:BE20,Затраты!BE38)-Затраты!BE32-Затраты!BE35-Затраты!BE26)</f>
        <v>24244.208891588794</v>
      </c>
      <c r="BF12" s="276">
        <f>(SUMIF(Вводные!$H$4:$L$4,'Оборотный капитал'!BF$8,Вводные!$H$260:$L$260)*SUMIF(Вводные!$H$4:$L$4,'Оборотный капитал'!BF$8,Вводные!$H$262:$L$262)/30)*Выручка!BF$65+(SUMIF(Вводные!$H$4:$L$4,'Оборотный капитал'!BF$8,Вводные!$H$267:$L$267)*SUMIF(Вводные!$H$4:$L$4,'Оборотный капитал'!BF$8,Вводные!$H$269:$L$269)/30)*(SUM(Затраты!BF14:BF20,Затраты!BF38)-Затраты!BF32-Затраты!BF35-Затраты!BF26)</f>
        <v>24244.208891588794</v>
      </c>
      <c r="BG12" s="276">
        <f>(SUMIF(Вводные!$H$4:$L$4,'Оборотный капитал'!BG$8,Вводные!$H$260:$L$260)*SUMIF(Вводные!$H$4:$L$4,'Оборотный капитал'!BG$8,Вводные!$H$262:$L$262)/30)*Выручка!BG$65+(SUMIF(Вводные!$H$4:$L$4,'Оборотный капитал'!BG$8,Вводные!$H$267:$L$267)*SUMIF(Вводные!$H$4:$L$4,'Оборотный капитал'!BG$8,Вводные!$H$269:$L$269)/30)*(SUM(Затраты!BG14:BG20,Затраты!BG38)-Затраты!BG32-Затраты!BG35-Затраты!BG26)</f>
        <v>23116.426913746938</v>
      </c>
      <c r="BH12" s="276">
        <f>(SUMIF(Вводные!$H$4:$L$4,'Оборотный капитал'!BH$8,Вводные!$H$260:$L$260)*SUMIF(Вводные!$H$4:$L$4,'Оборотный капитал'!BH$8,Вводные!$H$262:$L$262)/30)*Выручка!BH$65+(SUMIF(Вводные!$H$4:$L$4,'Оборотный капитал'!BH$8,Вводные!$H$267:$L$267)*SUMIF(Вводные!$H$4:$L$4,'Оборотный капитал'!BH$8,Вводные!$H$269:$L$269)/30)*(SUM(Затраты!BH14:BH20,Затраты!BH38)-Затраты!BH32-Затраты!BH35-Затраты!BH26)</f>
        <v>24244.208891588794</v>
      </c>
      <c r="BI12" s="276">
        <f>(SUMIF(Вводные!$H$4:$L$4,'Оборотный капитал'!BI$8,Вводные!$H$260:$L$260)*SUMIF(Вводные!$H$4:$L$4,'Оборотный капитал'!BI$8,Вводные!$H$262:$L$262)/30)*Выручка!BI$65+(SUMIF(Вводные!$H$4:$L$4,'Оборотный капитал'!BI$8,Вводные!$H$267:$L$267)*SUMIF(Вводные!$H$4:$L$4,'Оборотный капитал'!BI$8,Вводные!$H$269:$L$269)/30)*(SUM(Затраты!BI14:BI20,Затраты!BI38)-Затраты!BI32-Затраты!BI35-Затраты!BI26)</f>
        <v>23680.317902667866</v>
      </c>
      <c r="BJ12" s="276">
        <f>(SUMIF(Вводные!$H$4:$L$4,'Оборотный капитал'!BJ$8,Вводные!$H$260:$L$260)*SUMIF(Вводные!$H$4:$L$4,'Оборотный капитал'!BJ$8,Вводные!$H$262:$L$262)/30)*Выручка!BJ$65+(SUMIF(Вводные!$H$4:$L$4,'Оборотный капитал'!BJ$8,Вводные!$H$267:$L$267)*SUMIF(Вводные!$H$4:$L$4,'Оборотный капитал'!BJ$8,Вводные!$H$269:$L$269)/30)*(SUM(Затраты!BJ14:BJ20,Затраты!BJ38)-Затраты!BJ32-Затраты!BJ35-Затраты!BJ26)</f>
        <v>24244.208891588794</v>
      </c>
      <c r="BK12" s="276">
        <f>(SUMIF(Вводные!$H$4:$L$4,'Оборотный капитал'!BK$8,Вводные!$H$260:$L$260)*SUMIF(Вводные!$H$4:$L$4,'Оборотный капитал'!BK$8,Вводные!$H$262:$L$262)/30)*Выручка!BK$65+(SUMIF(Вводные!$H$4:$L$4,'Оборотный капитал'!BK$8,Вводные!$H$267:$L$267)*SUMIF(Вводные!$H$4:$L$4,'Оборотный капитал'!BK$8,Вводные!$H$269:$L$269)/30)*(SUM(Затраты!BK14:BK20,Затраты!BK38)-Затраты!BK32-Затраты!BK35-Затраты!BK26)</f>
        <v>23680.317902667866</v>
      </c>
      <c r="BL12" s="276">
        <f>(SUMIF(Вводные!$H$4:$L$4,'Оборотный капитал'!BL$8,Вводные!$H$260:$L$260)*SUMIF(Вводные!$H$4:$L$4,'Оборотный капитал'!BL$8,Вводные!$H$262:$L$262)/30)*Выручка!BL$65+(SUMIF(Вводные!$H$4:$L$4,'Оборотный капитал'!BL$8,Вводные!$H$267:$L$267)*SUMIF(Вводные!$H$4:$L$4,'Оборотный капитал'!BL$8,Вводные!$H$269:$L$269)/30)*(SUM(Затраты!BL14:BL20,Затраты!BL38)-Затраты!BL32-Затраты!BL35-Затраты!BL26)</f>
        <v>24244.208891588794</v>
      </c>
      <c r="BM12" s="276">
        <f>(SUMIF(Вводные!$H$4:$L$4,'Оборотный капитал'!BM$8,Вводные!$H$260:$L$260)*SUMIF(Вводные!$H$4:$L$4,'Оборотный капитал'!BM$8,Вводные!$H$262:$L$262)/30)*Выручка!BM$65+(SUMIF(Вводные!$H$4:$L$4,'Оборотный капитал'!BM$8,Вводные!$H$267:$L$267)*SUMIF(Вводные!$H$4:$L$4,'Оборотный капитал'!BM$8,Вводные!$H$269:$L$269)/30)*(SUM(Затраты!BM14:BM20,Затраты!BM38)-Затраты!BM32-Затраты!BM35-Затраты!BM26)</f>
        <v>24244.208891588794</v>
      </c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</row>
    <row r="13" spans="1:85" ht="15" customHeight="1" x14ac:dyDescent="0.2">
      <c r="A13" s="26"/>
      <c r="B13" s="26" t="s">
        <v>348</v>
      </c>
      <c r="C13" s="516" t="s">
        <v>60</v>
      </c>
      <c r="D13" s="26"/>
      <c r="E13" s="112"/>
      <c r="F13" s="276">
        <f>(SUMIF(Вводные!$H$4:$L$4,'Оборотный капитал'!F8,Вводные!$H$272:$L$272))*Затраты!F63+E13</f>
        <v>0</v>
      </c>
      <c r="G13" s="276">
        <f>(SUMIF(Вводные!$H$4:$L$4,'Оборотный капитал'!G8,Вводные!$H$272:$L$272))*Затраты!G63+F13</f>
        <v>0</v>
      </c>
      <c r="H13" s="276">
        <f>(SUMIF(Вводные!$H$4:$L$4,'Оборотный капитал'!H8,Вводные!$H$272:$L$272))*Затраты!H63+G13</f>
        <v>0</v>
      </c>
      <c r="I13" s="276">
        <f>(SUMIF(Вводные!$H$4:$L$4,'Оборотный капитал'!I8,Вводные!$H$272:$L$272))*Затраты!I63+H13</f>
        <v>0</v>
      </c>
      <c r="J13" s="276">
        <f>(SUMIF(Вводные!$H$4:$L$4,'Оборотный капитал'!J8,Вводные!$H$272:$L$272))*Затраты!J63+I13</f>
        <v>0</v>
      </c>
      <c r="K13" s="276">
        <f>(SUMIF(Вводные!$H$4:$L$4,'Оборотный капитал'!K8,Вводные!$H$272:$L$272))*Затраты!K63+J13</f>
        <v>0</v>
      </c>
      <c r="L13" s="276">
        <f>(SUMIF(Вводные!$H$4:$L$4,'Оборотный капитал'!L8,Вводные!$H$272:$L$272))*Затраты!L63+K13</f>
        <v>0</v>
      </c>
      <c r="M13" s="276">
        <f>(SUMIF(Вводные!$H$4:$L$4,'Оборотный капитал'!M8,Вводные!$H$272:$L$272))*Затраты!M63+L13</f>
        <v>0</v>
      </c>
      <c r="N13" s="276">
        <f>(SUMIF(Вводные!$H$4:$L$4,'Оборотный капитал'!N8,Вводные!$H$272:$L$272))*Затраты!N63+M13</f>
        <v>0</v>
      </c>
      <c r="O13" s="276">
        <f>(SUMIF(Вводные!$H$4:$L$4,'Оборотный капитал'!O8,Вводные!$H$272:$L$272))*Затраты!O63+N13</f>
        <v>0</v>
      </c>
      <c r="P13" s="276">
        <f>(SUMIF(Вводные!$H$4:$L$4,'Оборотный капитал'!P8,Вводные!$H$272:$L$272))*Затраты!P63+O13</f>
        <v>0</v>
      </c>
      <c r="Q13" s="276">
        <f>(SUMIF(Вводные!$H$4:$L$4,'Оборотный капитал'!Q8,Вводные!$H$272:$L$272))*Затраты!Q63+P13</f>
        <v>0</v>
      </c>
      <c r="R13" s="276">
        <f>(SUMIF(Вводные!$H$4:$L$4,'Оборотный капитал'!R8,Вводные!$H$272:$L$272))*Затраты!R63+Q13</f>
        <v>20506.5</v>
      </c>
      <c r="S13" s="276">
        <f>(SUMIF(Вводные!$H$4:$L$4,'Оборотный капитал'!S8,Вводные!$H$272:$L$272))*Затраты!S63+R13</f>
        <v>20506.5</v>
      </c>
      <c r="T13" s="276">
        <f>(SUMIF(Вводные!$H$4:$L$4,'Оборотный капитал'!T8,Вводные!$H$272:$L$272))*Затраты!T63+S13</f>
        <v>20506.5</v>
      </c>
      <c r="U13" s="276">
        <f>(SUMIF(Вводные!$H$4:$L$4,'Оборотный капитал'!U8,Вводные!$H$272:$L$272))*Затраты!U63+T13</f>
        <v>20506.5</v>
      </c>
      <c r="V13" s="276">
        <f>(SUMIF(Вводные!$H$4:$L$4,'Оборотный капитал'!V8,Вводные!$H$272:$L$272))*Затраты!V63+U13</f>
        <v>20506.5</v>
      </c>
      <c r="W13" s="276">
        <f>(SUMIF(Вводные!$H$4:$L$4,'Оборотный капитал'!W8,Вводные!$H$272:$L$272))*Затраты!W63+V13</f>
        <v>20506.5</v>
      </c>
      <c r="X13" s="276">
        <f>(SUMIF(Вводные!$H$4:$L$4,'Оборотный капитал'!X8,Вводные!$H$272:$L$272))*Затраты!X63+W13</f>
        <v>20506.5</v>
      </c>
      <c r="Y13" s="276">
        <f>(SUMIF(Вводные!$H$4:$L$4,'Оборотный капитал'!Y8,Вводные!$H$272:$L$272))*Затраты!Y63+X13</f>
        <v>20506.5</v>
      </c>
      <c r="Z13" s="276">
        <f>(SUMIF(Вводные!$H$4:$L$4,'Оборотный капитал'!Z8,Вводные!$H$272:$L$272))*Затраты!Z63+Y13</f>
        <v>20506.5</v>
      </c>
      <c r="AA13" s="276">
        <f>(SUMIF(Вводные!$H$4:$L$4,'Оборотный капитал'!AA8,Вводные!$H$272:$L$272))*Затраты!AA63+Z13</f>
        <v>20506.5</v>
      </c>
      <c r="AB13" s="276">
        <f>(SUMIF(Вводные!$H$4:$L$4,'Оборотный капитал'!AB8,Вводные!$H$272:$L$272))*Затраты!AB63+AA13</f>
        <v>20506.5</v>
      </c>
      <c r="AC13" s="276">
        <f>(SUMIF(Вводные!$H$4:$L$4,'Оборотный капитал'!AC8,Вводные!$H$272:$L$272))*Затраты!AC63+AB13</f>
        <v>20506.5</v>
      </c>
      <c r="AD13" s="276">
        <f>(SUMIF(Вводные!$H$4:$L$4,'Оборотный капитал'!AD8,Вводные!$H$272:$L$272))*Затраты!AD63+AC13</f>
        <v>60064.200000000004</v>
      </c>
      <c r="AE13" s="276">
        <f>(SUMIF(Вводные!$H$4:$L$4,'Оборотный капитал'!AE8,Вводные!$H$272:$L$272))*Затраты!AE63+AD13</f>
        <v>60064.200000000004</v>
      </c>
      <c r="AF13" s="276">
        <f>(SUMIF(Вводные!$H$4:$L$4,'Оборотный капитал'!AF8,Вводные!$H$272:$L$272))*Затраты!AF63+AE13</f>
        <v>60064.200000000004</v>
      </c>
      <c r="AG13" s="276">
        <f>(SUMIF(Вводные!$H$4:$L$4,'Оборотный капитал'!AG8,Вводные!$H$272:$L$272))*Затраты!AG63+AF13</f>
        <v>60064.200000000004</v>
      </c>
      <c r="AH13" s="276">
        <f>(SUMIF(Вводные!$H$4:$L$4,'Оборотный капитал'!AH8,Вводные!$H$272:$L$272))*Затраты!AH63+AG13</f>
        <v>60064.200000000004</v>
      </c>
      <c r="AI13" s="276">
        <f>(SUMIF(Вводные!$H$4:$L$4,'Оборотный капитал'!AI8,Вводные!$H$272:$L$272))*Затраты!AI63+AH13</f>
        <v>60064.200000000004</v>
      </c>
      <c r="AJ13" s="276">
        <f>(SUMIF(Вводные!$H$4:$L$4,'Оборотный капитал'!AJ8,Вводные!$H$272:$L$272))*Затраты!AJ63+AI13</f>
        <v>60064.200000000004</v>
      </c>
      <c r="AK13" s="276">
        <f>(SUMIF(Вводные!$H$4:$L$4,'Оборотный капитал'!AK8,Вводные!$H$272:$L$272))*Затраты!AK63+AJ13</f>
        <v>60064.200000000004</v>
      </c>
      <c r="AL13" s="276">
        <f>(SUMIF(Вводные!$H$4:$L$4,'Оборотный капитал'!AL8,Вводные!$H$272:$L$272))*Затраты!AL63+AK13</f>
        <v>60064.200000000004</v>
      </c>
      <c r="AM13" s="276">
        <f>(SUMIF(Вводные!$H$4:$L$4,'Оборотный капитал'!AM8,Вводные!$H$272:$L$272))*Затраты!AM63+AL13</f>
        <v>60064.200000000004</v>
      </c>
      <c r="AN13" s="276">
        <f>(SUMIF(Вводные!$H$4:$L$4,'Оборотный капитал'!AN8,Вводные!$H$272:$L$272))*Затраты!AN63+AM13</f>
        <v>60064.200000000004</v>
      </c>
      <c r="AO13" s="276">
        <f>(SUMIF(Вводные!$H$4:$L$4,'Оборотный капитал'!AO8,Вводные!$H$272:$L$272))*Затраты!AO63+AN13</f>
        <v>60064.200000000004</v>
      </c>
      <c r="AP13" s="276">
        <f>(SUMIF(Вводные!$H$4:$L$4,'Оборотный капитал'!AP8,Вводные!$H$272:$L$272))*Затраты!AP63+AO13</f>
        <v>147710.30400000003</v>
      </c>
      <c r="AQ13" s="276">
        <f>(SUMIF(Вводные!$H$4:$L$4,'Оборотный капитал'!AQ8,Вводные!$H$272:$L$272))*Затраты!AQ63+AP13</f>
        <v>147710.30400000003</v>
      </c>
      <c r="AR13" s="276">
        <f>(SUMIF(Вводные!$H$4:$L$4,'Оборотный капитал'!AR8,Вводные!$H$272:$L$272))*Затраты!AR63+AQ13</f>
        <v>147710.30400000003</v>
      </c>
      <c r="AS13" s="276">
        <f>(SUMIF(Вводные!$H$4:$L$4,'Оборотный капитал'!AS8,Вводные!$H$272:$L$272))*Затраты!AS63+AR13</f>
        <v>147710.30400000003</v>
      </c>
      <c r="AT13" s="276">
        <f>(SUMIF(Вводные!$H$4:$L$4,'Оборотный капитал'!AT8,Вводные!$H$272:$L$272))*Затраты!AT63+AS13</f>
        <v>147710.30400000003</v>
      </c>
      <c r="AU13" s="276">
        <f>(SUMIF(Вводные!$H$4:$L$4,'Оборотный капитал'!AU8,Вводные!$H$272:$L$272))*Затраты!AU63+AT13</f>
        <v>147710.30400000003</v>
      </c>
      <c r="AV13" s="276">
        <f>(SUMIF(Вводные!$H$4:$L$4,'Оборотный капитал'!AV8,Вводные!$H$272:$L$272))*Затраты!AV63+AU13</f>
        <v>147710.30400000003</v>
      </c>
      <c r="AW13" s="276">
        <f>(SUMIF(Вводные!$H$4:$L$4,'Оборотный капитал'!AW8,Вводные!$H$272:$L$272))*Затраты!AW63+AV13</f>
        <v>147710.30400000003</v>
      </c>
      <c r="AX13" s="276">
        <f>(SUMIF(Вводные!$H$4:$L$4,'Оборотный капитал'!AX8,Вводные!$H$272:$L$272))*Затраты!AX63+AW13</f>
        <v>147710.30400000003</v>
      </c>
      <c r="AY13" s="276">
        <f>(SUMIF(Вводные!$H$4:$L$4,'Оборотный капитал'!AY8,Вводные!$H$272:$L$272))*Затраты!AY63+AX13</f>
        <v>147710.30400000003</v>
      </c>
      <c r="AZ13" s="276">
        <f>(SUMIF(Вводные!$H$4:$L$4,'Оборотный капитал'!AZ8,Вводные!$H$272:$L$272))*Затраты!AZ63+AY13</f>
        <v>147710.30400000003</v>
      </c>
      <c r="BA13" s="276">
        <f>(SUMIF(Вводные!$H$4:$L$4,'Оборотный капитал'!BA8,Вводные!$H$272:$L$272))*Затраты!BA63+AZ13</f>
        <v>147710.30400000003</v>
      </c>
      <c r="BB13" s="276">
        <f>(SUMIF(Вводные!$H$4:$L$4,'Оборотный капитал'!BB8,Вводные!$H$272:$L$272))*Затраты!BB63+BA13</f>
        <v>287228.59200000006</v>
      </c>
      <c r="BC13" s="276">
        <f>(SUMIF(Вводные!$H$4:$L$4,'Оборотный капитал'!BC8,Вводные!$H$272:$L$272))*Затраты!BC63+BB13</f>
        <v>287228.59200000006</v>
      </c>
      <c r="BD13" s="276">
        <f>(SUMIF(Вводные!$H$4:$L$4,'Оборотный капитал'!BD8,Вводные!$H$272:$L$272))*Затраты!BD63+BC13</f>
        <v>287228.59200000006</v>
      </c>
      <c r="BE13" s="276">
        <f>(SUMIF(Вводные!$H$4:$L$4,'Оборотный капитал'!BE8,Вводные!$H$272:$L$272))*Затраты!BE63+BD13</f>
        <v>287228.59200000006</v>
      </c>
      <c r="BF13" s="276">
        <f>(SUMIF(Вводные!$H$4:$L$4,'Оборотный капитал'!BF8,Вводные!$H$272:$L$272))*Затраты!BF63+BE13</f>
        <v>287228.59200000006</v>
      </c>
      <c r="BG13" s="276">
        <f>(SUMIF(Вводные!$H$4:$L$4,'Оборотный капитал'!BG8,Вводные!$H$272:$L$272))*Затраты!BG63+BF13</f>
        <v>287228.59200000006</v>
      </c>
      <c r="BH13" s="276">
        <f>(SUMIF(Вводные!$H$4:$L$4,'Оборотный капитал'!BH8,Вводные!$H$272:$L$272))*Затраты!BH63+BG13</f>
        <v>287228.59200000006</v>
      </c>
      <c r="BI13" s="276">
        <f>(SUMIF(Вводные!$H$4:$L$4,'Оборотный капитал'!BI8,Вводные!$H$272:$L$272))*Затраты!BI63+BH13</f>
        <v>287228.59200000006</v>
      </c>
      <c r="BJ13" s="276">
        <f>(SUMIF(Вводные!$H$4:$L$4,'Оборотный капитал'!BJ8,Вводные!$H$272:$L$272))*Затраты!BJ63+BI13</f>
        <v>287228.59200000006</v>
      </c>
      <c r="BK13" s="276">
        <f>(SUMIF(Вводные!$H$4:$L$4,'Оборотный капитал'!BK8,Вводные!$H$272:$L$272))*Затраты!BK63+BJ13</f>
        <v>287228.59200000006</v>
      </c>
      <c r="BL13" s="276">
        <f>(SUMIF(Вводные!$H$4:$L$4,'Оборотный капитал'!BL8,Вводные!$H$272:$L$272))*Затраты!BL63+BK13</f>
        <v>287228.59200000006</v>
      </c>
      <c r="BM13" s="276">
        <f>(SUMIF(Вводные!$H$4:$L$4,'Оборотный капитал'!BM8,Вводные!$H$272:$L$272))*Затраты!BM63+BL13</f>
        <v>287228.59200000006</v>
      </c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</row>
    <row r="14" spans="1:85" ht="15" customHeight="1" x14ac:dyDescent="0.2">
      <c r="A14" s="26"/>
      <c r="B14" s="26" t="str">
        <f>Вводные!C274</f>
        <v>Запасы сырья и комплектующих на складе</v>
      </c>
      <c r="C14" s="516" t="s">
        <v>60</v>
      </c>
      <c r="D14" s="26"/>
      <c r="E14" s="112">
        <f>Вводные!F274</f>
        <v>0</v>
      </c>
      <c r="F14" s="276">
        <f>(SUMIF(Вводные!$H$4:$L$4,'Оборотный капитал'!F8,Вводные!$H$274:$L$274)-IF(F8=1,Вводные!$F$274,SUMIF(Вводные!$H$4:$L$4,'Оборотный капитал'!F8-1,Вводные!$H$274:$L$274)))/12+E14</f>
        <v>0</v>
      </c>
      <c r="G14" s="276">
        <f>(SUMIF(Вводные!$H$4:$L$4,'Оборотный капитал'!G8,Вводные!$H$274:$L$274)-IF(G8=1,Вводные!$F$274,SUMIF(Вводные!$H$4:$L$4,'Оборотный капитал'!G8-1,Вводные!$H$274:$L$274)))/12+F14</f>
        <v>0</v>
      </c>
      <c r="H14" s="276">
        <f>(SUMIF(Вводные!$H$4:$L$4,'Оборотный капитал'!H8,Вводные!$H$274:$L$274)-IF(H8=1,Вводные!$F$274,SUMIF(Вводные!$H$4:$L$4,'Оборотный капитал'!H8-1,Вводные!$H$274:$L$274)))/12+G14</f>
        <v>0</v>
      </c>
      <c r="I14" s="276">
        <f>(SUMIF(Вводные!$H$4:$L$4,'Оборотный капитал'!I8,Вводные!$H$274:$L$274)-IF(I8=1,Вводные!$F$274,SUMIF(Вводные!$H$4:$L$4,'Оборотный капитал'!I8-1,Вводные!$H$274:$L$274)))/12+H14</f>
        <v>0</v>
      </c>
      <c r="J14" s="276">
        <f>(SUMIF(Вводные!$H$4:$L$4,'Оборотный капитал'!J8,Вводные!$H$274:$L$274)-IF(J8=1,Вводные!$F$274,SUMIF(Вводные!$H$4:$L$4,'Оборотный капитал'!J8-1,Вводные!$H$274:$L$274)))/12+I14</f>
        <v>0</v>
      </c>
      <c r="K14" s="276">
        <f>(SUMIF(Вводные!$H$4:$L$4,'Оборотный капитал'!K8,Вводные!$H$274:$L$274)-IF(K8=1,Вводные!$F$274,SUMIF(Вводные!$H$4:$L$4,'Оборотный капитал'!K8-1,Вводные!$H$274:$L$274)))/12+J14</f>
        <v>0</v>
      </c>
      <c r="L14" s="276">
        <f>(SUMIF(Вводные!$H$4:$L$4,'Оборотный капитал'!L8,Вводные!$H$274:$L$274)-IF(L8=1,Вводные!$F$274,SUMIF(Вводные!$H$4:$L$4,'Оборотный капитал'!L8-1,Вводные!$H$274:$L$274)))/12+K14</f>
        <v>0</v>
      </c>
      <c r="M14" s="276">
        <f>(SUMIF(Вводные!$H$4:$L$4,'Оборотный капитал'!M8,Вводные!$H$274:$L$274)-IF(M8=1,Вводные!$F$274,SUMIF(Вводные!$H$4:$L$4,'Оборотный капитал'!M8-1,Вводные!$H$274:$L$274)))/12+L14</f>
        <v>0</v>
      </c>
      <c r="N14" s="276">
        <f>(SUMIF(Вводные!$H$4:$L$4,'Оборотный капитал'!N8,Вводные!$H$274:$L$274)-IF(N8=1,Вводные!$F$274,SUMIF(Вводные!$H$4:$L$4,'Оборотный капитал'!N8-1,Вводные!$H$274:$L$274)))/12+M14</f>
        <v>0</v>
      </c>
      <c r="O14" s="276">
        <f>(SUMIF(Вводные!$H$4:$L$4,'Оборотный капитал'!O8,Вводные!$H$274:$L$274)-IF(O8=1,Вводные!$F$274,SUMIF(Вводные!$H$4:$L$4,'Оборотный капитал'!O8-1,Вводные!$H$274:$L$274)))/12+N14</f>
        <v>0</v>
      </c>
      <c r="P14" s="276">
        <f>(SUMIF(Вводные!$H$4:$L$4,'Оборотный капитал'!P8,Вводные!$H$274:$L$274)-IF(P8=1,Вводные!$F$274,SUMIF(Вводные!$H$4:$L$4,'Оборотный капитал'!P8-1,Вводные!$H$274:$L$274)))/12+O14</f>
        <v>0</v>
      </c>
      <c r="Q14" s="276">
        <f>(SUMIF(Вводные!$H$4:$L$4,'Оборотный капитал'!Q8,Вводные!$H$274:$L$274)-IF(Q8=1,Вводные!$F$274,SUMIF(Вводные!$H$4:$L$4,'Оборотный капитал'!Q8-1,Вводные!$H$274:$L$274)))/12+P14</f>
        <v>0</v>
      </c>
      <c r="R14" s="276">
        <f>(SUMIF(Вводные!$H$4:$L$4,'Оборотный капитал'!R8,Вводные!$H$274:$L$274)-IF(R8=1,Вводные!$F$274,SUMIF(Вводные!$H$4:$L$4,'Оборотный капитал'!R8-1,Вводные!$H$274:$L$274)))/12+Q14</f>
        <v>188.43149062500007</v>
      </c>
      <c r="S14" s="276">
        <f>(SUMIF(Вводные!$H$4:$L$4,'Оборотный капитал'!S8,Вводные!$H$274:$L$274)-IF(S8=1,Вводные!$F$274,SUMIF(Вводные!$H$4:$L$4,'Оборотный капитал'!S8-1,Вводные!$H$274:$L$274)))/12+R14</f>
        <v>376.86298125000013</v>
      </c>
      <c r="T14" s="276">
        <f>(SUMIF(Вводные!$H$4:$L$4,'Оборотный капитал'!T8,Вводные!$H$274:$L$274)-IF(T8=1,Вводные!$F$274,SUMIF(Вводные!$H$4:$L$4,'Оборотный капитал'!T8-1,Вводные!$H$274:$L$274)))/12+S14</f>
        <v>565.29447187500023</v>
      </c>
      <c r="U14" s="276">
        <f>(SUMIF(Вводные!$H$4:$L$4,'Оборотный капитал'!U8,Вводные!$H$274:$L$274)-IF(U8=1,Вводные!$F$274,SUMIF(Вводные!$H$4:$L$4,'Оборотный капитал'!U8-1,Вводные!$H$274:$L$274)))/12+T14</f>
        <v>753.72596250000026</v>
      </c>
      <c r="V14" s="276">
        <f>(SUMIF(Вводные!$H$4:$L$4,'Оборотный капитал'!V8,Вводные!$H$274:$L$274)-IF(V8=1,Вводные!$F$274,SUMIF(Вводные!$H$4:$L$4,'Оборотный капитал'!V8-1,Вводные!$H$274:$L$274)))/12+U14</f>
        <v>942.1574531250003</v>
      </c>
      <c r="W14" s="276">
        <f>(SUMIF(Вводные!$H$4:$L$4,'Оборотный капитал'!W8,Вводные!$H$274:$L$274)-IF(W8=1,Вводные!$F$274,SUMIF(Вводные!$H$4:$L$4,'Оборотный капитал'!W8-1,Вводные!$H$274:$L$274)))/12+V14</f>
        <v>1130.5889437500005</v>
      </c>
      <c r="X14" s="276">
        <f>(SUMIF(Вводные!$H$4:$L$4,'Оборотный капитал'!X8,Вводные!$H$274:$L$274)-IF(X8=1,Вводные!$F$274,SUMIF(Вводные!$H$4:$L$4,'Оборотный капитал'!X8-1,Вводные!$H$274:$L$274)))/12+W14</f>
        <v>1319.0204343750006</v>
      </c>
      <c r="Y14" s="276">
        <f>(SUMIF(Вводные!$H$4:$L$4,'Оборотный капитал'!Y8,Вводные!$H$274:$L$274)-IF(Y8=1,Вводные!$F$274,SUMIF(Вводные!$H$4:$L$4,'Оборотный капитал'!Y8-1,Вводные!$H$274:$L$274)))/12+X14</f>
        <v>1507.4519250000008</v>
      </c>
      <c r="Z14" s="276">
        <f>(SUMIF(Вводные!$H$4:$L$4,'Оборотный капитал'!Z8,Вводные!$H$274:$L$274)-IF(Z8=1,Вводные!$F$274,SUMIF(Вводные!$H$4:$L$4,'Оборотный капитал'!Z8-1,Вводные!$H$274:$L$274)))/12+Y14</f>
        <v>1695.8834156250009</v>
      </c>
      <c r="AA14" s="276">
        <f>(SUMIF(Вводные!$H$4:$L$4,'Оборотный капитал'!AA8,Вводные!$H$274:$L$274)-IF(AA8=1,Вводные!$F$274,SUMIF(Вводные!$H$4:$L$4,'Оборотный капитал'!AA8-1,Вводные!$H$274:$L$274)))/12+Z14</f>
        <v>1884.3149062500011</v>
      </c>
      <c r="AB14" s="276">
        <f>(SUMIF(Вводные!$H$4:$L$4,'Оборотный капитал'!AB8,Вводные!$H$274:$L$274)-IF(AB8=1,Вводные!$F$274,SUMIF(Вводные!$H$4:$L$4,'Оборотный капитал'!AB8-1,Вводные!$H$274:$L$274)))/12+AA14</f>
        <v>2072.7463968750012</v>
      </c>
      <c r="AC14" s="276">
        <f>(SUMIF(Вводные!$H$4:$L$4,'Оборотный капитал'!AC8,Вводные!$H$274:$L$274)-IF(AC8=1,Вводные!$F$274,SUMIF(Вводные!$H$4:$L$4,'Оборотный капитал'!AC8-1,Вводные!$H$274:$L$274)))/12+AB14</f>
        <v>2261.1778875000014</v>
      </c>
      <c r="AD14" s="276">
        <f>(SUMIF(Вводные!$H$4:$L$4,'Оборотный капитал'!AD8,Вводные!$H$274:$L$274)-IF(AD8=1,Вводные!$F$274,SUMIF(Вводные!$H$4:$L$4,'Оборотный капитал'!AD8-1,Вводные!$H$274:$L$274)))/12+AC14</f>
        <v>2618.9557821875014</v>
      </c>
      <c r="AE14" s="276">
        <f>(SUMIF(Вводные!$H$4:$L$4,'Оборотный капитал'!AE8,Вводные!$H$274:$L$274)-IF(AE8=1,Вводные!$F$274,SUMIF(Вводные!$H$4:$L$4,'Оборотный капитал'!AE8-1,Вводные!$H$274:$L$274)))/12+AD14</f>
        <v>2976.7336768750015</v>
      </c>
      <c r="AF14" s="276">
        <f>(SUMIF(Вводные!$H$4:$L$4,'Оборотный капитал'!AF8,Вводные!$H$274:$L$274)-IF(AF8=1,Вводные!$F$274,SUMIF(Вводные!$H$4:$L$4,'Оборотный капитал'!AF8-1,Вводные!$H$274:$L$274)))/12+AE14</f>
        <v>3334.5115715625016</v>
      </c>
      <c r="AG14" s="276">
        <f>(SUMIF(Вводные!$H$4:$L$4,'Оборотный капитал'!AG8,Вводные!$H$274:$L$274)-IF(AG8=1,Вводные!$F$274,SUMIF(Вводные!$H$4:$L$4,'Оборотный капитал'!AG8-1,Вводные!$H$274:$L$274)))/12+AF14</f>
        <v>3692.2894662500016</v>
      </c>
      <c r="AH14" s="276">
        <f>(SUMIF(Вводные!$H$4:$L$4,'Оборотный капитал'!AH8,Вводные!$H$274:$L$274)-IF(AH8=1,Вводные!$F$274,SUMIF(Вводные!$H$4:$L$4,'Оборотный капитал'!AH8-1,Вводные!$H$274:$L$274)))/12+AG14</f>
        <v>4050.0673609375017</v>
      </c>
      <c r="AI14" s="276">
        <f>(SUMIF(Вводные!$H$4:$L$4,'Оборотный капитал'!AI8,Вводные!$H$274:$L$274)-IF(AI8=1,Вводные!$F$274,SUMIF(Вводные!$H$4:$L$4,'Оборотный капитал'!AI8-1,Вводные!$H$274:$L$274)))/12+AH14</f>
        <v>4407.8452556250013</v>
      </c>
      <c r="AJ14" s="276">
        <f>(SUMIF(Вводные!$H$4:$L$4,'Оборотный капитал'!AJ8,Вводные!$H$274:$L$274)-IF(AJ8=1,Вводные!$F$274,SUMIF(Вводные!$H$4:$L$4,'Оборотный капитал'!AJ8-1,Вводные!$H$274:$L$274)))/12+AI14</f>
        <v>4765.6231503125009</v>
      </c>
      <c r="AK14" s="276">
        <f>(SUMIF(Вводные!$H$4:$L$4,'Оборотный капитал'!AK8,Вводные!$H$274:$L$274)-IF(AK8=1,Вводные!$F$274,SUMIF(Вводные!$H$4:$L$4,'Оборотный капитал'!AK8-1,Вводные!$H$274:$L$274)))/12+AJ14</f>
        <v>5123.4010450000005</v>
      </c>
      <c r="AL14" s="276">
        <f>(SUMIF(Вводные!$H$4:$L$4,'Оборотный капитал'!AL8,Вводные!$H$274:$L$274)-IF(AL8=1,Вводные!$F$274,SUMIF(Вводные!$H$4:$L$4,'Оборотный капитал'!AL8-1,Вводные!$H$274:$L$274)))/12+AK14</f>
        <v>5481.1789396875001</v>
      </c>
      <c r="AM14" s="276">
        <f>(SUMIF(Вводные!$H$4:$L$4,'Оборотный капитал'!AM8,Вводные!$H$274:$L$274)-IF(AM8=1,Вводные!$F$274,SUMIF(Вводные!$H$4:$L$4,'Оборотный капитал'!AM8-1,Вводные!$H$274:$L$274)))/12+AL14</f>
        <v>5838.9568343749997</v>
      </c>
      <c r="AN14" s="276">
        <f>(SUMIF(Вводные!$H$4:$L$4,'Оборотный капитал'!AN8,Вводные!$H$274:$L$274)-IF(AN8=1,Вводные!$F$274,SUMIF(Вводные!$H$4:$L$4,'Оборотный капитал'!AN8-1,Вводные!$H$274:$L$274)))/12+AM14</f>
        <v>6196.7347290624994</v>
      </c>
      <c r="AO14" s="276">
        <f>(SUMIF(Вводные!$H$4:$L$4,'Оборотный капитал'!AO8,Вводные!$H$274:$L$274)-IF(AO8=1,Вводные!$F$274,SUMIF(Вводные!$H$4:$L$4,'Оборотный капитал'!AO8-1,Вводные!$H$274:$L$274)))/12+AN14</f>
        <v>6554.512623749999</v>
      </c>
      <c r="AP14" s="276">
        <f>(SUMIF(Вводные!$H$4:$L$4,'Оборотный капитал'!AP8,Вводные!$H$274:$L$274)-IF(AP8=1,Вводные!$F$274,SUMIF(Вводные!$H$4:$L$4,'Оборотный капитал'!AP8-1,Вводные!$H$274:$L$274)))/12+AO14</f>
        <v>7052.4007329912492</v>
      </c>
      <c r="AQ14" s="276">
        <f>(SUMIF(Вводные!$H$4:$L$4,'Оборотный капитал'!AQ8,Вводные!$H$274:$L$274)-IF(AQ8=1,Вводные!$F$274,SUMIF(Вводные!$H$4:$L$4,'Оборотный капитал'!AQ8-1,Вводные!$H$274:$L$274)))/12+AP14</f>
        <v>7550.2888422324995</v>
      </c>
      <c r="AR14" s="276">
        <f>(SUMIF(Вводные!$H$4:$L$4,'Оборотный капитал'!AR8,Вводные!$H$274:$L$274)-IF(AR8=1,Вводные!$F$274,SUMIF(Вводные!$H$4:$L$4,'Оборотный капитал'!AR8-1,Вводные!$H$274:$L$274)))/12+AQ14</f>
        <v>8048.1769514737498</v>
      </c>
      <c r="AS14" s="276">
        <f>(SUMIF(Вводные!$H$4:$L$4,'Оборотный капитал'!AS8,Вводные!$H$274:$L$274)-IF(AS8=1,Вводные!$F$274,SUMIF(Вводные!$H$4:$L$4,'Оборотный капитал'!AS8-1,Вводные!$H$274:$L$274)))/12+AR14</f>
        <v>8546.0650607150001</v>
      </c>
      <c r="AT14" s="276">
        <f>(SUMIF(Вводные!$H$4:$L$4,'Оборотный капитал'!AT8,Вводные!$H$274:$L$274)-IF(AT8=1,Вводные!$F$274,SUMIF(Вводные!$H$4:$L$4,'Оборотный капитал'!AT8-1,Вводные!$H$274:$L$274)))/12+AS14</f>
        <v>9043.9531699562503</v>
      </c>
      <c r="AU14" s="276">
        <f>(SUMIF(Вводные!$H$4:$L$4,'Оборотный капитал'!AU8,Вводные!$H$274:$L$274)-IF(AU8=1,Вводные!$F$274,SUMIF(Вводные!$H$4:$L$4,'Оборотный капитал'!AU8-1,Вводные!$H$274:$L$274)))/12+AT14</f>
        <v>9541.8412791975006</v>
      </c>
      <c r="AV14" s="276">
        <f>(SUMIF(Вводные!$H$4:$L$4,'Оборотный капитал'!AV8,Вводные!$H$274:$L$274)-IF(AV8=1,Вводные!$F$274,SUMIF(Вводные!$H$4:$L$4,'Оборотный капитал'!AV8-1,Вводные!$H$274:$L$274)))/12+AU14</f>
        <v>10039.729388438751</v>
      </c>
      <c r="AW14" s="276">
        <f>(SUMIF(Вводные!$H$4:$L$4,'Оборотный капитал'!AW8,Вводные!$H$274:$L$274)-IF(AW8=1,Вводные!$F$274,SUMIF(Вводные!$H$4:$L$4,'Оборотный капитал'!AW8-1,Вводные!$H$274:$L$274)))/12+AV14</f>
        <v>10537.617497680001</v>
      </c>
      <c r="AX14" s="276">
        <f>(SUMIF(Вводные!$H$4:$L$4,'Оборотный капитал'!AX8,Вводные!$H$274:$L$274)-IF(AX8=1,Вводные!$F$274,SUMIF(Вводные!$H$4:$L$4,'Оборотный капитал'!AX8-1,Вводные!$H$274:$L$274)))/12+AW14</f>
        <v>11035.505606921251</v>
      </c>
      <c r="AY14" s="276">
        <f>(SUMIF(Вводные!$H$4:$L$4,'Оборотный капитал'!AY8,Вводные!$H$274:$L$274)-IF(AY8=1,Вводные!$F$274,SUMIF(Вводные!$H$4:$L$4,'Оборотный капитал'!AY8-1,Вводные!$H$274:$L$274)))/12+AX14</f>
        <v>11533.393716162502</v>
      </c>
      <c r="AZ14" s="276">
        <f>(SUMIF(Вводные!$H$4:$L$4,'Оборотный капитал'!AZ8,Вводные!$H$274:$L$274)-IF(AZ8=1,Вводные!$F$274,SUMIF(Вводные!$H$4:$L$4,'Оборотный капитал'!AZ8-1,Вводные!$H$274:$L$274)))/12+AY14</f>
        <v>12031.281825403752</v>
      </c>
      <c r="BA14" s="276">
        <f>(SUMIF(Вводные!$H$4:$L$4,'Оборотный капитал'!BA8,Вводные!$H$274:$L$274)-IF(BA8=1,Вводные!$F$274,SUMIF(Вводные!$H$4:$L$4,'Оборотный капитал'!BA8-1,Вводные!$H$274:$L$274)))/12+AZ14</f>
        <v>12529.169934645002</v>
      </c>
      <c r="BB14" s="276">
        <f>(SUMIF(Вводные!$H$4:$L$4,'Оборотный капитал'!BB8,Вводные!$H$274:$L$274)-IF(BB8=1,Вводные!$F$274,SUMIF(Вводные!$H$4:$L$4,'Оборотный капитал'!BB8-1,Вводные!$H$274:$L$274)))/12+BA14</f>
        <v>13367.613627926106</v>
      </c>
      <c r="BC14" s="276">
        <f>(SUMIF(Вводные!$H$4:$L$4,'Оборотный капитал'!BC8,Вводные!$H$274:$L$274)-IF(BC8=1,Вводные!$F$274,SUMIF(Вводные!$H$4:$L$4,'Оборотный капитал'!BC8-1,Вводные!$H$274:$L$274)))/12+BB14</f>
        <v>14206.05732120721</v>
      </c>
      <c r="BD14" s="276">
        <f>(SUMIF(Вводные!$H$4:$L$4,'Оборотный капитал'!BD8,Вводные!$H$274:$L$274)-IF(BD8=1,Вводные!$F$274,SUMIF(Вводные!$H$4:$L$4,'Оборотный капитал'!BD8-1,Вводные!$H$274:$L$274)))/12+BC14</f>
        <v>15044.501014488314</v>
      </c>
      <c r="BE14" s="276">
        <f>(SUMIF(Вводные!$H$4:$L$4,'Оборотный капитал'!BE8,Вводные!$H$274:$L$274)-IF(BE8=1,Вводные!$F$274,SUMIF(Вводные!$H$4:$L$4,'Оборотный капитал'!BE8-1,Вводные!$H$274:$L$274)))/12+BD14</f>
        <v>15882.944707769419</v>
      </c>
      <c r="BF14" s="276">
        <f>(SUMIF(Вводные!$H$4:$L$4,'Оборотный капитал'!BF8,Вводные!$H$274:$L$274)-IF(BF8=1,Вводные!$F$274,SUMIF(Вводные!$H$4:$L$4,'Оборотный капитал'!BF8-1,Вводные!$H$274:$L$274)))/12+BE14</f>
        <v>16721.388401050521</v>
      </c>
      <c r="BG14" s="276">
        <f>(SUMIF(Вводные!$H$4:$L$4,'Оборотный капитал'!BG8,Вводные!$H$274:$L$274)-IF(BG8=1,Вводные!$F$274,SUMIF(Вводные!$H$4:$L$4,'Оборотный капитал'!BG8-1,Вводные!$H$274:$L$274)))/12+BF14</f>
        <v>17559.832094331625</v>
      </c>
      <c r="BH14" s="276">
        <f>(SUMIF(Вводные!$H$4:$L$4,'Оборотный капитал'!BH8,Вводные!$H$274:$L$274)-IF(BH8=1,Вводные!$F$274,SUMIF(Вводные!$H$4:$L$4,'Оборотный капитал'!BH8-1,Вводные!$H$274:$L$274)))/12+BG14</f>
        <v>18398.275787612729</v>
      </c>
      <c r="BI14" s="276">
        <f>(SUMIF(Вводные!$H$4:$L$4,'Оборотный капитал'!BI8,Вводные!$H$274:$L$274)-IF(BI8=1,Вводные!$F$274,SUMIF(Вводные!$H$4:$L$4,'Оборотный капитал'!BI8-1,Вводные!$H$274:$L$274)))/12+BH14</f>
        <v>19236.719480893833</v>
      </c>
      <c r="BJ14" s="276">
        <f>(SUMIF(Вводные!$H$4:$L$4,'Оборотный капитал'!BJ8,Вводные!$H$274:$L$274)-IF(BJ8=1,Вводные!$F$274,SUMIF(Вводные!$H$4:$L$4,'Оборотный капитал'!BJ8-1,Вводные!$H$274:$L$274)))/12+BI14</f>
        <v>20075.163174174937</v>
      </c>
      <c r="BK14" s="276">
        <f>(SUMIF(Вводные!$H$4:$L$4,'Оборотный капитал'!BK8,Вводные!$H$274:$L$274)-IF(BK8=1,Вводные!$F$274,SUMIF(Вводные!$H$4:$L$4,'Оборотный капитал'!BK8-1,Вводные!$H$274:$L$274)))/12+BJ14</f>
        <v>20913.606867456041</v>
      </c>
      <c r="BL14" s="276">
        <f>(SUMIF(Вводные!$H$4:$L$4,'Оборотный капитал'!BL8,Вводные!$H$274:$L$274)-IF(BL8=1,Вводные!$F$274,SUMIF(Вводные!$H$4:$L$4,'Оборотный капитал'!BL8-1,Вводные!$H$274:$L$274)))/12+BK14</f>
        <v>21752.050560737145</v>
      </c>
      <c r="BM14" s="276">
        <f>(SUMIF(Вводные!$H$4:$L$4,'Оборотный капитал'!BM8,Вводные!$H$274:$L$274)-IF(BM8=1,Вводные!$F$274,SUMIF(Вводные!$H$4:$L$4,'Оборотный капитал'!BM8-1,Вводные!$H$274:$L$274)))/12+BL14</f>
        <v>22590.494254018249</v>
      </c>
      <c r="BN14" s="26"/>
      <c r="BO14" s="248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</row>
    <row r="15" spans="1:85" ht="15" customHeight="1" x14ac:dyDescent="0.2">
      <c r="A15" s="26"/>
      <c r="B15" s="26"/>
      <c r="C15" s="516"/>
      <c r="D15" s="26"/>
      <c r="E15" s="112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  <c r="AB15" s="276"/>
      <c r="AC15" s="276"/>
      <c r="AD15" s="276"/>
      <c r="AE15" s="276"/>
      <c r="AF15" s="276"/>
      <c r="AG15" s="276"/>
      <c r="AH15" s="276"/>
      <c r="AI15" s="276"/>
      <c r="AJ15" s="276"/>
      <c r="AK15" s="276"/>
      <c r="AL15" s="276"/>
      <c r="AM15" s="276"/>
      <c r="AN15" s="276"/>
      <c r="AO15" s="276"/>
      <c r="AP15" s="276"/>
      <c r="AQ15" s="276"/>
      <c r="AR15" s="276"/>
      <c r="AS15" s="276"/>
      <c r="AT15" s="276"/>
      <c r="AU15" s="276"/>
      <c r="AV15" s="276"/>
      <c r="AW15" s="276"/>
      <c r="AX15" s="276"/>
      <c r="AY15" s="276"/>
      <c r="AZ15" s="276"/>
      <c r="BA15" s="276"/>
      <c r="BB15" s="276"/>
      <c r="BC15" s="276"/>
      <c r="BD15" s="276"/>
      <c r="BE15" s="276"/>
      <c r="BF15" s="276"/>
      <c r="BG15" s="276"/>
      <c r="BH15" s="276"/>
      <c r="BI15" s="276"/>
      <c r="BJ15" s="276"/>
      <c r="BK15" s="276"/>
      <c r="BL15" s="276"/>
      <c r="BM15" s="27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</row>
    <row r="16" spans="1:85" ht="15" customHeight="1" x14ac:dyDescent="0.2">
      <c r="A16" s="86"/>
      <c r="B16" s="86" t="s">
        <v>349</v>
      </c>
      <c r="C16" s="524" t="s">
        <v>60</v>
      </c>
      <c r="D16" s="26"/>
      <c r="E16" s="223">
        <f>E11-E12</f>
        <v>0</v>
      </c>
      <c r="F16" s="277">
        <f t="shared" ref="F16:AK16" si="2">F11-F12+F13+F14</f>
        <v>0</v>
      </c>
      <c r="G16" s="277">
        <f t="shared" si="2"/>
        <v>0</v>
      </c>
      <c r="H16" s="277">
        <f t="shared" si="2"/>
        <v>0</v>
      </c>
      <c r="I16" s="277">
        <f t="shared" si="2"/>
        <v>0</v>
      </c>
      <c r="J16" s="277">
        <f t="shared" si="2"/>
        <v>0</v>
      </c>
      <c r="K16" s="277">
        <f t="shared" si="2"/>
        <v>0</v>
      </c>
      <c r="L16" s="277">
        <f t="shared" si="2"/>
        <v>0</v>
      </c>
      <c r="M16" s="277">
        <f t="shared" si="2"/>
        <v>0</v>
      </c>
      <c r="N16" s="277">
        <f t="shared" si="2"/>
        <v>0</v>
      </c>
      <c r="O16" s="277">
        <f t="shared" si="2"/>
        <v>0</v>
      </c>
      <c r="P16" s="277">
        <f t="shared" si="2"/>
        <v>0</v>
      </c>
      <c r="Q16" s="277">
        <f t="shared" si="2"/>
        <v>0</v>
      </c>
      <c r="R16" s="277">
        <f t="shared" si="2"/>
        <v>18829.758740624999</v>
      </c>
      <c r="S16" s="277">
        <f t="shared" si="2"/>
        <v>18972.249056249999</v>
      </c>
      <c r="T16" s="277">
        <f t="shared" si="2"/>
        <v>19206.621721874999</v>
      </c>
      <c r="U16" s="277">
        <f t="shared" si="2"/>
        <v>19349.112037499999</v>
      </c>
      <c r="V16" s="277">
        <f t="shared" si="2"/>
        <v>19537.543528124999</v>
      </c>
      <c r="W16" s="277">
        <f t="shared" si="2"/>
        <v>19863.798543749999</v>
      </c>
      <c r="X16" s="277">
        <f t="shared" si="2"/>
        <v>19914.406509375</v>
      </c>
      <c r="Y16" s="277">
        <f t="shared" si="2"/>
        <v>20148.779175</v>
      </c>
      <c r="Z16" s="277">
        <f t="shared" si="2"/>
        <v>20291.269490625</v>
      </c>
      <c r="AA16" s="277">
        <f t="shared" si="2"/>
        <v>20525.64215625</v>
      </c>
      <c r="AB16" s="277">
        <f t="shared" si="2"/>
        <v>20668.132471875</v>
      </c>
      <c r="AC16" s="277">
        <f t="shared" si="2"/>
        <v>20856.5639625</v>
      </c>
      <c r="AD16" s="277">
        <f t="shared" si="2"/>
        <v>56189.635112187505</v>
      </c>
      <c r="AE16" s="277">
        <f t="shared" si="2"/>
        <v>56401.032317875004</v>
      </c>
      <c r="AF16" s="277">
        <f t="shared" si="2"/>
        <v>56905.190901562506</v>
      </c>
      <c r="AG16" s="277">
        <f t="shared" si="2"/>
        <v>57116.588107250005</v>
      </c>
      <c r="AH16" s="277">
        <f t="shared" si="2"/>
        <v>57474.366001937502</v>
      </c>
      <c r="AI16" s="277">
        <f t="shared" si="2"/>
        <v>58271.285963625007</v>
      </c>
      <c r="AJ16" s="277">
        <f t="shared" si="2"/>
        <v>58189.921791312503</v>
      </c>
      <c r="AK16" s="277">
        <f t="shared" si="2"/>
        <v>58694.080375000005</v>
      </c>
      <c r="AL16" s="277">
        <f t="shared" ref="AL16:BM16" si="3">AL11-AL12+AL13+AL14</f>
        <v>58905.477580687504</v>
      </c>
      <c r="AM16" s="277">
        <f t="shared" si="3"/>
        <v>59409.636164375006</v>
      </c>
      <c r="AN16" s="277">
        <f t="shared" si="3"/>
        <v>59621.033370062498</v>
      </c>
      <c r="AO16" s="277">
        <f t="shared" si="3"/>
        <v>59978.811264750002</v>
      </c>
      <c r="AP16" s="277">
        <f t="shared" si="3"/>
        <v>142362.96819471128</v>
      </c>
      <c r="AQ16" s="277">
        <f t="shared" si="3"/>
        <v>142550.21615267653</v>
      </c>
      <c r="AR16" s="277">
        <f t="shared" si="3"/>
        <v>143358.74441319378</v>
      </c>
      <c r="AS16" s="277">
        <f t="shared" si="3"/>
        <v>143545.99237115902</v>
      </c>
      <c r="AT16" s="277">
        <f t="shared" si="3"/>
        <v>144043.88048040029</v>
      </c>
      <c r="AU16" s="277">
        <f t="shared" si="3"/>
        <v>145473.68904346955</v>
      </c>
      <c r="AV16" s="277">
        <f t="shared" si="3"/>
        <v>145039.65669888278</v>
      </c>
      <c r="AW16" s="277">
        <f t="shared" si="3"/>
        <v>145848.18495940004</v>
      </c>
      <c r="AX16" s="277">
        <f t="shared" si="3"/>
        <v>146035.43291736528</v>
      </c>
      <c r="AY16" s="277">
        <f t="shared" si="3"/>
        <v>146843.96117788253</v>
      </c>
      <c r="AZ16" s="277">
        <f t="shared" si="3"/>
        <v>147031.20913584778</v>
      </c>
      <c r="BA16" s="277">
        <f t="shared" si="3"/>
        <v>147529.09724508904</v>
      </c>
      <c r="BB16" s="277">
        <f t="shared" si="3"/>
        <v>278286.25415446563</v>
      </c>
      <c r="BC16" s="277">
        <f t="shared" si="3"/>
        <v>278563.61228663131</v>
      </c>
      <c r="BD16" s="277">
        <f t="shared" si="3"/>
        <v>279963.14154102787</v>
      </c>
      <c r="BE16" s="277">
        <f t="shared" si="3"/>
        <v>280240.49967319355</v>
      </c>
      <c r="BF16" s="277">
        <f t="shared" si="3"/>
        <v>281078.94336647465</v>
      </c>
      <c r="BG16" s="277">
        <f t="shared" si="3"/>
        <v>283039.55818198645</v>
      </c>
      <c r="BH16" s="277">
        <f t="shared" si="3"/>
        <v>282755.83075303683</v>
      </c>
      <c r="BI16" s="277">
        <f t="shared" si="3"/>
        <v>284155.36000743334</v>
      </c>
      <c r="BJ16" s="277">
        <f t="shared" si="3"/>
        <v>284432.71813959908</v>
      </c>
      <c r="BK16" s="277">
        <f t="shared" si="3"/>
        <v>285832.24739399558</v>
      </c>
      <c r="BL16" s="277">
        <f t="shared" si="3"/>
        <v>286109.60552616126</v>
      </c>
      <c r="BM16" s="277">
        <f t="shared" si="3"/>
        <v>286948.04921944236</v>
      </c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</row>
    <row r="17" spans="1:85" ht="3" customHeight="1" x14ac:dyDescent="0.2">
      <c r="A17" s="26"/>
      <c r="B17" s="26"/>
      <c r="C17" s="516"/>
      <c r="D17" s="26"/>
      <c r="E17" s="112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  <c r="AF17" s="276"/>
      <c r="AG17" s="276"/>
      <c r="AH17" s="276"/>
      <c r="AI17" s="276"/>
      <c r="AJ17" s="276"/>
      <c r="AK17" s="276"/>
      <c r="AL17" s="276"/>
      <c r="AM17" s="276"/>
      <c r="AN17" s="276"/>
      <c r="AO17" s="276"/>
      <c r="AP17" s="276"/>
      <c r="AQ17" s="276"/>
      <c r="AR17" s="276"/>
      <c r="AS17" s="276"/>
      <c r="AT17" s="276"/>
      <c r="AU17" s="276"/>
      <c r="AV17" s="276"/>
      <c r="AW17" s="276"/>
      <c r="AX17" s="276"/>
      <c r="AY17" s="276"/>
      <c r="AZ17" s="276"/>
      <c r="BA17" s="276"/>
      <c r="BB17" s="276"/>
      <c r="BC17" s="276"/>
      <c r="BD17" s="276"/>
      <c r="BE17" s="276"/>
      <c r="BF17" s="276"/>
      <c r="BG17" s="276"/>
      <c r="BH17" s="276"/>
      <c r="BI17" s="276"/>
      <c r="BJ17" s="276"/>
      <c r="BK17" s="276"/>
      <c r="BL17" s="276"/>
      <c r="BM17" s="27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</row>
    <row r="18" spans="1:85" ht="14.45" customHeight="1" x14ac:dyDescent="0.2">
      <c r="A18" s="86"/>
      <c r="B18" s="86" t="s">
        <v>350</v>
      </c>
      <c r="C18" s="524" t="s">
        <v>60</v>
      </c>
      <c r="D18" s="26"/>
      <c r="E18" s="223"/>
      <c r="F18" s="277">
        <f t="shared" ref="F18:AK18" si="4">F16-E16</f>
        <v>0</v>
      </c>
      <c r="G18" s="277">
        <f t="shared" si="4"/>
        <v>0</v>
      </c>
      <c r="H18" s="277">
        <f t="shared" si="4"/>
        <v>0</v>
      </c>
      <c r="I18" s="277">
        <f t="shared" si="4"/>
        <v>0</v>
      </c>
      <c r="J18" s="277">
        <f t="shared" si="4"/>
        <v>0</v>
      </c>
      <c r="K18" s="277">
        <f t="shared" si="4"/>
        <v>0</v>
      </c>
      <c r="L18" s="277">
        <f t="shared" si="4"/>
        <v>0</v>
      </c>
      <c r="M18" s="277">
        <f t="shared" si="4"/>
        <v>0</v>
      </c>
      <c r="N18" s="277">
        <f t="shared" si="4"/>
        <v>0</v>
      </c>
      <c r="O18" s="277">
        <f t="shared" si="4"/>
        <v>0</v>
      </c>
      <c r="P18" s="277">
        <f t="shared" si="4"/>
        <v>0</v>
      </c>
      <c r="Q18" s="277">
        <f t="shared" si="4"/>
        <v>0</v>
      </c>
      <c r="R18" s="277">
        <f t="shared" si="4"/>
        <v>18829.758740624999</v>
      </c>
      <c r="S18" s="277">
        <f t="shared" si="4"/>
        <v>142.49031562500022</v>
      </c>
      <c r="T18" s="277">
        <f t="shared" si="4"/>
        <v>234.37266562500008</v>
      </c>
      <c r="U18" s="277">
        <f t="shared" si="4"/>
        <v>142.49031562500022</v>
      </c>
      <c r="V18" s="277">
        <f t="shared" si="4"/>
        <v>188.43149062500015</v>
      </c>
      <c r="W18" s="277">
        <f t="shared" si="4"/>
        <v>326.25501562499994</v>
      </c>
      <c r="X18" s="277">
        <f t="shared" si="4"/>
        <v>50.607965625000361</v>
      </c>
      <c r="Y18" s="277">
        <f t="shared" si="4"/>
        <v>234.37266562500008</v>
      </c>
      <c r="Z18" s="277">
        <f t="shared" si="4"/>
        <v>142.49031562500022</v>
      </c>
      <c r="AA18" s="277">
        <f t="shared" si="4"/>
        <v>234.37266562500008</v>
      </c>
      <c r="AB18" s="277">
        <f t="shared" si="4"/>
        <v>142.49031562500022</v>
      </c>
      <c r="AC18" s="277">
        <f t="shared" si="4"/>
        <v>188.43149062500015</v>
      </c>
      <c r="AD18" s="277">
        <f t="shared" si="4"/>
        <v>35333.071149687501</v>
      </c>
      <c r="AE18" s="277">
        <f t="shared" si="4"/>
        <v>211.39720568749908</v>
      </c>
      <c r="AF18" s="277">
        <f t="shared" si="4"/>
        <v>504.15858368750196</v>
      </c>
      <c r="AG18" s="277">
        <f t="shared" si="4"/>
        <v>211.39720568749908</v>
      </c>
      <c r="AH18" s="277">
        <f t="shared" si="4"/>
        <v>357.77789468749688</v>
      </c>
      <c r="AI18" s="277">
        <f t="shared" si="4"/>
        <v>796.91996168750484</v>
      </c>
      <c r="AJ18" s="277">
        <f t="shared" si="4"/>
        <v>-81.364172312503797</v>
      </c>
      <c r="AK18" s="277">
        <f t="shared" si="4"/>
        <v>504.15858368750196</v>
      </c>
      <c r="AL18" s="277">
        <f t="shared" ref="AL18:BM18" si="5">AL16-AK16</f>
        <v>211.39720568749908</v>
      </c>
      <c r="AM18" s="277">
        <f t="shared" si="5"/>
        <v>504.15858368750196</v>
      </c>
      <c r="AN18" s="277">
        <f t="shared" si="5"/>
        <v>211.39720568749181</v>
      </c>
      <c r="AO18" s="277">
        <f t="shared" si="5"/>
        <v>357.77789468750416</v>
      </c>
      <c r="AP18" s="277">
        <f>AP16-AO16</f>
        <v>82384.156929961289</v>
      </c>
      <c r="AQ18" s="277">
        <f t="shared" si="5"/>
        <v>187.24795796524268</v>
      </c>
      <c r="AR18" s="277">
        <f t="shared" si="5"/>
        <v>808.52826051725424</v>
      </c>
      <c r="AS18" s="277">
        <f t="shared" si="5"/>
        <v>187.24795796524268</v>
      </c>
      <c r="AT18" s="277">
        <f t="shared" si="5"/>
        <v>497.88810924126301</v>
      </c>
      <c r="AU18" s="277">
        <f t="shared" si="5"/>
        <v>1429.8085630692658</v>
      </c>
      <c r="AV18" s="277">
        <f t="shared" si="5"/>
        <v>-434.03234458676889</v>
      </c>
      <c r="AW18" s="277">
        <f t="shared" si="5"/>
        <v>808.52826051725424</v>
      </c>
      <c r="AX18" s="277">
        <f t="shared" si="5"/>
        <v>187.24795796524268</v>
      </c>
      <c r="AY18" s="277">
        <f t="shared" si="5"/>
        <v>808.52826051725424</v>
      </c>
      <c r="AZ18" s="277">
        <f t="shared" si="5"/>
        <v>187.24795796524268</v>
      </c>
      <c r="BA18" s="277">
        <f t="shared" si="5"/>
        <v>497.88810924126301</v>
      </c>
      <c r="BB18" s="277">
        <f t="shared" si="5"/>
        <v>130757.15690937659</v>
      </c>
      <c r="BC18" s="277">
        <f t="shared" si="5"/>
        <v>277.35813216568204</v>
      </c>
      <c r="BD18" s="277">
        <f t="shared" si="5"/>
        <v>1399.5292543965625</v>
      </c>
      <c r="BE18" s="277">
        <f t="shared" si="5"/>
        <v>277.35813216568204</v>
      </c>
      <c r="BF18" s="277">
        <f t="shared" si="5"/>
        <v>838.44369328109315</v>
      </c>
      <c r="BG18" s="277">
        <f t="shared" si="5"/>
        <v>1960.614815511799</v>
      </c>
      <c r="BH18" s="277">
        <f t="shared" si="5"/>
        <v>-283.72742894961266</v>
      </c>
      <c r="BI18" s="277">
        <f t="shared" si="5"/>
        <v>1399.5292543965043</v>
      </c>
      <c r="BJ18" s="277">
        <f t="shared" si="5"/>
        <v>277.35813216574024</v>
      </c>
      <c r="BK18" s="277">
        <f t="shared" si="5"/>
        <v>1399.5292543965043</v>
      </c>
      <c r="BL18" s="277">
        <f t="shared" si="5"/>
        <v>277.35813216568204</v>
      </c>
      <c r="BM18" s="277">
        <f t="shared" si="5"/>
        <v>838.44369328109315</v>
      </c>
      <c r="BN18" s="86"/>
      <c r="BO18" s="86"/>
      <c r="BP18" s="86"/>
      <c r="BQ18" s="86"/>
      <c r="BR18" s="86"/>
      <c r="BS18" s="86"/>
      <c r="BT18" s="86"/>
      <c r="BU18" s="86"/>
      <c r="BV18" s="86"/>
      <c r="BW18" s="86"/>
      <c r="BX18" s="86"/>
      <c r="BY18" s="86"/>
      <c r="BZ18" s="86"/>
      <c r="CA18" s="86"/>
      <c r="CB18" s="86"/>
      <c r="CC18" s="86"/>
      <c r="CD18" s="86"/>
      <c r="CE18" s="86"/>
      <c r="CF18" s="86"/>
      <c r="CG18" s="86"/>
    </row>
    <row r="19" spans="1:85" ht="14.45" customHeight="1" x14ac:dyDescent="0.2">
      <c r="A19" s="26"/>
      <c r="B19" s="26"/>
      <c r="C19" s="38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</row>
    <row r="20" spans="1:85" ht="14.45" customHeight="1" x14ac:dyDescent="0.2"/>
    <row r="21" spans="1:85" ht="12" customHeight="1" x14ac:dyDescent="0.2"/>
    <row r="22" spans="1:85" ht="14.45" customHeight="1" x14ac:dyDescent="0.2"/>
    <row r="23" spans="1:85" ht="14.45" customHeight="1" x14ac:dyDescent="0.2"/>
    <row r="24" spans="1:85" ht="14.45" customHeight="1" x14ac:dyDescent="0.2"/>
    <row r="25" spans="1:85" ht="14.45" customHeight="1" x14ac:dyDescent="0.2"/>
    <row r="26" spans="1:85" ht="14.45" customHeight="1" x14ac:dyDescent="0.2"/>
    <row r="27" spans="1:85" ht="14.45" customHeight="1" x14ac:dyDescent="0.2"/>
    <row r="28" spans="1:85" ht="14.45" customHeight="1" x14ac:dyDescent="0.2"/>
    <row r="29" spans="1:85" ht="14.45" customHeight="1" x14ac:dyDescent="0.2"/>
    <row r="30" spans="1:85" ht="14.45" customHeight="1" x14ac:dyDescent="0.2"/>
    <row r="31" spans="1:85" ht="14.45" customHeight="1" x14ac:dyDescent="0.2"/>
    <row r="32" spans="1:85" ht="14.45" customHeight="1" x14ac:dyDescent="0.2"/>
    <row r="33" spans="4:5" ht="14.45" customHeight="1" x14ac:dyDescent="0.2"/>
    <row r="34" spans="4:5" ht="14.45" customHeight="1" x14ac:dyDescent="0.2"/>
    <row r="35" spans="4:5" ht="14.45" customHeight="1" x14ac:dyDescent="0.2"/>
    <row r="36" spans="4:5" ht="14.45" customHeight="1" x14ac:dyDescent="0.2"/>
    <row r="37" spans="4:5" ht="14.45" customHeight="1" x14ac:dyDescent="0.2"/>
    <row r="38" spans="4:5" ht="14.45" customHeight="1" x14ac:dyDescent="0.2"/>
    <row r="39" spans="4:5" ht="14.45" customHeight="1" x14ac:dyDescent="0.2"/>
    <row r="40" spans="4:5" ht="14.45" customHeight="1" x14ac:dyDescent="0.2"/>
    <row r="41" spans="4:5" ht="14.45" customHeight="1" x14ac:dyDescent="0.2"/>
    <row r="42" spans="4:5" ht="14.45" customHeight="1" x14ac:dyDescent="0.2"/>
    <row r="43" spans="4:5" ht="14.45" customHeight="1" x14ac:dyDescent="0.2"/>
    <row r="44" spans="4:5" ht="14.45" customHeight="1" x14ac:dyDescent="0.2"/>
    <row r="45" spans="4:5" ht="14.45" customHeight="1" x14ac:dyDescent="0.2"/>
    <row r="46" spans="4:5" ht="14.45" customHeight="1" x14ac:dyDescent="0.2"/>
    <row r="47" spans="4:5" ht="14.45" customHeight="1" x14ac:dyDescent="0.2"/>
    <row r="48" spans="4:5" ht="14.45" customHeight="1" x14ac:dyDescent="0.2">
      <c r="D48" s="270"/>
      <c r="E48" s="270"/>
    </row>
    <row r="49" spans="4:5" ht="14.45" customHeight="1" x14ac:dyDescent="0.2">
      <c r="D49" s="270"/>
      <c r="E49" s="270"/>
    </row>
    <row r="50" spans="4:5" ht="14.45" customHeight="1" x14ac:dyDescent="0.2">
      <c r="D50" s="270"/>
      <c r="E50" s="270"/>
    </row>
    <row r="51" spans="4:5" ht="14.45" customHeight="1" x14ac:dyDescent="0.2">
      <c r="D51" s="270"/>
      <c r="E51" s="270"/>
    </row>
    <row r="52" spans="4:5" ht="14.45" customHeight="1" x14ac:dyDescent="0.2">
      <c r="D52" s="270"/>
      <c r="E52" s="270"/>
    </row>
    <row r="53" spans="4:5" ht="14.45" customHeight="1" x14ac:dyDescent="0.2">
      <c r="D53" s="270"/>
      <c r="E53" s="270"/>
    </row>
    <row r="54" spans="4:5" ht="14.45" customHeight="1" x14ac:dyDescent="0.2">
      <c r="D54" s="270"/>
      <c r="E54" s="270"/>
    </row>
    <row r="55" spans="4:5" ht="14.45" customHeight="1" x14ac:dyDescent="0.2">
      <c r="D55" s="270"/>
      <c r="E55" s="270"/>
    </row>
    <row r="56" spans="4:5" ht="14.45" customHeight="1" x14ac:dyDescent="0.2">
      <c r="D56" s="270"/>
      <c r="E56" s="270"/>
    </row>
    <row r="57" spans="4:5" ht="14.45" customHeight="1" x14ac:dyDescent="0.2"/>
    <row r="58" spans="4:5" ht="14.45" customHeight="1" x14ac:dyDescent="0.2"/>
    <row r="59" spans="4:5" ht="14.45" customHeight="1" x14ac:dyDescent="0.2"/>
    <row r="60" spans="4:5" ht="14.45" customHeight="1" x14ac:dyDescent="0.2"/>
    <row r="61" spans="4:5" ht="14.45" customHeight="1" x14ac:dyDescent="0.2"/>
    <row r="62" spans="4:5" ht="14.45" customHeight="1" x14ac:dyDescent="0.2"/>
    <row r="63" spans="4:5" ht="14.45" customHeight="1" x14ac:dyDescent="0.2"/>
    <row r="64" spans="4:5" ht="14.45" customHeight="1" x14ac:dyDescent="0.2"/>
    <row r="65" ht="14.45" customHeight="1" x14ac:dyDescent="0.2"/>
    <row r="66" ht="14.45" customHeight="1" x14ac:dyDescent="0.2"/>
    <row r="67" ht="14.45" customHeight="1" x14ac:dyDescent="0.2"/>
    <row r="68" ht="14.45" customHeight="1" x14ac:dyDescent="0.2"/>
    <row r="69" ht="14.45" customHeight="1" x14ac:dyDescent="0.2"/>
    <row r="70" ht="14.45" customHeight="1" x14ac:dyDescent="0.2"/>
    <row r="71" ht="14.45" customHeight="1" x14ac:dyDescent="0.2"/>
    <row r="72" ht="14.45" customHeight="1" x14ac:dyDescent="0.2"/>
    <row r="73" ht="14.45" customHeight="1" x14ac:dyDescent="0.2"/>
    <row r="74" ht="14.45" customHeight="1" x14ac:dyDescent="0.2"/>
    <row r="75" ht="14.45" customHeight="1" x14ac:dyDescent="0.2"/>
    <row r="76" ht="14.45" customHeight="1" x14ac:dyDescent="0.2"/>
    <row r="77" ht="14.45" customHeight="1" x14ac:dyDescent="0.2"/>
    <row r="78" ht="14.45" customHeight="1" x14ac:dyDescent="0.2"/>
    <row r="79" ht="14.45" customHeight="1" x14ac:dyDescent="0.2"/>
    <row r="80" ht="14.45" customHeight="1" x14ac:dyDescent="0.2"/>
    <row r="81" ht="14.45" customHeight="1" x14ac:dyDescent="0.2"/>
    <row r="82" ht="14.45" customHeight="1" x14ac:dyDescent="0.2"/>
    <row r="83" ht="14.45" customHeight="1" x14ac:dyDescent="0.2"/>
    <row r="84" ht="14.45" customHeight="1" x14ac:dyDescent="0.2"/>
    <row r="85" ht="14.45" customHeight="1" x14ac:dyDescent="0.2"/>
    <row r="86" ht="14.45" customHeight="1" x14ac:dyDescent="0.2"/>
    <row r="87" ht="14.45" customHeight="1" x14ac:dyDescent="0.2"/>
    <row r="88" ht="14.45" customHeight="1" x14ac:dyDescent="0.2"/>
    <row r="89" ht="14.45" customHeight="1" x14ac:dyDescent="0.2"/>
    <row r="90" ht="14.45" customHeight="1" x14ac:dyDescent="0.2"/>
    <row r="91" ht="14.45" customHeight="1" x14ac:dyDescent="0.2"/>
    <row r="92" ht="14.45" customHeight="1" x14ac:dyDescent="0.2"/>
    <row r="93" ht="14.45" customHeight="1" x14ac:dyDescent="0.2"/>
    <row r="94" ht="14.45" customHeight="1" x14ac:dyDescent="0.2"/>
    <row r="95" ht="14.45" customHeight="1" x14ac:dyDescent="0.2"/>
    <row r="96" ht="14.45" customHeight="1" x14ac:dyDescent="0.2"/>
    <row r="97" ht="14.45" customHeight="1" x14ac:dyDescent="0.2"/>
    <row r="98" ht="14.45" customHeight="1" x14ac:dyDescent="0.2"/>
    <row r="99" ht="14.45" customHeight="1" x14ac:dyDescent="0.2"/>
    <row r="100" ht="14.45" customHeight="1" x14ac:dyDescent="0.2"/>
    <row r="101" ht="14.45" customHeight="1" x14ac:dyDescent="0.2"/>
    <row r="102" ht="14.45" customHeight="1" x14ac:dyDescent="0.2"/>
    <row r="103" ht="14.45" customHeight="1" x14ac:dyDescent="0.2"/>
    <row r="104" ht="14.45" customHeight="1" x14ac:dyDescent="0.2"/>
    <row r="105" ht="14.45" customHeight="1" x14ac:dyDescent="0.2"/>
    <row r="106" ht="14.45" customHeight="1" x14ac:dyDescent="0.2"/>
    <row r="107" ht="14.45" customHeight="1" x14ac:dyDescent="0.2"/>
    <row r="108" ht="14.45" customHeight="1" x14ac:dyDescent="0.2"/>
    <row r="109" ht="14.45" customHeight="1" x14ac:dyDescent="0.2"/>
    <row r="110" ht="14.45" customHeight="1" x14ac:dyDescent="0.2"/>
    <row r="111" ht="14.45" customHeight="1" x14ac:dyDescent="0.2"/>
    <row r="112" ht="14.45" customHeight="1" x14ac:dyDescent="0.2"/>
    <row r="113" ht="14.45" customHeight="1" x14ac:dyDescent="0.2"/>
    <row r="114" ht="14.45" customHeight="1" x14ac:dyDescent="0.2"/>
    <row r="115" ht="14.45" customHeight="1" x14ac:dyDescent="0.2"/>
    <row r="116" ht="14.45" customHeight="1" x14ac:dyDescent="0.2"/>
    <row r="117" ht="14.45" customHeight="1" x14ac:dyDescent="0.2"/>
    <row r="118" ht="14.45" customHeight="1" x14ac:dyDescent="0.2"/>
    <row r="119" ht="14.45" customHeight="1" x14ac:dyDescent="0.2"/>
    <row r="120" ht="14.45" customHeight="1" x14ac:dyDescent="0.2"/>
    <row r="121" ht="14.45" customHeight="1" x14ac:dyDescent="0.2"/>
    <row r="122" ht="14.45" customHeight="1" x14ac:dyDescent="0.2"/>
    <row r="123" ht="14.45" customHeight="1" x14ac:dyDescent="0.2"/>
    <row r="124" ht="14.45" customHeight="1" x14ac:dyDescent="0.2"/>
    <row r="125" ht="14.45" customHeight="1" x14ac:dyDescent="0.2"/>
    <row r="126" ht="14.45" customHeight="1" x14ac:dyDescent="0.2"/>
    <row r="127" ht="14.45" customHeight="1" x14ac:dyDescent="0.2"/>
    <row r="128" ht="14.45" customHeight="1" x14ac:dyDescent="0.2"/>
    <row r="129" ht="14.45" customHeight="1" x14ac:dyDescent="0.2"/>
    <row r="130" ht="14.45" customHeight="1" x14ac:dyDescent="0.2"/>
    <row r="131" ht="14.45" customHeight="1" x14ac:dyDescent="0.2"/>
    <row r="132" ht="14.45" customHeight="1" x14ac:dyDescent="0.2"/>
    <row r="133" ht="14.45" customHeight="1" x14ac:dyDescent="0.2"/>
    <row r="134" ht="14.45" customHeight="1" x14ac:dyDescent="0.2"/>
    <row r="135" ht="14.45" customHeight="1" x14ac:dyDescent="0.2"/>
    <row r="136" ht="14.45" customHeight="1" x14ac:dyDescent="0.2"/>
    <row r="137" ht="14.45" customHeight="1" x14ac:dyDescent="0.2"/>
    <row r="138" ht="14.45" customHeight="1" x14ac:dyDescent="0.2"/>
    <row r="139" ht="14.45" customHeight="1" x14ac:dyDescent="0.2"/>
    <row r="140" ht="14.45" customHeight="1" x14ac:dyDescent="0.2"/>
    <row r="141" ht="14.45" customHeight="1" x14ac:dyDescent="0.2"/>
    <row r="142" ht="14.45" customHeight="1" x14ac:dyDescent="0.2"/>
    <row r="143" ht="14.45" customHeight="1" x14ac:dyDescent="0.2"/>
    <row r="144" ht="14.45" customHeight="1" x14ac:dyDescent="0.2"/>
    <row r="145" ht="14.45" customHeight="1" x14ac:dyDescent="0.2"/>
    <row r="146" ht="14.45" customHeight="1" x14ac:dyDescent="0.2"/>
    <row r="147" ht="14.45" customHeight="1" x14ac:dyDescent="0.2"/>
    <row r="148" ht="14.45" customHeight="1" x14ac:dyDescent="0.2"/>
    <row r="149" ht="14.45" customHeight="1" x14ac:dyDescent="0.2"/>
    <row r="150" ht="14.45" customHeight="1" x14ac:dyDescent="0.2"/>
    <row r="151" ht="14.45" customHeight="1" x14ac:dyDescent="0.2"/>
    <row r="152" ht="14.45" customHeight="1" x14ac:dyDescent="0.2"/>
    <row r="153" ht="14.45" customHeight="1" x14ac:dyDescent="0.2"/>
    <row r="154" ht="14.45" customHeight="1" x14ac:dyDescent="0.2"/>
    <row r="155" ht="14.45" customHeight="1" x14ac:dyDescent="0.2"/>
    <row r="156" ht="14.45" customHeight="1" x14ac:dyDescent="0.2"/>
    <row r="157" ht="14.45" customHeight="1" x14ac:dyDescent="0.2"/>
    <row r="158" ht="14.45" customHeight="1" x14ac:dyDescent="0.2"/>
    <row r="159" ht="14.45" customHeight="1" x14ac:dyDescent="0.2"/>
    <row r="160" ht="14.45" customHeight="1" x14ac:dyDescent="0.2"/>
    <row r="161" ht="14.45" customHeight="1" x14ac:dyDescent="0.2"/>
    <row r="162" ht="14.45" customHeight="1" x14ac:dyDescent="0.2"/>
    <row r="163" ht="14.45" customHeight="1" x14ac:dyDescent="0.2"/>
    <row r="164" ht="14.45" customHeight="1" x14ac:dyDescent="0.2"/>
    <row r="165" ht="14.45" customHeight="1" x14ac:dyDescent="0.2"/>
    <row r="166" ht="14.45" customHeight="1" x14ac:dyDescent="0.2"/>
    <row r="167" ht="14.45" customHeight="1" x14ac:dyDescent="0.2"/>
    <row r="168" ht="14.45" customHeight="1" x14ac:dyDescent="0.2"/>
    <row r="169" ht="14.45" customHeight="1" x14ac:dyDescent="0.2"/>
    <row r="170" ht="14.45" customHeight="1" x14ac:dyDescent="0.2"/>
    <row r="171" ht="14.45" customHeight="1" x14ac:dyDescent="0.2"/>
    <row r="172" ht="14.45" customHeight="1" x14ac:dyDescent="0.2"/>
    <row r="173" ht="14.45" customHeight="1" x14ac:dyDescent="0.2"/>
    <row r="174" ht="14.45" customHeight="1" x14ac:dyDescent="0.2"/>
    <row r="175" ht="14.45" customHeight="1" x14ac:dyDescent="0.2"/>
    <row r="176" ht="14.45" customHeight="1" x14ac:dyDescent="0.2"/>
    <row r="177" ht="14.45" customHeight="1" x14ac:dyDescent="0.2"/>
    <row r="178" ht="14.45" customHeight="1" x14ac:dyDescent="0.2"/>
    <row r="179" ht="14.45" customHeight="1" x14ac:dyDescent="0.2"/>
    <row r="180" ht="14.45" customHeight="1" x14ac:dyDescent="0.2"/>
    <row r="181" ht="14.45" customHeight="1" x14ac:dyDescent="0.2"/>
    <row r="182" ht="14.45" customHeight="1" x14ac:dyDescent="0.2"/>
    <row r="183" ht="14.45" customHeight="1" x14ac:dyDescent="0.2"/>
    <row r="184" ht="14.45" customHeight="1" x14ac:dyDescent="0.2"/>
    <row r="185" ht="14.45" customHeight="1" x14ac:dyDescent="0.2"/>
    <row r="186" ht="14.45" customHeight="1" x14ac:dyDescent="0.2"/>
    <row r="187" ht="14.45" customHeight="1" x14ac:dyDescent="0.2"/>
    <row r="188" ht="14.45" customHeight="1" x14ac:dyDescent="0.2"/>
    <row r="189" ht="14.45" customHeight="1" x14ac:dyDescent="0.2"/>
    <row r="190" ht="14.45" customHeight="1" x14ac:dyDescent="0.2"/>
    <row r="191" ht="14.45" customHeight="1" x14ac:dyDescent="0.2"/>
    <row r="192" ht="14.45" customHeight="1" x14ac:dyDescent="0.2"/>
    <row r="193" ht="14.45" customHeight="1" x14ac:dyDescent="0.2"/>
    <row r="194" ht="14.45" customHeight="1" x14ac:dyDescent="0.2"/>
    <row r="195" ht="14.45" customHeight="1" x14ac:dyDescent="0.2"/>
    <row r="196" ht="14.45" customHeight="1" x14ac:dyDescent="0.2"/>
    <row r="197" ht="14.45" customHeight="1" x14ac:dyDescent="0.2"/>
    <row r="198" ht="14.45" customHeight="1" x14ac:dyDescent="0.2"/>
    <row r="199" ht="14.45" customHeight="1" x14ac:dyDescent="0.2"/>
    <row r="200" ht="14.45" customHeight="1" x14ac:dyDescent="0.2"/>
    <row r="201" ht="14.45" customHeight="1" x14ac:dyDescent="0.2"/>
    <row r="202" ht="14.45" customHeight="1" x14ac:dyDescent="0.2"/>
    <row r="203" ht="14.45" customHeight="1" x14ac:dyDescent="0.2"/>
    <row r="204" ht="14.45" customHeight="1" x14ac:dyDescent="0.2"/>
    <row r="205" ht="14.45" customHeight="1" x14ac:dyDescent="0.2"/>
    <row r="206" ht="14.45" customHeight="1" x14ac:dyDescent="0.2"/>
    <row r="207" ht="14.45" customHeight="1" x14ac:dyDescent="0.2"/>
    <row r="208" ht="14.45" customHeight="1" x14ac:dyDescent="0.2"/>
    <row r="209" ht="14.45" customHeight="1" x14ac:dyDescent="0.2"/>
    <row r="210" ht="14.45" customHeight="1" x14ac:dyDescent="0.2"/>
    <row r="211" ht="14.45" customHeight="1" x14ac:dyDescent="0.2"/>
    <row r="212" ht="14.45" customHeight="1" x14ac:dyDescent="0.2"/>
    <row r="213" ht="14.45" customHeight="1" x14ac:dyDescent="0.2"/>
    <row r="214" ht="14.45" customHeight="1" x14ac:dyDescent="0.2"/>
    <row r="215" ht="14.45" customHeight="1" x14ac:dyDescent="0.2"/>
    <row r="216" ht="14.45" customHeight="1" x14ac:dyDescent="0.2"/>
    <row r="217" ht="14.45" customHeight="1" x14ac:dyDescent="0.2"/>
    <row r="218" ht="14.45" customHeight="1" x14ac:dyDescent="0.2"/>
    <row r="219" ht="14.45" customHeight="1" x14ac:dyDescent="0.2"/>
    <row r="220" ht="14.4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hyperlinks>
    <hyperlink ref="A2" location="'Содержание'!A1" display="&lt;&lt;"/>
  </hyperlinks>
  <pageMargins left="0.7" right="0.7" top="0.75" bottom="0.75" header="0.511811023622047" footer="0.511811023622047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95959"/>
  </sheetPr>
  <dimension ref="A1:IV456"/>
  <sheetViews>
    <sheetView zoomScale="70" zoomScaleNormal="70" workbookViewId="0">
      <pane xSplit="11" ySplit="5" topLeftCell="L27" activePane="bottomRight" state="frozen"/>
      <selection pane="topRight"/>
      <selection pane="bottomLeft"/>
      <selection pane="bottomRight" activeCell="D1" sqref="D1:D1048576"/>
    </sheetView>
  </sheetViews>
  <sheetFormatPr defaultColWidth="9" defaultRowHeight="15" outlineLevelRow="1" x14ac:dyDescent="0.2"/>
  <cols>
    <col min="1" max="1" width="2.5703125" style="20" customWidth="1"/>
    <col min="2" max="2" width="2.140625" style="20" customWidth="1"/>
    <col min="3" max="3" width="75.42578125" style="20" customWidth="1"/>
    <col min="4" max="4" width="9.5703125" style="544" customWidth="1"/>
    <col min="5" max="5" width="1.42578125" style="20" customWidth="1"/>
    <col min="6" max="6" width="23" style="20" customWidth="1"/>
    <col min="7" max="11" width="13.42578125" style="20" customWidth="1"/>
    <col min="12" max="12" width="1.5703125" style="20" customWidth="1"/>
    <col min="13" max="256" width="14.42578125" style="20" customWidth="1"/>
  </cols>
  <sheetData>
    <row r="1" spans="1:256" ht="9" customHeight="1" x14ac:dyDescent="0.2">
      <c r="A1" s="26"/>
      <c r="B1" s="63"/>
      <c r="C1" s="62"/>
      <c r="D1" s="516"/>
      <c r="E1" s="195"/>
      <c r="F1" s="195"/>
      <c r="G1" s="195"/>
      <c r="H1" s="195"/>
      <c r="I1" s="195"/>
      <c r="J1" s="195"/>
      <c r="K1" s="195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</row>
    <row r="2" spans="1:256" ht="14.45" customHeight="1" x14ac:dyDescent="0.2">
      <c r="A2" s="46" t="s">
        <v>25</v>
      </c>
      <c r="B2" s="278" t="s">
        <v>351</v>
      </c>
      <c r="C2" s="62"/>
      <c r="D2" s="516"/>
      <c r="E2" s="195"/>
      <c r="F2" s="51"/>
      <c r="G2" s="279"/>
      <c r="H2" s="195"/>
      <c r="I2" s="195"/>
      <c r="J2" s="195"/>
      <c r="K2" s="195"/>
      <c r="L2" s="26"/>
      <c r="M2" s="197" t="str">
        <f>Отчетность!L2</f>
        <v>Год 1</v>
      </c>
      <c r="N2" s="197" t="str">
        <f>Отчетность!M2</f>
        <v>Год 1</v>
      </c>
      <c r="O2" s="197" t="str">
        <f>Отчетность!N2</f>
        <v>Год 1</v>
      </c>
      <c r="P2" s="197" t="str">
        <f>Отчетность!O2</f>
        <v>Год 1</v>
      </c>
      <c r="Q2" s="197" t="str">
        <f>Отчетность!P2</f>
        <v>Год 1</v>
      </c>
      <c r="R2" s="197" t="str">
        <f>Отчетность!Q2</f>
        <v>Год 1</v>
      </c>
      <c r="S2" s="197" t="str">
        <f>Отчетность!R2</f>
        <v>Год 1</v>
      </c>
      <c r="T2" s="197" t="str">
        <f>Отчетность!S2</f>
        <v>Год 1</v>
      </c>
      <c r="U2" s="197" t="str">
        <f>Отчетность!T2</f>
        <v>Год 1</v>
      </c>
      <c r="V2" s="197" t="str">
        <f>Отчетность!U2</f>
        <v>Год 1</v>
      </c>
      <c r="W2" s="197" t="str">
        <f>Отчетность!V2</f>
        <v>Год 1</v>
      </c>
      <c r="X2" s="197" t="str">
        <f>Отчетность!W2</f>
        <v>Год 1</v>
      </c>
      <c r="Y2" s="197" t="str">
        <f>Отчетность!X2</f>
        <v>Год 2</v>
      </c>
      <c r="Z2" s="197" t="str">
        <f>Отчетность!Y2</f>
        <v>Год 2</v>
      </c>
      <c r="AA2" s="197" t="str">
        <f>Отчетность!Z2</f>
        <v>Год 2</v>
      </c>
      <c r="AB2" s="197" t="str">
        <f>Отчетность!AA2</f>
        <v>Год 2</v>
      </c>
      <c r="AC2" s="197" t="str">
        <f>Отчетность!AB2</f>
        <v>Год 2</v>
      </c>
      <c r="AD2" s="197" t="str">
        <f>Отчетность!AC2</f>
        <v>Год 2</v>
      </c>
      <c r="AE2" s="197" t="str">
        <f>Отчетность!AD2</f>
        <v>Год 2</v>
      </c>
      <c r="AF2" s="197" t="str">
        <f>Отчетность!AE2</f>
        <v>Год 2</v>
      </c>
      <c r="AG2" s="197" t="str">
        <f>Отчетность!AF2</f>
        <v>Год 2</v>
      </c>
      <c r="AH2" s="197" t="str">
        <f>Отчетность!AG2</f>
        <v>Год 2</v>
      </c>
      <c r="AI2" s="197" t="str">
        <f>Отчетность!AH2</f>
        <v>Год 2</v>
      </c>
      <c r="AJ2" s="197" t="str">
        <f>Отчетность!AI2</f>
        <v>Год 2</v>
      </c>
      <c r="AK2" s="197" t="str">
        <f>Отчетность!AJ2</f>
        <v>Год 3</v>
      </c>
      <c r="AL2" s="197" t="str">
        <f>Отчетность!AK2</f>
        <v>Год 3</v>
      </c>
      <c r="AM2" s="197" t="str">
        <f>Отчетность!AL2</f>
        <v>Год 3</v>
      </c>
      <c r="AN2" s="197" t="str">
        <f>Отчетность!AM2</f>
        <v>Год 3</v>
      </c>
      <c r="AO2" s="197" t="str">
        <f>Отчетность!AN2</f>
        <v>Год 3</v>
      </c>
      <c r="AP2" s="197" t="str">
        <f>Отчетность!AO2</f>
        <v>Год 3</v>
      </c>
      <c r="AQ2" s="197" t="str">
        <f>Отчетность!AP2</f>
        <v>Год 3</v>
      </c>
      <c r="AR2" s="197" t="str">
        <f>Отчетность!AQ2</f>
        <v>Год 3</v>
      </c>
      <c r="AS2" s="197" t="str">
        <f>Отчетность!AR2</f>
        <v>Год 3</v>
      </c>
      <c r="AT2" s="197" t="str">
        <f>Отчетность!AS2</f>
        <v>Год 3</v>
      </c>
      <c r="AU2" s="197" t="str">
        <f>Отчетность!AT2</f>
        <v>Год 3</v>
      </c>
      <c r="AV2" s="197" t="str">
        <f>Отчетность!AU2</f>
        <v>Год 3</v>
      </c>
      <c r="AW2" s="197" t="str">
        <f>Отчетность!AV2</f>
        <v>Год 4</v>
      </c>
      <c r="AX2" s="197" t="str">
        <f>Отчетность!AW2</f>
        <v>Год 4</v>
      </c>
      <c r="AY2" s="197" t="str">
        <f>Отчетность!AX2</f>
        <v>Год 4</v>
      </c>
      <c r="AZ2" s="197" t="str">
        <f>Отчетность!AY2</f>
        <v>Год 4</v>
      </c>
      <c r="BA2" s="197" t="str">
        <f>Отчетность!AZ2</f>
        <v>Год 4</v>
      </c>
      <c r="BB2" s="197" t="str">
        <f>Отчетность!BA2</f>
        <v>Год 4</v>
      </c>
      <c r="BC2" s="197" t="str">
        <f>Отчетность!BB2</f>
        <v>Год 4</v>
      </c>
      <c r="BD2" s="197" t="str">
        <f>Отчетность!BC2</f>
        <v>Год 4</v>
      </c>
      <c r="BE2" s="197" t="str">
        <f>Отчетность!BD2</f>
        <v>Год 4</v>
      </c>
      <c r="BF2" s="197" t="str">
        <f>Отчетность!BE2</f>
        <v>Год 4</v>
      </c>
      <c r="BG2" s="197" t="str">
        <f>Отчетность!BF2</f>
        <v>Год 4</v>
      </c>
      <c r="BH2" s="197" t="str">
        <f>Отчетность!BG2</f>
        <v>Год 4</v>
      </c>
      <c r="BI2" s="197" t="str">
        <f>Отчетность!BH2</f>
        <v>Год 5</v>
      </c>
      <c r="BJ2" s="197" t="str">
        <f>Отчетность!BI2</f>
        <v>Год 5</v>
      </c>
      <c r="BK2" s="197" t="str">
        <f>Отчетность!BJ2</f>
        <v>Год 5</v>
      </c>
      <c r="BL2" s="197" t="str">
        <f>Отчетность!BK2</f>
        <v>Год 5</v>
      </c>
      <c r="BM2" s="197" t="str">
        <f>Отчетность!BL2</f>
        <v>Год 5</v>
      </c>
      <c r="BN2" s="197" t="str">
        <f>Отчетность!BM2</f>
        <v>Год 5</v>
      </c>
      <c r="BO2" s="197" t="str">
        <f>Отчетность!BN2</f>
        <v>Год 5</v>
      </c>
      <c r="BP2" s="197" t="str">
        <f>Отчетность!BO2</f>
        <v>Год 5</v>
      </c>
      <c r="BQ2" s="197" t="str">
        <f>Отчетность!BP2</f>
        <v>Год 5</v>
      </c>
      <c r="BR2" s="197" t="str">
        <f>Отчетность!BQ2</f>
        <v>Год 5</v>
      </c>
      <c r="BS2" s="197" t="str">
        <f>Отчетность!BR2</f>
        <v>Год 5</v>
      </c>
      <c r="BT2" s="197" t="str">
        <f>Отчетность!BS2</f>
        <v>Год 5</v>
      </c>
      <c r="BU2" s="20" t="s">
        <v>267</v>
      </c>
      <c r="BV2" s="20">
        <v>2</v>
      </c>
    </row>
    <row r="3" spans="1:256" ht="14.45" customHeight="1" x14ac:dyDescent="0.2">
      <c r="A3" s="26"/>
      <c r="B3" s="62"/>
      <c r="C3" s="62"/>
      <c r="D3" s="516"/>
      <c r="E3" s="195"/>
      <c r="F3" s="74" t="s">
        <v>352</v>
      </c>
      <c r="G3" s="195"/>
      <c r="H3" s="195"/>
      <c r="I3" s="195"/>
      <c r="J3" s="195"/>
      <c r="K3" s="195"/>
      <c r="L3" s="26"/>
      <c r="M3" s="197" t="str">
        <f>Отчетность!L3</f>
        <v xml:space="preserve">Месяц 1 </v>
      </c>
      <c r="N3" s="197" t="str">
        <f>Отчетность!M3</f>
        <v>Месяц 2</v>
      </c>
      <c r="O3" s="197" t="str">
        <f>Отчетность!N3</f>
        <v>Месяц 3</v>
      </c>
      <c r="P3" s="197" t="str">
        <f>Отчетность!O3</f>
        <v>Месяц 4</v>
      </c>
      <c r="Q3" s="197" t="str">
        <f>Отчетность!P3</f>
        <v>Месяц 5</v>
      </c>
      <c r="R3" s="197" t="str">
        <f>Отчетность!Q3</f>
        <v>Месяц 6</v>
      </c>
      <c r="S3" s="197" t="str">
        <f>Отчетность!R3</f>
        <v>Месяц 7</v>
      </c>
      <c r="T3" s="197" t="str">
        <f>Отчетность!S3</f>
        <v>Месяц 8</v>
      </c>
      <c r="U3" s="197" t="str">
        <f>Отчетность!T3</f>
        <v>Месяц 9</v>
      </c>
      <c r="V3" s="197" t="str">
        <f>Отчетность!U3</f>
        <v>Месяц 10</v>
      </c>
      <c r="W3" s="197" t="str">
        <f>Отчетность!V3</f>
        <v>Месяц 11</v>
      </c>
      <c r="X3" s="197" t="str">
        <f>Отчетность!W3</f>
        <v>Месяц 12</v>
      </c>
      <c r="Y3" s="197" t="str">
        <f>Отчетность!X3</f>
        <v>Месяц 1</v>
      </c>
      <c r="Z3" s="197" t="str">
        <f>Отчетность!Y3</f>
        <v>Месяц 2</v>
      </c>
      <c r="AA3" s="197" t="str">
        <f>Отчетность!Z3</f>
        <v>Месяц 3</v>
      </c>
      <c r="AB3" s="197" t="str">
        <f>Отчетность!AA3</f>
        <v>Месяц 4</v>
      </c>
      <c r="AC3" s="197" t="str">
        <f>Отчетность!AB3</f>
        <v>Месяц 5</v>
      </c>
      <c r="AD3" s="197" t="str">
        <f>Отчетность!AC3</f>
        <v>Месяц 6</v>
      </c>
      <c r="AE3" s="197" t="str">
        <f>Отчетность!AD3</f>
        <v>Месяц 7</v>
      </c>
      <c r="AF3" s="197" t="str">
        <f>Отчетность!AE3</f>
        <v>Месяц 8</v>
      </c>
      <c r="AG3" s="197" t="str">
        <f>Отчетность!AF3</f>
        <v>Месяц 9</v>
      </c>
      <c r="AH3" s="197" t="str">
        <f>Отчетность!AG3</f>
        <v>Месяц 10</v>
      </c>
      <c r="AI3" s="197" t="str">
        <f>Отчетность!AH3</f>
        <v>Месяц 11</v>
      </c>
      <c r="AJ3" s="197" t="str">
        <f>Отчетность!AI3</f>
        <v>Месяц 12</v>
      </c>
      <c r="AK3" s="197" t="str">
        <f>Отчетность!AJ3</f>
        <v>Месяц 1</v>
      </c>
      <c r="AL3" s="197" t="str">
        <f>Отчетность!AK3</f>
        <v>Месяц 2</v>
      </c>
      <c r="AM3" s="197" t="str">
        <f>Отчетность!AL3</f>
        <v>Месяц 3</v>
      </c>
      <c r="AN3" s="197" t="str">
        <f>Отчетность!AM3</f>
        <v>Месяц 4</v>
      </c>
      <c r="AO3" s="197" t="str">
        <f>Отчетность!AN3</f>
        <v>Месяц 5</v>
      </c>
      <c r="AP3" s="197" t="str">
        <f>Отчетность!AO3</f>
        <v>Месяц 6</v>
      </c>
      <c r="AQ3" s="197" t="str">
        <f>Отчетность!AP3</f>
        <v>Месяц 7</v>
      </c>
      <c r="AR3" s="197" t="str">
        <f>Отчетность!AQ3</f>
        <v>Месяц 8</v>
      </c>
      <c r="AS3" s="197" t="str">
        <f>Отчетность!AR3</f>
        <v>Месяц 9</v>
      </c>
      <c r="AT3" s="197" t="str">
        <f>Отчетность!AS3</f>
        <v>Месяц 10</v>
      </c>
      <c r="AU3" s="197" t="str">
        <f>Отчетность!AT3</f>
        <v>Месяц 11</v>
      </c>
      <c r="AV3" s="197" t="str">
        <f>Отчетность!AU3</f>
        <v>Месяц 12</v>
      </c>
      <c r="AW3" s="197" t="str">
        <f>Отчетность!AV3</f>
        <v>Месяц 1</v>
      </c>
      <c r="AX3" s="197" t="str">
        <f>Отчетность!AW3</f>
        <v>Месяц 2</v>
      </c>
      <c r="AY3" s="197" t="str">
        <f>Отчетность!AX3</f>
        <v>Месяц 3</v>
      </c>
      <c r="AZ3" s="197" t="str">
        <f>Отчетность!AY3</f>
        <v>Месяц 4</v>
      </c>
      <c r="BA3" s="197" t="str">
        <f>Отчетность!AZ3</f>
        <v>Месяц 5</v>
      </c>
      <c r="BB3" s="197" t="str">
        <f>Отчетность!BA3</f>
        <v>Месяц 6</v>
      </c>
      <c r="BC3" s="197" t="str">
        <f>Отчетность!BB3</f>
        <v>Месяц 7</v>
      </c>
      <c r="BD3" s="197" t="str">
        <f>Отчетность!BC3</f>
        <v>Месяц 8</v>
      </c>
      <c r="BE3" s="197" t="str">
        <f>Отчетность!BD3</f>
        <v>Месяц 9</v>
      </c>
      <c r="BF3" s="197" t="str">
        <f>Отчетность!BE3</f>
        <v>Месяц 10</v>
      </c>
      <c r="BG3" s="197" t="str">
        <f>Отчетность!BF3</f>
        <v>Месяц 11</v>
      </c>
      <c r="BH3" s="197" t="str">
        <f>Отчетность!BG3</f>
        <v>Месяц 12</v>
      </c>
      <c r="BI3" s="197" t="str">
        <f>Отчетность!BH3</f>
        <v>Месяц 1</v>
      </c>
      <c r="BJ3" s="197" t="str">
        <f>Отчетность!BI3</f>
        <v>Месяц 2</v>
      </c>
      <c r="BK3" s="197" t="str">
        <f>Отчетность!BJ3</f>
        <v>Месяц 3</v>
      </c>
      <c r="BL3" s="197" t="str">
        <f>Отчетность!BK3</f>
        <v>Месяц 4</v>
      </c>
      <c r="BM3" s="197" t="str">
        <f>Отчетность!BL3</f>
        <v>Месяц 5</v>
      </c>
      <c r="BN3" s="197" t="str">
        <f>Отчетность!BM3</f>
        <v>Месяц 6</v>
      </c>
      <c r="BO3" s="197" t="str">
        <f>Отчетность!BN3</f>
        <v>Месяц 7</v>
      </c>
      <c r="BP3" s="197" t="str">
        <f>Отчетность!BO3</f>
        <v>Месяц 8</v>
      </c>
      <c r="BQ3" s="197" t="str">
        <f>Отчетность!BP3</f>
        <v>Месяц 9</v>
      </c>
      <c r="BR3" s="197" t="str">
        <f>Отчетность!BQ3</f>
        <v>Месяц 10</v>
      </c>
      <c r="BS3" s="197" t="str">
        <f>Отчетность!BR3</f>
        <v>Месяц 11</v>
      </c>
      <c r="BT3" s="197" t="str">
        <f>Отчетность!BS3</f>
        <v>Месяц 12</v>
      </c>
      <c r="BU3" s="20" t="s">
        <v>352</v>
      </c>
      <c r="BV3" s="20">
        <v>1</v>
      </c>
    </row>
    <row r="4" spans="1:256" ht="14.45" customHeight="1" x14ac:dyDescent="0.2">
      <c r="A4" s="26"/>
      <c r="B4" s="54"/>
      <c r="C4" s="55" t="s">
        <v>28</v>
      </c>
      <c r="D4" s="541"/>
      <c r="E4" s="54"/>
      <c r="F4" s="280">
        <f>VLOOKUP(F3,$BU$2:$BV$3,2,0)</f>
        <v>1</v>
      </c>
      <c r="G4" s="54"/>
      <c r="H4" s="54"/>
      <c r="I4" s="54"/>
      <c r="J4" s="54"/>
      <c r="K4" s="54"/>
      <c r="L4" s="26"/>
      <c r="M4" s="200">
        <f>Отчетность!L4</f>
        <v>1</v>
      </c>
      <c r="N4" s="200">
        <f>Отчетность!M4</f>
        <v>2</v>
      </c>
      <c r="O4" s="200">
        <f>Отчетность!N4</f>
        <v>3</v>
      </c>
      <c r="P4" s="200">
        <f>Отчетность!O4</f>
        <v>4</v>
      </c>
      <c r="Q4" s="200">
        <f>Отчетность!P4</f>
        <v>5</v>
      </c>
      <c r="R4" s="200">
        <f>Отчетность!Q4</f>
        <v>6</v>
      </c>
      <c r="S4" s="200">
        <f>Отчетность!R4</f>
        <v>7</v>
      </c>
      <c r="T4" s="200">
        <f>Отчетность!S4</f>
        <v>8</v>
      </c>
      <c r="U4" s="200">
        <f>Отчетность!T4</f>
        <v>9</v>
      </c>
      <c r="V4" s="200">
        <f>Отчетность!U4</f>
        <v>10</v>
      </c>
      <c r="W4" s="200">
        <f>Отчетность!V4</f>
        <v>11</v>
      </c>
      <c r="X4" s="200">
        <f>Отчетность!W4</f>
        <v>12</v>
      </c>
      <c r="Y4" s="200">
        <f>Отчетность!X4</f>
        <v>13</v>
      </c>
      <c r="Z4" s="200">
        <f>Отчетность!Y4</f>
        <v>14</v>
      </c>
      <c r="AA4" s="200">
        <f>Отчетность!Z4</f>
        <v>15</v>
      </c>
      <c r="AB4" s="200">
        <f>Отчетность!AA4</f>
        <v>16</v>
      </c>
      <c r="AC4" s="200">
        <f>Отчетность!AB4</f>
        <v>17</v>
      </c>
      <c r="AD4" s="200">
        <f>Отчетность!AC4</f>
        <v>18</v>
      </c>
      <c r="AE4" s="200">
        <f>Отчетность!AD4</f>
        <v>19</v>
      </c>
      <c r="AF4" s="200">
        <f>Отчетность!AE4</f>
        <v>20</v>
      </c>
      <c r="AG4" s="200">
        <f>Отчетность!AF4</f>
        <v>21</v>
      </c>
      <c r="AH4" s="200">
        <f>Отчетность!AG4</f>
        <v>22</v>
      </c>
      <c r="AI4" s="200">
        <f>Отчетность!AH4</f>
        <v>23</v>
      </c>
      <c r="AJ4" s="200">
        <f>Отчетность!AI4</f>
        <v>24</v>
      </c>
      <c r="AK4" s="200">
        <f>Отчетность!AJ4</f>
        <v>25</v>
      </c>
      <c r="AL4" s="200">
        <f>Отчетность!AK4</f>
        <v>26</v>
      </c>
      <c r="AM4" s="200">
        <f>Отчетность!AL4</f>
        <v>27</v>
      </c>
      <c r="AN4" s="200">
        <f>Отчетность!AM4</f>
        <v>28</v>
      </c>
      <c r="AO4" s="200">
        <f>Отчетность!AN4</f>
        <v>29</v>
      </c>
      <c r="AP4" s="200">
        <f>Отчетность!AO4</f>
        <v>30</v>
      </c>
      <c r="AQ4" s="200">
        <f>Отчетность!AP4</f>
        <v>31</v>
      </c>
      <c r="AR4" s="200">
        <f>Отчетность!AQ4</f>
        <v>32</v>
      </c>
      <c r="AS4" s="200">
        <f>Отчетность!AR4</f>
        <v>33</v>
      </c>
      <c r="AT4" s="200">
        <f>Отчетность!AS4</f>
        <v>34</v>
      </c>
      <c r="AU4" s="200">
        <f>Отчетность!AT4</f>
        <v>35</v>
      </c>
      <c r="AV4" s="200">
        <f>Отчетность!AU4</f>
        <v>36</v>
      </c>
      <c r="AW4" s="200">
        <f>Отчетность!AV4</f>
        <v>37</v>
      </c>
      <c r="AX4" s="200">
        <f>Отчетность!AW4</f>
        <v>38</v>
      </c>
      <c r="AY4" s="200">
        <f>Отчетность!AX4</f>
        <v>39</v>
      </c>
      <c r="AZ4" s="200">
        <f>Отчетность!AY4</f>
        <v>40</v>
      </c>
      <c r="BA4" s="200">
        <f>Отчетность!AZ4</f>
        <v>41</v>
      </c>
      <c r="BB4" s="200">
        <f>Отчетность!BA4</f>
        <v>42</v>
      </c>
      <c r="BC4" s="200">
        <f>Отчетность!BB4</f>
        <v>43</v>
      </c>
      <c r="BD4" s="200">
        <f>Отчетность!BC4</f>
        <v>44</v>
      </c>
      <c r="BE4" s="200">
        <f>Отчетность!BD4</f>
        <v>45</v>
      </c>
      <c r="BF4" s="200">
        <f>Отчетность!BE4</f>
        <v>46</v>
      </c>
      <c r="BG4" s="200">
        <f>Отчетность!BF4</f>
        <v>47</v>
      </c>
      <c r="BH4" s="200">
        <f>Отчетность!BG4</f>
        <v>48</v>
      </c>
      <c r="BI4" s="200">
        <f>Отчетность!BH4</f>
        <v>49</v>
      </c>
      <c r="BJ4" s="200">
        <f>Отчетность!BI4</f>
        <v>50</v>
      </c>
      <c r="BK4" s="200">
        <f>Отчетность!BJ4</f>
        <v>51</v>
      </c>
      <c r="BL4" s="200">
        <f>Отчетность!BK4</f>
        <v>52</v>
      </c>
      <c r="BM4" s="200">
        <f>Отчетность!BL4</f>
        <v>53</v>
      </c>
      <c r="BN4" s="200">
        <f>Отчетность!BM4</f>
        <v>54</v>
      </c>
      <c r="BO4" s="200">
        <f>Отчетность!BN4</f>
        <v>55</v>
      </c>
      <c r="BP4" s="200">
        <f>Отчетность!BO4</f>
        <v>56</v>
      </c>
      <c r="BQ4" s="200">
        <f>Отчетность!BP4</f>
        <v>57</v>
      </c>
      <c r="BR4" s="200">
        <f>Отчетность!BQ4</f>
        <v>58</v>
      </c>
      <c r="BS4" s="200">
        <f>Отчетность!BR4</f>
        <v>59</v>
      </c>
      <c r="BT4" s="200">
        <f>Отчетность!BS4</f>
        <v>60</v>
      </c>
    </row>
    <row r="5" spans="1:256" ht="23.25" customHeight="1" x14ac:dyDescent="0.2">
      <c r="A5" s="203"/>
      <c r="B5" s="563"/>
      <c r="C5" s="563"/>
      <c r="D5" s="518" t="s">
        <v>29</v>
      </c>
      <c r="E5" s="281"/>
      <c r="F5" s="58" t="s">
        <v>274</v>
      </c>
      <c r="G5" s="58" t="s">
        <v>32</v>
      </c>
      <c r="H5" s="58" t="s">
        <v>33</v>
      </c>
      <c r="I5" s="58" t="s">
        <v>34</v>
      </c>
      <c r="J5" s="58" t="s">
        <v>35</v>
      </c>
      <c r="K5" s="58" t="s">
        <v>36</v>
      </c>
      <c r="L5" s="59"/>
      <c r="M5" s="58">
        <f>Отчетность!L5</f>
        <v>45170</v>
      </c>
      <c r="N5" s="58">
        <f>Отчетность!M5</f>
        <v>45200</v>
      </c>
      <c r="O5" s="58">
        <f>Отчетность!N5</f>
        <v>45231</v>
      </c>
      <c r="P5" s="58">
        <f>Отчетность!O5</f>
        <v>45261</v>
      </c>
      <c r="Q5" s="58">
        <f>Отчетность!P5</f>
        <v>45292</v>
      </c>
      <c r="R5" s="58">
        <f>Отчетность!Q5</f>
        <v>45323</v>
      </c>
      <c r="S5" s="58">
        <f>Отчетность!R5</f>
        <v>45352</v>
      </c>
      <c r="T5" s="58">
        <f>Отчетность!S5</f>
        <v>45383</v>
      </c>
      <c r="U5" s="58">
        <f>Отчетность!T5</f>
        <v>45413</v>
      </c>
      <c r="V5" s="58">
        <f>Отчетность!U5</f>
        <v>45444</v>
      </c>
      <c r="W5" s="58">
        <f>Отчетность!V5</f>
        <v>45474</v>
      </c>
      <c r="X5" s="58">
        <f>Отчетность!W5</f>
        <v>45505</v>
      </c>
      <c r="Y5" s="58">
        <f>Отчетность!X5</f>
        <v>45536</v>
      </c>
      <c r="Z5" s="58">
        <f>Отчетность!Y5</f>
        <v>45566</v>
      </c>
      <c r="AA5" s="58">
        <f>Отчетность!Z5</f>
        <v>45597</v>
      </c>
      <c r="AB5" s="58">
        <f>Отчетность!AA5</f>
        <v>45627</v>
      </c>
      <c r="AC5" s="58">
        <f>Отчетность!AB5</f>
        <v>45658</v>
      </c>
      <c r="AD5" s="58">
        <f>Отчетность!AC5</f>
        <v>45689</v>
      </c>
      <c r="AE5" s="58">
        <f>Отчетность!AD5</f>
        <v>45717</v>
      </c>
      <c r="AF5" s="58">
        <f>Отчетность!AE5</f>
        <v>45748</v>
      </c>
      <c r="AG5" s="58">
        <f>Отчетность!AF5</f>
        <v>45778</v>
      </c>
      <c r="AH5" s="58">
        <f>Отчетность!AG5</f>
        <v>45809</v>
      </c>
      <c r="AI5" s="58">
        <f>Отчетность!AH5</f>
        <v>45839</v>
      </c>
      <c r="AJ5" s="58">
        <f>Отчетность!AI5</f>
        <v>45870</v>
      </c>
      <c r="AK5" s="58">
        <f>Отчетность!AJ5</f>
        <v>45901</v>
      </c>
      <c r="AL5" s="58">
        <f>Отчетность!AK5</f>
        <v>45931</v>
      </c>
      <c r="AM5" s="58">
        <f>Отчетность!AL5</f>
        <v>45962</v>
      </c>
      <c r="AN5" s="58">
        <f>Отчетность!AM5</f>
        <v>45992</v>
      </c>
      <c r="AO5" s="58">
        <f>Отчетность!AN5</f>
        <v>46023</v>
      </c>
      <c r="AP5" s="58">
        <f>Отчетность!AO5</f>
        <v>46054</v>
      </c>
      <c r="AQ5" s="58">
        <f>Отчетность!AP5</f>
        <v>46082</v>
      </c>
      <c r="AR5" s="58">
        <f>Отчетность!AQ5</f>
        <v>46113</v>
      </c>
      <c r="AS5" s="58">
        <f>Отчетность!AR5</f>
        <v>46143</v>
      </c>
      <c r="AT5" s="58">
        <f>Отчетность!AS5</f>
        <v>46174</v>
      </c>
      <c r="AU5" s="58">
        <f>Отчетность!AT5</f>
        <v>46204</v>
      </c>
      <c r="AV5" s="58">
        <f>Отчетность!AU5</f>
        <v>46235</v>
      </c>
      <c r="AW5" s="58">
        <f>Отчетность!AV5</f>
        <v>46266</v>
      </c>
      <c r="AX5" s="58">
        <f>Отчетность!AW5</f>
        <v>46296</v>
      </c>
      <c r="AY5" s="58">
        <f>Отчетность!AX5</f>
        <v>46327</v>
      </c>
      <c r="AZ5" s="58">
        <f>Отчетность!AY5</f>
        <v>46357</v>
      </c>
      <c r="BA5" s="58">
        <f>Отчетность!AZ5</f>
        <v>46388</v>
      </c>
      <c r="BB5" s="58">
        <f>Отчетность!BA5</f>
        <v>46419</v>
      </c>
      <c r="BC5" s="58">
        <f>Отчетность!BB5</f>
        <v>46447</v>
      </c>
      <c r="BD5" s="58">
        <f>Отчетность!BC5</f>
        <v>46478</v>
      </c>
      <c r="BE5" s="58">
        <f>Отчетность!BD5</f>
        <v>46508</v>
      </c>
      <c r="BF5" s="58">
        <f>Отчетность!BE5</f>
        <v>46539</v>
      </c>
      <c r="BG5" s="58">
        <f>Отчетность!BF5</f>
        <v>46569</v>
      </c>
      <c r="BH5" s="58">
        <f>Отчетность!BG5</f>
        <v>46600</v>
      </c>
      <c r="BI5" s="58">
        <f>Отчетность!BH5</f>
        <v>46631</v>
      </c>
      <c r="BJ5" s="58">
        <f>Отчетность!BI5</f>
        <v>46661</v>
      </c>
      <c r="BK5" s="58">
        <f>Отчетность!BJ5</f>
        <v>46692</v>
      </c>
      <c r="BL5" s="58">
        <f>Отчетность!BK5</f>
        <v>46722</v>
      </c>
      <c r="BM5" s="58">
        <f>Отчетность!BL5</f>
        <v>46753</v>
      </c>
      <c r="BN5" s="58">
        <f>Отчетность!BM5</f>
        <v>46784</v>
      </c>
      <c r="BO5" s="58">
        <f>Отчетность!BN5</f>
        <v>46813</v>
      </c>
      <c r="BP5" s="58">
        <f>Отчетность!BO5</f>
        <v>46844</v>
      </c>
      <c r="BQ5" s="58">
        <f>Отчетность!BP5</f>
        <v>46874</v>
      </c>
      <c r="BR5" s="58">
        <f>Отчетность!BQ5</f>
        <v>46905</v>
      </c>
      <c r="BS5" s="58">
        <f>Отчетность!BR5</f>
        <v>46935</v>
      </c>
      <c r="BT5" s="58">
        <f>Отчетность!BS5</f>
        <v>46966</v>
      </c>
    </row>
    <row r="6" spans="1:256" s="501" customFormat="1" x14ac:dyDescent="0.2">
      <c r="A6" s="497"/>
      <c r="B6" s="497"/>
      <c r="C6" s="497"/>
      <c r="D6" s="542"/>
      <c r="E6" s="499"/>
      <c r="F6" s="497"/>
      <c r="G6" s="498">
        <v>1</v>
      </c>
      <c r="H6" s="498">
        <v>2</v>
      </c>
      <c r="I6" s="498">
        <v>3</v>
      </c>
      <c r="J6" s="498">
        <v>4</v>
      </c>
      <c r="K6" s="498">
        <v>5</v>
      </c>
      <c r="L6" s="499"/>
      <c r="M6" s="498">
        <v>1</v>
      </c>
      <c r="N6" s="498">
        <v>1</v>
      </c>
      <c r="O6" s="498">
        <v>1</v>
      </c>
      <c r="P6" s="498">
        <v>1</v>
      </c>
      <c r="Q6" s="498">
        <v>1</v>
      </c>
      <c r="R6" s="498">
        <v>1</v>
      </c>
      <c r="S6" s="498">
        <v>1</v>
      </c>
      <c r="T6" s="498">
        <v>1</v>
      </c>
      <c r="U6" s="498">
        <v>1</v>
      </c>
      <c r="V6" s="498">
        <v>1</v>
      </c>
      <c r="W6" s="498">
        <v>1</v>
      </c>
      <c r="X6" s="498">
        <v>1</v>
      </c>
      <c r="Y6" s="498">
        <f t="shared" ref="Y6:BT6" si="0">M6+1</f>
        <v>2</v>
      </c>
      <c r="Z6" s="498">
        <f t="shared" si="0"/>
        <v>2</v>
      </c>
      <c r="AA6" s="498">
        <f t="shared" si="0"/>
        <v>2</v>
      </c>
      <c r="AB6" s="498">
        <f t="shared" si="0"/>
        <v>2</v>
      </c>
      <c r="AC6" s="498">
        <f t="shared" si="0"/>
        <v>2</v>
      </c>
      <c r="AD6" s="498">
        <f t="shared" si="0"/>
        <v>2</v>
      </c>
      <c r="AE6" s="498">
        <f t="shared" si="0"/>
        <v>2</v>
      </c>
      <c r="AF6" s="498">
        <f t="shared" si="0"/>
        <v>2</v>
      </c>
      <c r="AG6" s="498">
        <f t="shared" si="0"/>
        <v>2</v>
      </c>
      <c r="AH6" s="498">
        <f t="shared" si="0"/>
        <v>2</v>
      </c>
      <c r="AI6" s="498">
        <f t="shared" si="0"/>
        <v>2</v>
      </c>
      <c r="AJ6" s="498">
        <f t="shared" si="0"/>
        <v>2</v>
      </c>
      <c r="AK6" s="498">
        <f t="shared" si="0"/>
        <v>3</v>
      </c>
      <c r="AL6" s="498">
        <f t="shared" si="0"/>
        <v>3</v>
      </c>
      <c r="AM6" s="498">
        <f t="shared" si="0"/>
        <v>3</v>
      </c>
      <c r="AN6" s="498">
        <f t="shared" si="0"/>
        <v>3</v>
      </c>
      <c r="AO6" s="498">
        <f t="shared" si="0"/>
        <v>3</v>
      </c>
      <c r="AP6" s="498">
        <f t="shared" si="0"/>
        <v>3</v>
      </c>
      <c r="AQ6" s="498">
        <f t="shared" si="0"/>
        <v>3</v>
      </c>
      <c r="AR6" s="498">
        <f t="shared" si="0"/>
        <v>3</v>
      </c>
      <c r="AS6" s="498">
        <f t="shared" si="0"/>
        <v>3</v>
      </c>
      <c r="AT6" s="498">
        <f t="shared" si="0"/>
        <v>3</v>
      </c>
      <c r="AU6" s="498">
        <f t="shared" si="0"/>
        <v>3</v>
      </c>
      <c r="AV6" s="498">
        <f t="shared" si="0"/>
        <v>3</v>
      </c>
      <c r="AW6" s="498">
        <f t="shared" si="0"/>
        <v>4</v>
      </c>
      <c r="AX6" s="498">
        <f t="shared" si="0"/>
        <v>4</v>
      </c>
      <c r="AY6" s="498">
        <f t="shared" si="0"/>
        <v>4</v>
      </c>
      <c r="AZ6" s="498">
        <f t="shared" si="0"/>
        <v>4</v>
      </c>
      <c r="BA6" s="498">
        <f t="shared" si="0"/>
        <v>4</v>
      </c>
      <c r="BB6" s="498">
        <f t="shared" si="0"/>
        <v>4</v>
      </c>
      <c r="BC6" s="498">
        <f t="shared" si="0"/>
        <v>4</v>
      </c>
      <c r="BD6" s="498">
        <f t="shared" si="0"/>
        <v>4</v>
      </c>
      <c r="BE6" s="498">
        <f t="shared" si="0"/>
        <v>4</v>
      </c>
      <c r="BF6" s="498">
        <f t="shared" si="0"/>
        <v>4</v>
      </c>
      <c r="BG6" s="498">
        <f t="shared" si="0"/>
        <v>4</v>
      </c>
      <c r="BH6" s="498">
        <f t="shared" si="0"/>
        <v>4</v>
      </c>
      <c r="BI6" s="498">
        <f t="shared" si="0"/>
        <v>5</v>
      </c>
      <c r="BJ6" s="498">
        <f t="shared" si="0"/>
        <v>5</v>
      </c>
      <c r="BK6" s="498">
        <f t="shared" si="0"/>
        <v>5</v>
      </c>
      <c r="BL6" s="498">
        <f t="shared" si="0"/>
        <v>5</v>
      </c>
      <c r="BM6" s="498">
        <f t="shared" si="0"/>
        <v>5</v>
      </c>
      <c r="BN6" s="498">
        <f t="shared" si="0"/>
        <v>5</v>
      </c>
      <c r="BO6" s="498">
        <f t="shared" si="0"/>
        <v>5</v>
      </c>
      <c r="BP6" s="498">
        <f t="shared" si="0"/>
        <v>5</v>
      </c>
      <c r="BQ6" s="498">
        <f t="shared" si="0"/>
        <v>5</v>
      </c>
      <c r="BR6" s="498">
        <f t="shared" si="0"/>
        <v>5</v>
      </c>
      <c r="BS6" s="498">
        <f t="shared" si="0"/>
        <v>5</v>
      </c>
      <c r="BT6" s="498">
        <f t="shared" si="0"/>
        <v>5</v>
      </c>
      <c r="BU6" s="500"/>
      <c r="BV6" s="500"/>
      <c r="BW6" s="500"/>
      <c r="BX6" s="500"/>
      <c r="BY6" s="500"/>
      <c r="BZ6" s="500"/>
      <c r="CA6" s="500"/>
      <c r="CB6" s="500"/>
      <c r="CC6" s="500"/>
      <c r="CD6" s="500"/>
      <c r="CE6" s="500"/>
      <c r="CF6" s="500"/>
      <c r="CG6" s="500"/>
      <c r="CH6" s="500"/>
      <c r="CI6" s="500"/>
      <c r="CJ6" s="500"/>
      <c r="CK6" s="500"/>
      <c r="CL6" s="500"/>
      <c r="CM6" s="500"/>
      <c r="CN6" s="500"/>
      <c r="CO6" s="500"/>
      <c r="CP6" s="500"/>
      <c r="CQ6" s="500"/>
      <c r="CR6" s="500"/>
      <c r="CS6" s="500"/>
      <c r="CT6" s="500"/>
      <c r="CU6" s="500"/>
      <c r="CV6" s="500"/>
      <c r="CW6" s="500"/>
      <c r="CX6" s="500"/>
      <c r="CY6" s="500"/>
      <c r="CZ6" s="500"/>
      <c r="DA6" s="500"/>
      <c r="DB6" s="500"/>
      <c r="DC6" s="500"/>
      <c r="DD6" s="500"/>
      <c r="DE6" s="500"/>
      <c r="DF6" s="500"/>
      <c r="DG6" s="500"/>
      <c r="DH6" s="500"/>
      <c r="DI6" s="500"/>
      <c r="DJ6" s="500"/>
      <c r="DK6" s="500"/>
      <c r="DL6" s="500"/>
      <c r="DM6" s="500"/>
      <c r="DN6" s="500"/>
      <c r="DO6" s="500"/>
      <c r="DP6" s="500"/>
      <c r="DQ6" s="500"/>
      <c r="DR6" s="500"/>
      <c r="DS6" s="500"/>
      <c r="DT6" s="500"/>
      <c r="DU6" s="500"/>
      <c r="DV6" s="500"/>
      <c r="DW6" s="500"/>
      <c r="DX6" s="500"/>
      <c r="DY6" s="500"/>
      <c r="DZ6" s="500"/>
      <c r="EA6" s="500"/>
      <c r="EB6" s="500"/>
      <c r="EC6" s="500"/>
      <c r="ED6" s="500"/>
      <c r="EE6" s="500"/>
      <c r="EF6" s="500"/>
      <c r="EG6" s="500"/>
      <c r="EH6" s="500"/>
      <c r="EI6" s="500"/>
      <c r="EJ6" s="500"/>
      <c r="EK6" s="500"/>
      <c r="EL6" s="500"/>
      <c r="EM6" s="500"/>
      <c r="EN6" s="500"/>
      <c r="EO6" s="500"/>
      <c r="EP6" s="500"/>
      <c r="EQ6" s="500"/>
      <c r="ER6" s="500"/>
      <c r="ES6" s="500"/>
      <c r="ET6" s="500"/>
      <c r="EU6" s="500"/>
      <c r="EV6" s="500"/>
      <c r="EW6" s="500"/>
      <c r="EX6" s="500"/>
      <c r="EY6" s="500"/>
      <c r="EZ6" s="500"/>
      <c r="FA6" s="500"/>
      <c r="FB6" s="500"/>
      <c r="FC6" s="500"/>
      <c r="FD6" s="500"/>
      <c r="FE6" s="500"/>
      <c r="FF6" s="500"/>
      <c r="FG6" s="500"/>
      <c r="FH6" s="500"/>
      <c r="FI6" s="500"/>
      <c r="FJ6" s="500"/>
      <c r="FK6" s="500"/>
      <c r="FL6" s="500"/>
      <c r="FM6" s="500"/>
      <c r="FN6" s="500"/>
      <c r="FO6" s="500"/>
      <c r="FP6" s="500"/>
      <c r="FQ6" s="500"/>
      <c r="FR6" s="500"/>
      <c r="FS6" s="500"/>
      <c r="FT6" s="500"/>
      <c r="FU6" s="500"/>
      <c r="FV6" s="500"/>
      <c r="FW6" s="500"/>
      <c r="FX6" s="500"/>
      <c r="FY6" s="500"/>
      <c r="FZ6" s="500"/>
      <c r="GA6" s="500"/>
      <c r="GB6" s="500"/>
      <c r="GC6" s="500"/>
      <c r="GD6" s="500"/>
      <c r="GE6" s="500"/>
      <c r="GF6" s="500"/>
      <c r="GG6" s="500"/>
      <c r="GH6" s="500"/>
      <c r="GI6" s="500"/>
      <c r="GJ6" s="500"/>
      <c r="GK6" s="500"/>
      <c r="GL6" s="500"/>
      <c r="GM6" s="500"/>
      <c r="GN6" s="500"/>
      <c r="GO6" s="500"/>
      <c r="GP6" s="500"/>
      <c r="GQ6" s="500"/>
      <c r="GR6" s="500"/>
      <c r="GS6" s="500"/>
      <c r="GT6" s="500"/>
      <c r="GU6" s="500"/>
      <c r="GV6" s="500"/>
      <c r="GW6" s="500"/>
      <c r="GX6" s="500"/>
      <c r="GY6" s="500"/>
      <c r="GZ6" s="500"/>
      <c r="HA6" s="500"/>
      <c r="HB6" s="500"/>
      <c r="HC6" s="500"/>
      <c r="HD6" s="500"/>
      <c r="HE6" s="500"/>
      <c r="HF6" s="500"/>
      <c r="HG6" s="500"/>
      <c r="HH6" s="500"/>
      <c r="HI6" s="500"/>
      <c r="HJ6" s="500"/>
      <c r="HK6" s="500"/>
      <c r="HL6" s="500"/>
      <c r="HM6" s="500"/>
      <c r="HN6" s="500"/>
      <c r="HO6" s="500"/>
      <c r="HP6" s="500"/>
      <c r="HQ6" s="500"/>
      <c r="HR6" s="500"/>
      <c r="HS6" s="500"/>
      <c r="HT6" s="500"/>
      <c r="HU6" s="500"/>
      <c r="HV6" s="500"/>
      <c r="HW6" s="500"/>
      <c r="HX6" s="500"/>
      <c r="HY6" s="500"/>
      <c r="HZ6" s="500"/>
      <c r="IA6" s="500"/>
      <c r="IB6" s="500"/>
      <c r="IC6" s="500"/>
      <c r="ID6" s="500"/>
      <c r="IE6" s="500"/>
      <c r="IF6" s="500"/>
      <c r="IG6" s="500"/>
      <c r="IH6" s="500"/>
      <c r="II6" s="500"/>
      <c r="IJ6" s="500"/>
      <c r="IK6" s="500"/>
      <c r="IL6" s="500"/>
      <c r="IM6" s="500"/>
      <c r="IN6" s="500"/>
      <c r="IO6" s="500"/>
      <c r="IP6" s="500"/>
      <c r="IQ6" s="500"/>
      <c r="IR6" s="500"/>
      <c r="IS6" s="500"/>
      <c r="IT6" s="500"/>
      <c r="IU6" s="500"/>
      <c r="IV6" s="500"/>
    </row>
    <row r="7" spans="1:256" ht="15" customHeight="1" x14ac:dyDescent="0.2">
      <c r="A7" s="26"/>
      <c r="B7" s="26"/>
      <c r="C7" s="86" t="s">
        <v>353</v>
      </c>
      <c r="D7" s="516" t="s">
        <v>60</v>
      </c>
      <c r="E7" s="26"/>
      <c r="F7" s="283">
        <f>SUM(G7:K7)</f>
        <v>110559.04160281048</v>
      </c>
      <c r="G7" s="283">
        <f>SUMIF($M$6:$BT$6,G$6,$M7:$BT7)</f>
        <v>74250.482758620696</v>
      </c>
      <c r="H7" s="283">
        <f>SUMIF($M$6:$BT$6,H$6,$M7:$BT7)</f>
        <v>25986.37325073994</v>
      </c>
      <c r="I7" s="283">
        <f>SUMIF($M$6:$BT$6,I$6,$M7:$BT7)</f>
        <v>10322.185593449845</v>
      </c>
      <c r="J7" s="283">
        <f>SUMIF($M$6:$BT$6,J$6,$M7:$BT7)</f>
        <v>0</v>
      </c>
      <c r="K7" s="283">
        <f>SUMIF($M$6:$BT$6,K$6,$M7:$BT7)</f>
        <v>0</v>
      </c>
      <c r="L7" s="26"/>
      <c r="M7" s="284">
        <f>Отчетность!L126</f>
        <v>12575.833333333334</v>
      </c>
      <c r="N7" s="284">
        <f>Отчетность!M126</f>
        <v>3125.8333333333335</v>
      </c>
      <c r="O7" s="284">
        <f>Отчетность!N126</f>
        <v>3125.8333333333335</v>
      </c>
      <c r="P7" s="284">
        <f>Отчетность!O126</f>
        <v>3125.8333333333335</v>
      </c>
      <c r="Q7" s="284">
        <f>Отчетность!P126</f>
        <v>5310.6609195402298</v>
      </c>
      <c r="R7" s="284">
        <f>Отчетность!Q126</f>
        <v>5668.1781609195396</v>
      </c>
      <c r="S7" s="284">
        <f>Отчетность!R126</f>
        <v>5800.5919540229879</v>
      </c>
      <c r="T7" s="284">
        <f>Отчетность!S126</f>
        <v>5800.5919540229879</v>
      </c>
      <c r="U7" s="284">
        <f>Отчетность!T126</f>
        <v>6873.14367816092</v>
      </c>
      <c r="V7" s="284">
        <f>Отчетность!U126</f>
        <v>7190.9367816091963</v>
      </c>
      <c r="W7" s="284">
        <f>Отчетность!V126</f>
        <v>7508.7298850574716</v>
      </c>
      <c r="X7" s="284">
        <f>Отчетность!W126</f>
        <v>8144.3160919540242</v>
      </c>
      <c r="Y7" s="284">
        <f>Отчетность!X126</f>
        <v>25986.37325073994</v>
      </c>
      <c r="Z7" s="284">
        <f>Отчетность!Y126</f>
        <v>0</v>
      </c>
      <c r="AA7" s="284">
        <f>Отчетность!Z126</f>
        <v>0</v>
      </c>
      <c r="AB7" s="284">
        <f>Отчетность!AA126</f>
        <v>0</v>
      </c>
      <c r="AC7" s="284">
        <f>Отчетность!AB126</f>
        <v>0</v>
      </c>
      <c r="AD7" s="284">
        <f>Отчетность!AC126</f>
        <v>0</v>
      </c>
      <c r="AE7" s="284">
        <f>Отчетность!AD126</f>
        <v>0</v>
      </c>
      <c r="AF7" s="284">
        <f>Отчетность!AE126</f>
        <v>0</v>
      </c>
      <c r="AG7" s="284">
        <f>Отчетность!AF126</f>
        <v>0</v>
      </c>
      <c r="AH7" s="284">
        <f>Отчетность!AG126</f>
        <v>0</v>
      </c>
      <c r="AI7" s="284">
        <f>Отчетность!AH126</f>
        <v>0</v>
      </c>
      <c r="AJ7" s="284">
        <f>Отчетность!AI126</f>
        <v>0</v>
      </c>
      <c r="AK7" s="284">
        <f>Отчетность!AJ126</f>
        <v>10322.185593449845</v>
      </c>
      <c r="AL7" s="284">
        <f>Отчетность!AK126</f>
        <v>0</v>
      </c>
      <c r="AM7" s="284">
        <f>Отчетность!AL126</f>
        <v>0</v>
      </c>
      <c r="AN7" s="284">
        <f>Отчетность!AM126</f>
        <v>0</v>
      </c>
      <c r="AO7" s="284">
        <f>Отчетность!AN126</f>
        <v>0</v>
      </c>
      <c r="AP7" s="284">
        <f>Отчетность!AO126</f>
        <v>0</v>
      </c>
      <c r="AQ7" s="284">
        <f>Отчетность!AP126</f>
        <v>0</v>
      </c>
      <c r="AR7" s="284">
        <f>Отчетность!AQ126</f>
        <v>0</v>
      </c>
      <c r="AS7" s="284">
        <f>Отчетность!AR126</f>
        <v>0</v>
      </c>
      <c r="AT7" s="284">
        <f>Отчетность!AS126</f>
        <v>0</v>
      </c>
      <c r="AU7" s="284">
        <f>Отчетность!AT126</f>
        <v>0</v>
      </c>
      <c r="AV7" s="284">
        <f>Отчетность!AU126</f>
        <v>0</v>
      </c>
      <c r="AW7" s="284">
        <f>Отчетность!AV126</f>
        <v>0</v>
      </c>
      <c r="AX7" s="284">
        <f>Отчетность!AW126</f>
        <v>0</v>
      </c>
      <c r="AY7" s="284">
        <f>Отчетность!AX126</f>
        <v>0</v>
      </c>
      <c r="AZ7" s="284">
        <f>Отчетность!AY126</f>
        <v>0</v>
      </c>
      <c r="BA7" s="284">
        <f>Отчетность!AZ126</f>
        <v>0</v>
      </c>
      <c r="BB7" s="284">
        <f>Отчетность!BA126</f>
        <v>0</v>
      </c>
      <c r="BC7" s="284">
        <f>Отчетность!BB126</f>
        <v>0</v>
      </c>
      <c r="BD7" s="284">
        <f>Отчетность!BC126</f>
        <v>0</v>
      </c>
      <c r="BE7" s="284">
        <f>Отчетность!BD126</f>
        <v>0</v>
      </c>
      <c r="BF7" s="284">
        <f>Отчетность!BE126</f>
        <v>0</v>
      </c>
      <c r="BG7" s="284">
        <f>Отчетность!BF126</f>
        <v>0</v>
      </c>
      <c r="BH7" s="284">
        <f>Отчетность!BG126</f>
        <v>0</v>
      </c>
      <c r="BI7" s="284">
        <f>Отчетность!BH126</f>
        <v>0</v>
      </c>
      <c r="BJ7" s="284">
        <f>Отчетность!BI126</f>
        <v>0</v>
      </c>
      <c r="BK7" s="284">
        <f>Отчетность!BJ126</f>
        <v>0</v>
      </c>
      <c r="BL7" s="284">
        <f>Отчетность!BK126</f>
        <v>0</v>
      </c>
      <c r="BM7" s="284">
        <f>Отчетность!BL126</f>
        <v>0</v>
      </c>
      <c r="BN7" s="284">
        <f>Отчетность!BM126</f>
        <v>0</v>
      </c>
      <c r="BO7" s="284">
        <f>Отчетность!BN126</f>
        <v>0</v>
      </c>
      <c r="BP7" s="284">
        <f>Отчетность!BO126</f>
        <v>0</v>
      </c>
      <c r="BQ7" s="284">
        <f>Отчетность!BP126</f>
        <v>0</v>
      </c>
      <c r="BR7" s="284">
        <f>Отчетность!BQ126</f>
        <v>0</v>
      </c>
      <c r="BS7" s="284">
        <f>Отчетность!BR126</f>
        <v>0</v>
      </c>
      <c r="BT7" s="284">
        <f>Отчетность!BS126</f>
        <v>0</v>
      </c>
    </row>
    <row r="8" spans="1:256" ht="15" customHeight="1" x14ac:dyDescent="0.2">
      <c r="A8" s="26"/>
      <c r="B8" s="26"/>
      <c r="C8" s="26"/>
      <c r="D8" s="51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</row>
    <row r="9" spans="1:256" ht="19.5" customHeight="1" x14ac:dyDescent="0.2">
      <c r="A9" s="26"/>
      <c r="B9" s="285"/>
      <c r="C9" s="286" t="s">
        <v>354</v>
      </c>
      <c r="D9" s="551"/>
      <c r="E9" s="287"/>
      <c r="F9" s="288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</row>
    <row r="10" spans="1:256" ht="14.45" customHeight="1" x14ac:dyDescent="0.2">
      <c r="A10" s="26"/>
      <c r="B10" s="289"/>
      <c r="C10" s="26"/>
      <c r="D10" s="516"/>
      <c r="E10" s="26"/>
      <c r="F10" s="290"/>
      <c r="G10" s="26"/>
      <c r="H10" s="26"/>
      <c r="I10" s="26"/>
      <c r="J10" s="26"/>
      <c r="K10" s="26"/>
      <c r="L10" s="26"/>
      <c r="M10" s="284"/>
      <c r="N10" s="284"/>
      <c r="O10" s="284"/>
      <c r="P10" s="284"/>
      <c r="Q10" s="284"/>
      <c r="R10" s="284"/>
      <c r="S10" s="284"/>
      <c r="T10" s="284"/>
      <c r="U10" s="284"/>
      <c r="V10" s="284"/>
      <c r="W10" s="284"/>
      <c r="X10" s="284"/>
      <c r="Y10" s="284"/>
      <c r="Z10" s="284"/>
      <c r="AA10" s="284"/>
      <c r="AB10" s="284"/>
      <c r="AC10" s="284"/>
      <c r="AD10" s="284"/>
      <c r="AE10" s="284"/>
      <c r="AF10" s="284"/>
      <c r="AG10" s="284"/>
      <c r="AH10" s="284"/>
      <c r="AI10" s="284"/>
      <c r="AJ10" s="284"/>
      <c r="AK10" s="284"/>
      <c r="AL10" s="284"/>
      <c r="AM10" s="284"/>
      <c r="AN10" s="284"/>
      <c r="AO10" s="284"/>
      <c r="AP10" s="284"/>
      <c r="AQ10" s="284"/>
      <c r="AR10" s="284"/>
      <c r="AS10" s="284"/>
      <c r="AT10" s="284"/>
      <c r="AU10" s="284"/>
      <c r="AV10" s="284"/>
      <c r="AW10" s="284"/>
      <c r="AX10" s="284"/>
      <c r="AY10" s="284"/>
      <c r="AZ10" s="284"/>
      <c r="BA10" s="284"/>
      <c r="BB10" s="284"/>
      <c r="BC10" s="284"/>
      <c r="BD10" s="284"/>
      <c r="BE10" s="284"/>
      <c r="BF10" s="284"/>
      <c r="BG10" s="284"/>
      <c r="BH10" s="284"/>
      <c r="BI10" s="284"/>
      <c r="BJ10" s="284"/>
      <c r="BK10" s="284"/>
      <c r="BL10" s="284"/>
      <c r="BM10" s="284"/>
      <c r="BN10" s="284"/>
      <c r="BO10" s="284"/>
      <c r="BP10" s="284"/>
      <c r="BQ10" s="284"/>
      <c r="BR10" s="284"/>
      <c r="BS10" s="284"/>
      <c r="BT10" s="284"/>
    </row>
    <row r="11" spans="1:256" ht="15" customHeight="1" x14ac:dyDescent="0.2">
      <c r="A11" s="26"/>
      <c r="B11" s="291"/>
      <c r="C11" s="86" t="s">
        <v>355</v>
      </c>
      <c r="D11" s="516"/>
      <c r="E11" s="26"/>
      <c r="F11" s="290" t="str">
        <f>IF(F4=1,C23,C41)</f>
        <v>Модель выхода (экзита)</v>
      </c>
      <c r="G11" s="26"/>
      <c r="H11" s="26"/>
      <c r="I11" s="26"/>
      <c r="J11" s="26"/>
      <c r="K11" s="26"/>
      <c r="L11" s="26"/>
      <c r="M11" s="284"/>
      <c r="N11" s="284"/>
      <c r="O11" s="284"/>
      <c r="P11" s="284"/>
      <c r="Q11" s="284"/>
      <c r="R11" s="284"/>
      <c r="S11" s="284"/>
      <c r="T11" s="284"/>
      <c r="U11" s="284"/>
      <c r="V11" s="284"/>
      <c r="W11" s="284"/>
      <c r="X11" s="284"/>
      <c r="Y11" s="284"/>
      <c r="Z11" s="284"/>
      <c r="AA11" s="284"/>
      <c r="AB11" s="284"/>
      <c r="AC11" s="284"/>
      <c r="AD11" s="284"/>
      <c r="AE11" s="284"/>
      <c r="AF11" s="284"/>
      <c r="AG11" s="284"/>
      <c r="AH11" s="284"/>
      <c r="AI11" s="284"/>
      <c r="AJ11" s="284"/>
      <c r="AK11" s="284"/>
      <c r="AL11" s="284"/>
      <c r="AM11" s="284"/>
      <c r="AN11" s="284"/>
      <c r="AO11" s="284"/>
      <c r="AP11" s="284"/>
      <c r="AQ11" s="284"/>
      <c r="AR11" s="284"/>
      <c r="AS11" s="284"/>
      <c r="AT11" s="284"/>
      <c r="AU11" s="284"/>
      <c r="AV11" s="284"/>
      <c r="AW11" s="284"/>
      <c r="AX11" s="284"/>
      <c r="AY11" s="284"/>
      <c r="AZ11" s="284"/>
      <c r="BA11" s="284"/>
      <c r="BB11" s="284"/>
      <c r="BC11" s="284"/>
      <c r="BD11" s="284"/>
      <c r="BE11" s="284"/>
      <c r="BF11" s="284"/>
      <c r="BG11" s="284"/>
      <c r="BH11" s="284"/>
      <c r="BI11" s="284"/>
      <c r="BJ11" s="284"/>
      <c r="BK11" s="284"/>
      <c r="BL11" s="284"/>
      <c r="BM11" s="284"/>
      <c r="BN11" s="284"/>
      <c r="BO11" s="284"/>
      <c r="BP11" s="284"/>
      <c r="BQ11" s="284"/>
      <c r="BR11" s="284"/>
      <c r="BS11" s="284"/>
      <c r="BT11" s="284"/>
    </row>
    <row r="12" spans="1:256" x14ac:dyDescent="0.2">
      <c r="A12" s="26"/>
      <c r="B12" s="289"/>
      <c r="C12" s="26"/>
      <c r="D12" s="516"/>
      <c r="E12" s="26"/>
      <c r="F12" s="290"/>
      <c r="G12" s="26"/>
      <c r="H12" s="26"/>
      <c r="I12" s="26"/>
      <c r="J12" s="26"/>
      <c r="K12" s="26"/>
      <c r="L12" s="26"/>
      <c r="M12" s="284"/>
      <c r="N12" s="284"/>
      <c r="O12" s="284"/>
      <c r="P12" s="284"/>
      <c r="Q12" s="284"/>
      <c r="R12" s="284"/>
      <c r="S12" s="284"/>
      <c r="T12" s="284"/>
      <c r="U12" s="284"/>
      <c r="V12" s="284"/>
      <c r="W12" s="284"/>
      <c r="X12" s="284"/>
      <c r="Y12" s="284"/>
      <c r="Z12" s="284"/>
      <c r="AA12" s="284"/>
      <c r="AB12" s="284"/>
      <c r="AC12" s="284"/>
      <c r="AD12" s="284"/>
      <c r="AE12" s="284"/>
      <c r="AF12" s="284"/>
      <c r="AG12" s="284"/>
      <c r="AH12" s="284"/>
      <c r="AI12" s="284"/>
      <c r="AJ12" s="284"/>
      <c r="AK12" s="284"/>
      <c r="AL12" s="284"/>
      <c r="AM12" s="284"/>
      <c r="AN12" s="284"/>
      <c r="AO12" s="284"/>
      <c r="AP12" s="284"/>
      <c r="AQ12" s="284"/>
      <c r="AR12" s="284"/>
      <c r="AS12" s="284"/>
      <c r="AT12" s="284"/>
      <c r="AU12" s="284"/>
      <c r="AV12" s="284"/>
      <c r="AW12" s="284"/>
      <c r="AX12" s="284"/>
      <c r="AY12" s="284"/>
      <c r="AZ12" s="284"/>
      <c r="BA12" s="284"/>
      <c r="BB12" s="284"/>
      <c r="BC12" s="284"/>
      <c r="BD12" s="284"/>
      <c r="BE12" s="284"/>
      <c r="BF12" s="284"/>
      <c r="BG12" s="284"/>
      <c r="BH12" s="284"/>
      <c r="BI12" s="284"/>
      <c r="BJ12" s="284"/>
      <c r="BK12" s="284"/>
      <c r="BL12" s="284"/>
      <c r="BM12" s="284"/>
      <c r="BN12" s="284"/>
      <c r="BO12" s="284"/>
      <c r="BP12" s="284"/>
      <c r="BQ12" s="284"/>
      <c r="BR12" s="284"/>
      <c r="BS12" s="284"/>
      <c r="BT12" s="284"/>
    </row>
    <row r="13" spans="1:256" ht="14.45" customHeight="1" x14ac:dyDescent="0.2">
      <c r="A13" s="86"/>
      <c r="B13" s="291"/>
      <c r="C13" s="86" t="s">
        <v>356</v>
      </c>
      <c r="D13" s="524" t="s">
        <v>60</v>
      </c>
      <c r="E13" s="86"/>
      <c r="F13" s="292">
        <f>F7</f>
        <v>110559.04160281048</v>
      </c>
      <c r="G13" s="283"/>
      <c r="H13" s="283"/>
      <c r="I13" s="283"/>
      <c r="J13" s="283"/>
      <c r="K13" s="283"/>
      <c r="L13" s="86"/>
      <c r="M13" s="283"/>
      <c r="N13" s="283"/>
      <c r="O13" s="283"/>
      <c r="P13" s="283"/>
      <c r="Q13" s="283"/>
      <c r="R13" s="283"/>
      <c r="S13" s="283"/>
      <c r="T13" s="283"/>
      <c r="U13" s="283"/>
      <c r="V13" s="283"/>
      <c r="W13" s="283"/>
      <c r="X13" s="283"/>
      <c r="Y13" s="283"/>
      <c r="Z13" s="283"/>
      <c r="AA13" s="283"/>
      <c r="AB13" s="283"/>
      <c r="AC13" s="283"/>
      <c r="AD13" s="283"/>
      <c r="AE13" s="283"/>
      <c r="AF13" s="283"/>
      <c r="AG13" s="283"/>
      <c r="AH13" s="283"/>
      <c r="AI13" s="283"/>
      <c r="AJ13" s="283"/>
      <c r="AK13" s="283"/>
      <c r="AL13" s="283"/>
      <c r="AM13" s="283"/>
      <c r="AN13" s="283"/>
      <c r="AO13" s="283"/>
      <c r="AP13" s="283"/>
      <c r="AQ13" s="283"/>
      <c r="AR13" s="283"/>
      <c r="AS13" s="283"/>
      <c r="AT13" s="283"/>
      <c r="AU13" s="283"/>
      <c r="AV13" s="283"/>
      <c r="AW13" s="283"/>
      <c r="AX13" s="283"/>
      <c r="AY13" s="283"/>
      <c r="AZ13" s="283"/>
      <c r="BA13" s="283"/>
      <c r="BB13" s="283"/>
      <c r="BC13" s="283"/>
      <c r="BD13" s="283"/>
      <c r="BE13" s="283"/>
      <c r="BF13" s="283"/>
      <c r="BG13" s="283"/>
      <c r="BH13" s="283"/>
      <c r="BI13" s="283"/>
      <c r="BJ13" s="283"/>
      <c r="BK13" s="283"/>
      <c r="BL13" s="283"/>
      <c r="BM13" s="283"/>
      <c r="BN13" s="283"/>
      <c r="BO13" s="283"/>
      <c r="BP13" s="283"/>
      <c r="BQ13" s="283"/>
      <c r="BR13" s="283"/>
      <c r="BS13" s="283"/>
      <c r="BT13" s="283"/>
    </row>
    <row r="14" spans="1:256" ht="14.25" customHeight="1" x14ac:dyDescent="0.2">
      <c r="A14" s="26"/>
      <c r="B14" s="289"/>
      <c r="C14" s="45" t="s">
        <v>258</v>
      </c>
      <c r="D14" s="516" t="s">
        <v>98</v>
      </c>
      <c r="E14" s="26"/>
      <c r="F14" s="293">
        <f>IF(F4=2,"n/a",Вводные!F299)</f>
        <v>60</v>
      </c>
      <c r="G14" s="284"/>
      <c r="H14" s="284"/>
      <c r="I14" s="284"/>
      <c r="J14" s="284"/>
      <c r="K14" s="284"/>
      <c r="L14" s="26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  <c r="AD14" s="284"/>
      <c r="AE14" s="284"/>
      <c r="AF14" s="284"/>
      <c r="AG14" s="284"/>
      <c r="AH14" s="284"/>
      <c r="AI14" s="284"/>
      <c r="AJ14" s="284"/>
      <c r="AK14" s="284"/>
      <c r="AL14" s="284"/>
      <c r="AM14" s="284"/>
      <c r="AN14" s="284"/>
      <c r="AO14" s="284"/>
      <c r="AP14" s="284"/>
      <c r="AQ14" s="284"/>
      <c r="AR14" s="284"/>
      <c r="AS14" s="284"/>
      <c r="AT14" s="284"/>
      <c r="AU14" s="284"/>
      <c r="AV14" s="284"/>
      <c r="AW14" s="284"/>
      <c r="AX14" s="284"/>
      <c r="AY14" s="284"/>
      <c r="AZ14" s="284"/>
      <c r="BA14" s="284"/>
      <c r="BB14" s="284"/>
      <c r="BC14" s="284"/>
      <c r="BD14" s="284"/>
      <c r="BE14" s="284"/>
      <c r="BF14" s="284"/>
      <c r="BG14" s="284"/>
      <c r="BH14" s="284"/>
      <c r="BI14" s="284"/>
      <c r="BJ14" s="284"/>
      <c r="BK14" s="284"/>
      <c r="BL14" s="284"/>
      <c r="BM14" s="284"/>
      <c r="BN14" s="284"/>
      <c r="BO14" s="284"/>
      <c r="BP14" s="284"/>
      <c r="BQ14" s="284"/>
      <c r="BR14" s="284"/>
      <c r="BS14" s="284"/>
      <c r="BT14" s="284"/>
    </row>
    <row r="15" spans="1:256" ht="14.25" customHeight="1" x14ac:dyDescent="0.2">
      <c r="A15" s="26"/>
      <c r="B15" s="289"/>
      <c r="C15" s="45" t="s">
        <v>357</v>
      </c>
      <c r="D15" s="516" t="s">
        <v>60</v>
      </c>
      <c r="E15" s="26"/>
      <c r="F15" s="293">
        <f>IF(F4=1,F25,"n/a")</f>
        <v>5165699.2147760512</v>
      </c>
      <c r="G15" s="284"/>
      <c r="H15" s="284"/>
      <c r="I15" s="284"/>
      <c r="J15" s="284"/>
      <c r="K15" s="284"/>
      <c r="L15" s="26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  <c r="AD15" s="284"/>
      <c r="AE15" s="284"/>
      <c r="AF15" s="284"/>
      <c r="AG15" s="284"/>
      <c r="AH15" s="284"/>
      <c r="AI15" s="284"/>
      <c r="AJ15" s="284"/>
      <c r="AK15" s="284"/>
      <c r="AL15" s="284"/>
      <c r="AM15" s="284"/>
      <c r="AN15" s="284"/>
      <c r="AO15" s="284"/>
      <c r="AP15" s="284"/>
      <c r="AQ15" s="284"/>
      <c r="AR15" s="284"/>
      <c r="AS15" s="284"/>
      <c r="AT15" s="284"/>
      <c r="AU15" s="284"/>
      <c r="AV15" s="284"/>
      <c r="AW15" s="284"/>
      <c r="AX15" s="284"/>
      <c r="AY15" s="284"/>
      <c r="AZ15" s="284"/>
      <c r="BA15" s="284"/>
      <c r="BB15" s="284"/>
      <c r="BC15" s="284"/>
      <c r="BD15" s="284"/>
      <c r="BE15" s="284"/>
      <c r="BF15" s="284"/>
      <c r="BG15" s="284"/>
      <c r="BH15" s="284"/>
      <c r="BI15" s="284"/>
      <c r="BJ15" s="284"/>
      <c r="BK15" s="284"/>
      <c r="BL15" s="284"/>
      <c r="BM15" s="284"/>
      <c r="BN15" s="284"/>
      <c r="BO15" s="284"/>
      <c r="BP15" s="284"/>
      <c r="BQ15" s="284"/>
      <c r="BR15" s="284"/>
      <c r="BS15" s="284"/>
      <c r="BT15" s="284"/>
    </row>
    <row r="16" spans="1:256" ht="14.45" customHeight="1" x14ac:dyDescent="0.2">
      <c r="A16" s="26"/>
      <c r="B16" s="289"/>
      <c r="C16" s="26" t="s">
        <v>358</v>
      </c>
      <c r="D16" s="516" t="s">
        <v>269</v>
      </c>
      <c r="E16" s="26"/>
      <c r="F16" s="294">
        <f>IF(F4=1,Вводные!F301,Вводные!F307)</f>
        <v>0.5</v>
      </c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</row>
    <row r="17" spans="1:72" ht="14.25" customHeight="1" x14ac:dyDescent="0.2">
      <c r="A17" s="26"/>
      <c r="B17" s="289"/>
      <c r="C17" s="78" t="s">
        <v>359</v>
      </c>
      <c r="D17" s="524" t="s">
        <v>260</v>
      </c>
      <c r="E17" s="86"/>
      <c r="F17" s="295">
        <f>IF(F4=1,F34,F47)</f>
        <v>0.4</v>
      </c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</row>
    <row r="18" spans="1:72" x14ac:dyDescent="0.2">
      <c r="A18" s="26"/>
      <c r="B18" s="289"/>
      <c r="C18" s="78" t="s">
        <v>360</v>
      </c>
      <c r="D18" s="524" t="s">
        <v>49</v>
      </c>
      <c r="E18" s="86"/>
      <c r="F18" s="295">
        <f>IF(F4=1,F38,F48)</f>
        <v>1.3322955767454383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</row>
    <row r="19" spans="1:72" x14ac:dyDescent="0.2">
      <c r="A19" s="25"/>
      <c r="B19" s="296"/>
      <c r="C19" s="297"/>
      <c r="D19" s="543"/>
      <c r="E19" s="297"/>
      <c r="F19" s="298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</row>
    <row r="20" spans="1:72" ht="14.45" customHeight="1" x14ac:dyDescent="0.2">
      <c r="A20" s="25"/>
      <c r="B20" s="25"/>
      <c r="C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</row>
    <row r="21" spans="1:72" ht="14.45" customHeight="1" x14ac:dyDescent="0.2">
      <c r="A21" s="299"/>
      <c r="B21" s="474" t="s">
        <v>361</v>
      </c>
      <c r="C21" s="299"/>
      <c r="D21" s="545"/>
      <c r="E21" s="299"/>
      <c r="F21" s="299"/>
      <c r="G21" s="299"/>
      <c r="H21" s="299"/>
      <c r="I21" s="299"/>
      <c r="J21" s="299"/>
      <c r="K21" s="299"/>
      <c r="L21" s="299"/>
      <c r="M21" s="299"/>
      <c r="N21" s="299"/>
      <c r="O21" s="299"/>
      <c r="P21" s="299"/>
      <c r="Q21" s="299"/>
      <c r="R21" s="299"/>
      <c r="S21" s="299"/>
      <c r="T21" s="299"/>
      <c r="U21" s="299"/>
      <c r="V21" s="299"/>
      <c r="W21" s="299"/>
      <c r="X21" s="299"/>
      <c r="Y21" s="299"/>
      <c r="Z21" s="299"/>
      <c r="AA21" s="299"/>
      <c r="AB21" s="299"/>
      <c r="AC21" s="299"/>
      <c r="AD21" s="299"/>
      <c r="AE21" s="299"/>
      <c r="AF21" s="299"/>
      <c r="AG21" s="299"/>
      <c r="AH21" s="299"/>
      <c r="AI21" s="299"/>
      <c r="AJ21" s="299"/>
      <c r="AK21" s="299"/>
      <c r="AL21" s="299"/>
      <c r="AM21" s="299"/>
      <c r="AN21" s="299"/>
      <c r="AO21" s="299"/>
      <c r="AP21" s="299"/>
      <c r="AQ21" s="299"/>
      <c r="AR21" s="299"/>
      <c r="AS21" s="299"/>
      <c r="AT21" s="299"/>
      <c r="AU21" s="299"/>
      <c r="AV21" s="299"/>
      <c r="AW21" s="299"/>
      <c r="AX21" s="299"/>
      <c r="AY21" s="299"/>
      <c r="AZ21" s="299"/>
      <c r="BA21" s="299"/>
      <c r="BB21" s="299"/>
      <c r="BC21" s="299"/>
      <c r="BD21" s="299"/>
      <c r="BE21" s="299"/>
      <c r="BF21" s="299"/>
      <c r="BG21" s="299"/>
      <c r="BH21" s="299"/>
      <c r="BI21" s="299"/>
      <c r="BJ21" s="299"/>
      <c r="BK21" s="299"/>
      <c r="BL21" s="299"/>
      <c r="BM21" s="299"/>
      <c r="BN21" s="299"/>
      <c r="BO21" s="299"/>
      <c r="BP21" s="299"/>
      <c r="BQ21" s="299"/>
      <c r="BR21" s="299"/>
      <c r="BS21" s="299"/>
      <c r="BT21" s="299"/>
    </row>
    <row r="22" spans="1:72" ht="14.45" customHeight="1" x14ac:dyDescent="0.2">
      <c r="A22" s="25"/>
      <c r="B22" s="25"/>
      <c r="C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</row>
    <row r="23" spans="1:72" s="300" customFormat="1" ht="14.45" customHeight="1" x14ac:dyDescent="0.2">
      <c r="B23" s="301" t="s">
        <v>105</v>
      </c>
      <c r="C23" s="302" t="s">
        <v>257</v>
      </c>
      <c r="D23" s="549"/>
      <c r="E23" s="303"/>
      <c r="F23" s="304"/>
    </row>
    <row r="24" spans="1:72" s="300" customFormat="1" ht="14.45" customHeight="1" outlineLevel="1" x14ac:dyDescent="0.2">
      <c r="B24" s="305"/>
      <c r="D24" s="546"/>
      <c r="F24" s="306"/>
    </row>
    <row r="25" spans="1:72" s="300" customFormat="1" ht="14.45" customHeight="1" outlineLevel="1" x14ac:dyDescent="0.2">
      <c r="B25" s="305"/>
      <c r="C25" s="307" t="s">
        <v>362</v>
      </c>
      <c r="D25" s="546" t="s">
        <v>60</v>
      </c>
      <c r="F25" s="308">
        <f t="shared" ref="F25:K25" si="1">AVERAGE(F27:F28)</f>
        <v>5165699.2147760512</v>
      </c>
      <c r="G25" s="309">
        <f t="shared" si="1"/>
        <v>0</v>
      </c>
      <c r="H25" s="309">
        <f t="shared" si="1"/>
        <v>0</v>
      </c>
      <c r="I25" s="309">
        <f t="shared" si="1"/>
        <v>0</v>
      </c>
      <c r="J25" s="309">
        <f t="shared" si="1"/>
        <v>0</v>
      </c>
      <c r="K25" s="309">
        <f t="shared" si="1"/>
        <v>5165699.2147760512</v>
      </c>
      <c r="M25" s="310">
        <f t="shared" ref="M25:AR25" si="2">AVERAGE(M27:M28)</f>
        <v>0</v>
      </c>
      <c r="N25" s="310">
        <f t="shared" si="2"/>
        <v>0</v>
      </c>
      <c r="O25" s="310">
        <f t="shared" si="2"/>
        <v>0</v>
      </c>
      <c r="P25" s="310">
        <f t="shared" si="2"/>
        <v>0</v>
      </c>
      <c r="Q25" s="310">
        <f t="shared" si="2"/>
        <v>0</v>
      </c>
      <c r="R25" s="310">
        <f t="shared" si="2"/>
        <v>0</v>
      </c>
      <c r="S25" s="310">
        <f t="shared" si="2"/>
        <v>0</v>
      </c>
      <c r="T25" s="310">
        <f t="shared" si="2"/>
        <v>0</v>
      </c>
      <c r="U25" s="310">
        <f t="shared" si="2"/>
        <v>0</v>
      </c>
      <c r="V25" s="310">
        <f t="shared" si="2"/>
        <v>0</v>
      </c>
      <c r="W25" s="310">
        <f t="shared" si="2"/>
        <v>0</v>
      </c>
      <c r="X25" s="310">
        <f t="shared" si="2"/>
        <v>0</v>
      </c>
      <c r="Y25" s="310">
        <f t="shared" si="2"/>
        <v>0</v>
      </c>
      <c r="Z25" s="310">
        <f t="shared" si="2"/>
        <v>0</v>
      </c>
      <c r="AA25" s="310">
        <f t="shared" si="2"/>
        <v>0</v>
      </c>
      <c r="AB25" s="310">
        <f t="shared" si="2"/>
        <v>0</v>
      </c>
      <c r="AC25" s="310">
        <f t="shared" si="2"/>
        <v>0</v>
      </c>
      <c r="AD25" s="310">
        <f t="shared" si="2"/>
        <v>0</v>
      </c>
      <c r="AE25" s="310">
        <f t="shared" si="2"/>
        <v>0</v>
      </c>
      <c r="AF25" s="310">
        <f t="shared" si="2"/>
        <v>0</v>
      </c>
      <c r="AG25" s="310">
        <f t="shared" si="2"/>
        <v>0</v>
      </c>
      <c r="AH25" s="310">
        <f t="shared" si="2"/>
        <v>0</v>
      </c>
      <c r="AI25" s="310">
        <f t="shared" si="2"/>
        <v>0</v>
      </c>
      <c r="AJ25" s="310">
        <f t="shared" si="2"/>
        <v>0</v>
      </c>
      <c r="AK25" s="310">
        <f t="shared" si="2"/>
        <v>0</v>
      </c>
      <c r="AL25" s="310">
        <f t="shared" si="2"/>
        <v>0</v>
      </c>
      <c r="AM25" s="310">
        <f t="shared" si="2"/>
        <v>0</v>
      </c>
      <c r="AN25" s="310">
        <f t="shared" si="2"/>
        <v>0</v>
      </c>
      <c r="AO25" s="310">
        <f t="shared" si="2"/>
        <v>0</v>
      </c>
      <c r="AP25" s="310">
        <f t="shared" si="2"/>
        <v>0</v>
      </c>
      <c r="AQ25" s="310">
        <f t="shared" si="2"/>
        <v>0</v>
      </c>
      <c r="AR25" s="310">
        <f t="shared" si="2"/>
        <v>0</v>
      </c>
      <c r="AS25" s="310">
        <f t="shared" ref="AS25:BT25" si="3">AVERAGE(AS27:AS28)</f>
        <v>0</v>
      </c>
      <c r="AT25" s="310">
        <f t="shared" si="3"/>
        <v>0</v>
      </c>
      <c r="AU25" s="310">
        <f t="shared" si="3"/>
        <v>0</v>
      </c>
      <c r="AV25" s="310">
        <f t="shared" si="3"/>
        <v>0</v>
      </c>
      <c r="AW25" s="310">
        <f t="shared" si="3"/>
        <v>0</v>
      </c>
      <c r="AX25" s="310">
        <f t="shared" si="3"/>
        <v>0</v>
      </c>
      <c r="AY25" s="310">
        <f t="shared" si="3"/>
        <v>0</v>
      </c>
      <c r="AZ25" s="310">
        <f t="shared" si="3"/>
        <v>0</v>
      </c>
      <c r="BA25" s="310">
        <f t="shared" si="3"/>
        <v>0</v>
      </c>
      <c r="BB25" s="310">
        <f t="shared" si="3"/>
        <v>0</v>
      </c>
      <c r="BC25" s="310">
        <f t="shared" si="3"/>
        <v>0</v>
      </c>
      <c r="BD25" s="310">
        <f t="shared" si="3"/>
        <v>0</v>
      </c>
      <c r="BE25" s="310">
        <f t="shared" si="3"/>
        <v>0</v>
      </c>
      <c r="BF25" s="310">
        <f t="shared" si="3"/>
        <v>0</v>
      </c>
      <c r="BG25" s="310">
        <f t="shared" si="3"/>
        <v>0</v>
      </c>
      <c r="BH25" s="310">
        <f t="shared" si="3"/>
        <v>0</v>
      </c>
      <c r="BI25" s="310">
        <f t="shared" si="3"/>
        <v>0</v>
      </c>
      <c r="BJ25" s="310">
        <f t="shared" si="3"/>
        <v>0</v>
      </c>
      <c r="BK25" s="310">
        <f t="shared" si="3"/>
        <v>0</v>
      </c>
      <c r="BL25" s="310">
        <f t="shared" si="3"/>
        <v>0</v>
      </c>
      <c r="BM25" s="310">
        <f t="shared" si="3"/>
        <v>0</v>
      </c>
      <c r="BN25" s="310">
        <f t="shared" si="3"/>
        <v>0</v>
      </c>
      <c r="BO25" s="310">
        <f t="shared" si="3"/>
        <v>0</v>
      </c>
      <c r="BP25" s="310">
        <f t="shared" si="3"/>
        <v>0</v>
      </c>
      <c r="BQ25" s="310">
        <f t="shared" si="3"/>
        <v>0</v>
      </c>
      <c r="BR25" s="310">
        <f t="shared" si="3"/>
        <v>0</v>
      </c>
      <c r="BS25" s="310">
        <f t="shared" si="3"/>
        <v>0</v>
      </c>
      <c r="BT25" s="310">
        <f t="shared" si="3"/>
        <v>5165699.2147760512</v>
      </c>
    </row>
    <row r="26" spans="1:72" s="300" customFormat="1" ht="14.45" customHeight="1" outlineLevel="1" x14ac:dyDescent="0.2">
      <c r="B26" s="305"/>
      <c r="C26" s="311" t="s">
        <v>244</v>
      </c>
      <c r="D26" s="546"/>
      <c r="F26" s="306"/>
    </row>
    <row r="27" spans="1:72" s="300" customFormat="1" ht="14.45" customHeight="1" outlineLevel="1" x14ac:dyDescent="0.2">
      <c r="B27" s="305"/>
      <c r="C27" s="311" t="s">
        <v>363</v>
      </c>
      <c r="D27" s="546" t="s">
        <v>60</v>
      </c>
      <c r="F27" s="313">
        <f>SUM(G27:K27)</f>
        <v>7412667.1106832735</v>
      </c>
      <c r="G27" s="310">
        <f t="shared" ref="G27:K28" si="4">SUMIF($M$6:$BT$6,G$6,$M27:$BT27)</f>
        <v>0</v>
      </c>
      <c r="H27" s="310">
        <f t="shared" si="4"/>
        <v>0</v>
      </c>
      <c r="I27" s="310">
        <f t="shared" si="4"/>
        <v>0</v>
      </c>
      <c r="J27" s="310">
        <f t="shared" si="4"/>
        <v>0</v>
      </c>
      <c r="K27" s="310">
        <f t="shared" si="4"/>
        <v>7412667.1106832735</v>
      </c>
      <c r="M27" s="310">
        <f>IF(M$4=Вводные!$F$299,SUM(Отчетность!$K$10:L10)*Вводные!$F$304,0)</f>
        <v>0</v>
      </c>
      <c r="N27" s="310">
        <f>IF(N$4=Вводные!$F$299,SUM(Отчетность!$K$10:M10)*Вводные!$F$304,0)</f>
        <v>0</v>
      </c>
      <c r="O27" s="310">
        <f>IF(O$4=Вводные!$F$299,SUM(Отчетность!$K$10:N10)*Вводные!$F$304,0)</f>
        <v>0</v>
      </c>
      <c r="P27" s="310">
        <f>IF(P$4=Вводные!$F$299,SUM(Отчетность!$K$10:O10)*Вводные!$F$304,0)</f>
        <v>0</v>
      </c>
      <c r="Q27" s="310">
        <f>IF(Q$4=Вводные!$F$299,SUM(Отчетность!$K$10:P10)*Вводные!$F$304,0)</f>
        <v>0</v>
      </c>
      <c r="R27" s="310">
        <f>IF(R$4=Вводные!$F$299,SUM(Отчетность!$K$10:Q10)*Вводные!$F$304,0)</f>
        <v>0</v>
      </c>
      <c r="S27" s="310">
        <f>IF(S$4=Вводные!$F$299,SUM(Отчетность!$K$10:R10)*Вводные!$F$304,0)</f>
        <v>0</v>
      </c>
      <c r="T27" s="310">
        <f>IF(T$4=Вводные!$F$299,SUM(Отчетность!$K$10:S10)*Вводные!$F$304,0)</f>
        <v>0</v>
      </c>
      <c r="U27" s="310">
        <f>IF(U$4=Вводные!$F$299,SUM(Отчетность!$K$10:T10)*Вводные!$F$304,0)</f>
        <v>0</v>
      </c>
      <c r="V27" s="310">
        <f>IF(V$4=Вводные!$F$299,SUM(Отчетность!$K$10:U10)*Вводные!$F$304,0)</f>
        <v>0</v>
      </c>
      <c r="W27" s="310">
        <f>IF(W$4=Вводные!$F$299,SUM(Отчетность!$K$10:V10)*Вводные!$F$304,0)</f>
        <v>0</v>
      </c>
      <c r="X27" s="310">
        <f>IF(X$4=Вводные!$F$299,SUM(Отчетность!$K$10:W10)*Вводные!$F$304,0)</f>
        <v>0</v>
      </c>
      <c r="Y27" s="310">
        <f>IF(Y$4=Вводные!$F$299,SUM(Отчетность!K$10:X10)*Вводные!$F$304,0)</f>
        <v>0</v>
      </c>
      <c r="Z27" s="310">
        <f>IF(Z$4=Вводные!$F$299,SUM(Отчетность!L$10:Y10)*Вводные!$F$304,0)</f>
        <v>0</v>
      </c>
      <c r="AA27" s="310">
        <f>IF(AA$4=Вводные!$F$299,SUM(Отчетность!M$10:Z10)*Вводные!$F$304,0)</f>
        <v>0</v>
      </c>
      <c r="AB27" s="310">
        <f>IF(AB$4=Вводные!$F$299,SUM(Отчетность!N$10:AA10)*Вводные!$F$304,0)</f>
        <v>0</v>
      </c>
      <c r="AC27" s="310">
        <f>IF(AC$4=Вводные!$F$299,SUM(Отчетность!O$10:AB10)*Вводные!$F$304,0)</f>
        <v>0</v>
      </c>
      <c r="AD27" s="310">
        <f>IF(AD$4=Вводные!$F$299,SUM(Отчетность!P$10:AC10)*Вводные!$F$304,0)</f>
        <v>0</v>
      </c>
      <c r="AE27" s="310">
        <f>IF(AE$4=Вводные!$F$299,SUM(Отчетность!Q$10:AD10)*Вводные!$F$304,0)</f>
        <v>0</v>
      </c>
      <c r="AF27" s="310">
        <f>IF(AF$4=Вводные!$F$299,SUM(Отчетность!R$10:AE10)*Вводные!$F$304,0)</f>
        <v>0</v>
      </c>
      <c r="AG27" s="310">
        <f>IF(AG$4=Вводные!$F$299,SUM(Отчетность!S$10:AF10)*Вводные!$F$304,0)</f>
        <v>0</v>
      </c>
      <c r="AH27" s="310">
        <f>IF(AH$4=Вводные!$F$299,SUM(Отчетность!T$10:AG10)*Вводные!$F$304,0)</f>
        <v>0</v>
      </c>
      <c r="AI27" s="310">
        <f>IF(AI$4=Вводные!$F$299,SUM(Отчетность!U$10:AH10)*Вводные!$F$304,0)</f>
        <v>0</v>
      </c>
      <c r="AJ27" s="310">
        <f>IF(AJ$4=Вводные!$F$299,SUM(Отчетность!V$10:AI10)*Вводные!$F$304,0)</f>
        <v>0</v>
      </c>
      <c r="AK27" s="310">
        <f>IF(AK$4=Вводные!$F$299,SUM(Отчетность!W$10:AJ10)*Вводные!$F$304,0)</f>
        <v>0</v>
      </c>
      <c r="AL27" s="310">
        <f>IF(AL$4=Вводные!$F$299,SUM(Отчетность!X$10:AK10)*Вводные!$F$304,0)</f>
        <v>0</v>
      </c>
      <c r="AM27" s="310">
        <f>IF(AM$4=Вводные!$F$299,SUM(Отчетность!Y$10:AL10)*Вводные!$F$304,0)</f>
        <v>0</v>
      </c>
      <c r="AN27" s="310">
        <f>IF(AN$4=Вводные!$F$299,SUM(Отчетность!Z$10:AM10)*Вводные!$F$304,0)</f>
        <v>0</v>
      </c>
      <c r="AO27" s="310">
        <f>IF(AO$4=Вводные!$F$299,SUM(Отчетность!AA$10:AN10)*Вводные!$F$304,0)</f>
        <v>0</v>
      </c>
      <c r="AP27" s="310">
        <f>IF(AP$4=Вводные!$F$299,SUM(Отчетность!AB$10:AO10)*Вводные!$F$304,0)</f>
        <v>0</v>
      </c>
      <c r="AQ27" s="310">
        <f>IF(AQ$4=Вводные!$F$299,SUM(Отчетность!AC$10:AP10)*Вводные!$F$304,0)</f>
        <v>0</v>
      </c>
      <c r="AR27" s="310">
        <f>IF(AR$4=Вводные!$F$299,SUM(Отчетность!AD$10:AQ10)*Вводные!$F$304,0)</f>
        <v>0</v>
      </c>
      <c r="AS27" s="310">
        <f>IF(AS$4=Вводные!$F$299,SUM(Отчетность!AE$10:AR10)*Вводные!$F$304,0)</f>
        <v>0</v>
      </c>
      <c r="AT27" s="310">
        <f>IF(AT$4=Вводные!$F$299,SUM(Отчетность!AF$10:AS10)*Вводные!$F$304,0)</f>
        <v>0</v>
      </c>
      <c r="AU27" s="310">
        <f>IF(AU$4=Вводные!$F$299,SUM(Отчетность!AG$10:AT10)*Вводные!$F$304,0)</f>
        <v>0</v>
      </c>
      <c r="AV27" s="310">
        <f>IF(AV$4=Вводные!$F$299,SUM(Отчетность!AH$10:AU10)*Вводные!$F$304,0)</f>
        <v>0</v>
      </c>
      <c r="AW27" s="310">
        <f>IF(AW$4=Вводные!$F$299,SUM(Отчетность!AI$10:AV10)*Вводные!$F$304,0)</f>
        <v>0</v>
      </c>
      <c r="AX27" s="310">
        <f>IF(AX$4=Вводные!$F$299,SUM(Отчетность!AJ$10:AW10)*Вводные!$F$304,0)</f>
        <v>0</v>
      </c>
      <c r="AY27" s="310">
        <f>IF(AY$4=Вводные!$F$299,SUM(Отчетность!AK$10:AX10)*Вводные!$F$304,0)</f>
        <v>0</v>
      </c>
      <c r="AZ27" s="310">
        <f>IF(AZ$4=Вводные!$F$299,SUM(Отчетность!AL$10:AY10)*Вводные!$F$304,0)</f>
        <v>0</v>
      </c>
      <c r="BA27" s="310">
        <f>IF(BA$4=Вводные!$F$299,SUM(Отчетность!AM$10:AZ10)*Вводные!$F$304,0)</f>
        <v>0</v>
      </c>
      <c r="BB27" s="310">
        <f>IF(BB$4=Вводные!$F$299,SUM(Отчетность!AN$10:BA10)*Вводные!$F$304,0)</f>
        <v>0</v>
      </c>
      <c r="BC27" s="310">
        <f>IF(BC$4=Вводные!$F$299,SUM(Отчетность!AO$10:BB10)*Вводные!$F$304,0)</f>
        <v>0</v>
      </c>
      <c r="BD27" s="310">
        <f>IF(BD$4=Вводные!$F$299,SUM(Отчетность!AP$10:BC10)*Вводные!$F$304,0)</f>
        <v>0</v>
      </c>
      <c r="BE27" s="310">
        <f>IF(BE$4=Вводные!$F$299,SUM(Отчетность!AQ$10:BD10)*Вводные!$F$304,0)</f>
        <v>0</v>
      </c>
      <c r="BF27" s="310">
        <f>IF(BF$4=Вводные!$F$299,SUM(Отчетность!AR$10:BE10)*Вводные!$F$304,0)</f>
        <v>0</v>
      </c>
      <c r="BG27" s="310">
        <f>IF(BG$4=Вводные!$F$299,SUM(Отчетность!AS$10:BF10)*Вводные!$F$304,0)</f>
        <v>0</v>
      </c>
      <c r="BH27" s="310">
        <f>IF(BH$4=Вводные!$F$299,SUM(Отчетность!AT$10:BG10)*Вводные!$F$304,0)</f>
        <v>0</v>
      </c>
      <c r="BI27" s="310">
        <f>IF(BI$4=Вводные!$F$299,SUM(Отчетность!AU$10:BH10)*Вводные!$F$304,0)</f>
        <v>0</v>
      </c>
      <c r="BJ27" s="310">
        <f>IF(BJ$4=Вводные!$F$299,SUM(Отчетность!AV$10:BI10)*Вводные!$F$304,0)</f>
        <v>0</v>
      </c>
      <c r="BK27" s="310">
        <f>IF(BK$4=Вводные!$F$299,SUM(Отчетность!AW$10:BJ10)*Вводные!$F$304,0)</f>
        <v>0</v>
      </c>
      <c r="BL27" s="310">
        <f>IF(BL$4=Вводные!$F$299,SUM(Отчетность!AX$10:BK10)*Вводные!$F$304,0)</f>
        <v>0</v>
      </c>
      <c r="BM27" s="310">
        <f>IF(BM$4=Вводные!$F$299,SUM(Отчетность!AY$10:BL10)*Вводные!$F$304,0)</f>
        <v>0</v>
      </c>
      <c r="BN27" s="310">
        <f>IF(BN$4=Вводные!$F$299,SUM(Отчетность!AZ$10:BM10)*Вводные!$F$304,0)</f>
        <v>0</v>
      </c>
      <c r="BO27" s="310">
        <f>IF(BO$4=Вводные!$F$299,SUM(Отчетность!BA$10:BN10)*Вводные!$F$304,0)</f>
        <v>0</v>
      </c>
      <c r="BP27" s="310">
        <f>IF(BP$4=Вводные!$F$299,SUM(Отчетность!BB$10:BO10)*Вводные!$F$304,0)</f>
        <v>0</v>
      </c>
      <c r="BQ27" s="310">
        <f>IF(BQ$4=Вводные!$F$299,SUM(Отчетность!BC$10:BP10)*Вводные!$F$304,0)</f>
        <v>0</v>
      </c>
      <c r="BR27" s="310">
        <f>IF(BR$4=Вводные!$F$299,SUM(Отчетность!BD$10:BQ10)*Вводные!$F$304,0)</f>
        <v>0</v>
      </c>
      <c r="BS27" s="310">
        <f>IF(BS$4=Вводные!$F$299,SUM(Отчетность!BE$10:BR10)*Вводные!$F$304,0)</f>
        <v>0</v>
      </c>
      <c r="BT27" s="310">
        <f>IF(BT$4=Вводные!$F$299,SUM(Отчетность!BF$10:BS10)*Вводные!$F$304,0)</f>
        <v>7412667.1106832735</v>
      </c>
    </row>
    <row r="28" spans="1:72" s="300" customFormat="1" ht="14.45" customHeight="1" outlineLevel="1" x14ac:dyDescent="0.2">
      <c r="B28" s="305"/>
      <c r="C28" s="311" t="s">
        <v>364</v>
      </c>
      <c r="D28" s="546" t="s">
        <v>60</v>
      </c>
      <c r="F28" s="313">
        <f>SUM(G28:K28)</f>
        <v>2918731.3188688289</v>
      </c>
      <c r="G28" s="310">
        <f t="shared" si="4"/>
        <v>0</v>
      </c>
      <c r="H28" s="310">
        <f t="shared" si="4"/>
        <v>0</v>
      </c>
      <c r="I28" s="310">
        <f t="shared" si="4"/>
        <v>0</v>
      </c>
      <c r="J28" s="310">
        <f t="shared" si="4"/>
        <v>0</v>
      </c>
      <c r="K28" s="310">
        <f t="shared" si="4"/>
        <v>2918731.3188688289</v>
      </c>
      <c r="M28" s="310">
        <f>IF(M$4=Вводные!$F$299,SUM(Отчетность!$K$68:L68)*Вводные!$F$303,0)</f>
        <v>0</v>
      </c>
      <c r="N28" s="310">
        <f>IF(N$4=Вводные!$F$299,SUM(Отчетность!$K$68:M68)*Вводные!$F$303,0)</f>
        <v>0</v>
      </c>
      <c r="O28" s="310">
        <f>IF(O$4=Вводные!$F$299,SUM(Отчетность!$K$68:N68)*Вводные!$F$303,0)</f>
        <v>0</v>
      </c>
      <c r="P28" s="310">
        <f>IF(P$4=Вводные!$F$299,SUM(Отчетность!$K$68:O68)*Вводные!$F$303,0)</f>
        <v>0</v>
      </c>
      <c r="Q28" s="310">
        <f>IF(Q$4=Вводные!$F$299,SUM(Отчетность!$K$68:P68)*Вводные!$F$303,0)</f>
        <v>0</v>
      </c>
      <c r="R28" s="310">
        <f>IF(R$4=Вводные!$F$299,SUM(Отчетность!$K$68:Q68)*Вводные!$F$303,0)</f>
        <v>0</v>
      </c>
      <c r="S28" s="310">
        <f>IF(S$4=Вводные!$F$299,SUM(Отчетность!$K$68:R68)*Вводные!$F$303,0)</f>
        <v>0</v>
      </c>
      <c r="T28" s="310">
        <f>IF(T$4=Вводные!$F$299,SUM(Отчетность!$K$68:S68)*Вводные!$F$303,0)</f>
        <v>0</v>
      </c>
      <c r="U28" s="310">
        <f>IF(U$4=Вводные!$F$299,SUM(Отчетность!$K$68:T68)*Вводные!$F$303,0)</f>
        <v>0</v>
      </c>
      <c r="V28" s="310">
        <f>IF(V$4=Вводные!$F$299,SUM(Отчетность!$K$68:U68)*Вводные!$F$303,0)</f>
        <v>0</v>
      </c>
      <c r="W28" s="310">
        <f>IF(W$4=Вводные!$F$299,SUM(Отчетность!$K$68:V68)*Вводные!$F$303,0)</f>
        <v>0</v>
      </c>
      <c r="X28" s="310">
        <f>IF(X$4=Вводные!$F$299,SUM(Отчетность!$K$68:W68)*Вводные!$F$303,0)</f>
        <v>0</v>
      </c>
      <c r="Y28" s="310">
        <f>IF(Y$4=Вводные!$F$299,SUM(Отчетность!K68:X68)*Вводные!$F$303,0)</f>
        <v>0</v>
      </c>
      <c r="Z28" s="310">
        <f>IF(Z$4=Вводные!$F$299,SUM(Отчетность!L68:Y68)*Вводные!$F$303,0)</f>
        <v>0</v>
      </c>
      <c r="AA28" s="310">
        <f>IF(AA$4=Вводные!$F$299,SUM(Отчетность!M68:Z68)*Вводные!$F$303,0)</f>
        <v>0</v>
      </c>
      <c r="AB28" s="310">
        <f>IF(AB$4=Вводные!$F$299,SUM(Отчетность!N68:AA68)*Вводные!$F$303,0)</f>
        <v>0</v>
      </c>
      <c r="AC28" s="310">
        <f>IF(AC$4=Вводные!$F$299,SUM(Отчетность!O68:AB68)*Вводные!$F$303,0)</f>
        <v>0</v>
      </c>
      <c r="AD28" s="310">
        <f>IF(AD$4=Вводные!$F$299,SUM(Отчетность!P68:AC68)*Вводные!$F$303,0)</f>
        <v>0</v>
      </c>
      <c r="AE28" s="310">
        <f>IF(AE$4=Вводные!$F$299,SUM(Отчетность!Q68:AD68)*Вводные!$F$303,0)</f>
        <v>0</v>
      </c>
      <c r="AF28" s="310">
        <f>IF(AF$4=Вводные!$F$299,SUM(Отчетность!R68:AE68)*Вводные!$F$303,0)</f>
        <v>0</v>
      </c>
      <c r="AG28" s="310">
        <f>IF(AG$4=Вводные!$F$299,SUM(Отчетность!S68:AF68)*Вводные!$F$303,0)</f>
        <v>0</v>
      </c>
      <c r="AH28" s="310">
        <f>IF(AH$4=Вводные!$F$299,SUM(Отчетность!T68:AG68)*Вводные!$F$303,0)</f>
        <v>0</v>
      </c>
      <c r="AI28" s="310">
        <f>IF(AI$4=Вводные!$F$299,SUM(Отчетность!U68:AH68)*Вводные!$F$303,0)</f>
        <v>0</v>
      </c>
      <c r="AJ28" s="310">
        <f>IF(AJ$4=Вводные!$F$299,SUM(Отчетность!V68:AI68)*Вводные!$F$303,0)</f>
        <v>0</v>
      </c>
      <c r="AK28" s="310">
        <f>IF(AK$4=Вводные!$F$299,SUM(Отчетность!W68:AJ68)*Вводные!$F$303,0)</f>
        <v>0</v>
      </c>
      <c r="AL28" s="310">
        <f>IF(AL$4=Вводные!$F$299,SUM(Отчетность!X68:AK68)*Вводные!$F$303,0)</f>
        <v>0</v>
      </c>
      <c r="AM28" s="310">
        <f>IF(AM$4=Вводные!$F$299,SUM(Отчетность!Y68:AL68)*Вводные!$F$303,0)</f>
        <v>0</v>
      </c>
      <c r="AN28" s="310">
        <f>IF(AN$4=Вводные!$F$299,SUM(Отчетность!Z68:AM68)*Вводные!$F$303,0)</f>
        <v>0</v>
      </c>
      <c r="AO28" s="310">
        <f>IF(AO$4=Вводные!$F$299,SUM(Отчетность!AA68:AN68)*Вводные!$F$303,0)</f>
        <v>0</v>
      </c>
      <c r="AP28" s="310">
        <f>IF(AP$4=Вводные!$F$299,SUM(Отчетность!AB68:AO68)*Вводные!$F$303,0)</f>
        <v>0</v>
      </c>
      <c r="AQ28" s="310">
        <f>IF(AQ$4=Вводные!$F$299,SUM(Отчетность!AC68:AP68)*Вводные!$F$303,0)</f>
        <v>0</v>
      </c>
      <c r="AR28" s="310">
        <f>IF(AR$4=Вводные!$F$299,SUM(Отчетность!AD68:AQ68)*Вводные!$F$303,0)</f>
        <v>0</v>
      </c>
      <c r="AS28" s="310">
        <f>IF(AS$4=Вводные!$F$299,SUM(Отчетность!AE68:AR68)*Вводные!$F$303,0)</f>
        <v>0</v>
      </c>
      <c r="AT28" s="310">
        <f>IF(AT$4=Вводные!$F$299,SUM(Отчетность!AF68:AS68)*Вводные!$F$303,0)</f>
        <v>0</v>
      </c>
      <c r="AU28" s="310">
        <f>IF(AU$4=Вводные!$F$299,SUM(Отчетность!AG68:AT68)*Вводные!$F$303,0)</f>
        <v>0</v>
      </c>
      <c r="AV28" s="310">
        <f>IF(AV$4=Вводные!$F$299,SUM(Отчетность!AH68:AU68)*Вводные!$F$303,0)</f>
        <v>0</v>
      </c>
      <c r="AW28" s="310">
        <f>IF(AW$4=Вводные!$F$299,SUM(Отчетность!AI68:AV68)*Вводные!$F$303,0)</f>
        <v>0</v>
      </c>
      <c r="AX28" s="310">
        <f>IF(AX$4=Вводные!$F$299,SUM(Отчетность!AJ68:AW68)*Вводные!$F$303,0)</f>
        <v>0</v>
      </c>
      <c r="AY28" s="310">
        <f>IF(AY$4=Вводные!$F$299,SUM(Отчетность!AK68:AX68)*Вводные!$F$303,0)</f>
        <v>0</v>
      </c>
      <c r="AZ28" s="310">
        <f>IF(AZ$4=Вводные!$F$299,SUM(Отчетность!AL68:AY68)*Вводные!$F$303,0)</f>
        <v>0</v>
      </c>
      <c r="BA28" s="310">
        <f>IF(BA$4=Вводные!$F$299,SUM(Отчетность!AM68:AZ68)*Вводные!$F$303,0)</f>
        <v>0</v>
      </c>
      <c r="BB28" s="310">
        <f>IF(BB$4=Вводные!$F$299,SUM(Отчетность!AN68:BA68)*Вводные!$F$303,0)</f>
        <v>0</v>
      </c>
      <c r="BC28" s="310">
        <f>IF(BC$4=Вводные!$F$299,SUM(Отчетность!AO68:BB68)*Вводные!$F$303,0)</f>
        <v>0</v>
      </c>
      <c r="BD28" s="310">
        <f>IF(BD$4=Вводные!$F$299,SUM(Отчетность!AP68:BC68)*Вводные!$F$303,0)</f>
        <v>0</v>
      </c>
      <c r="BE28" s="310">
        <f>IF(BE$4=Вводные!$F$299,SUM(Отчетность!AQ68:BD68)*Вводные!$F$303,0)</f>
        <v>0</v>
      </c>
      <c r="BF28" s="310">
        <f>IF(BF$4=Вводные!$F$299,SUM(Отчетность!AR68:BE68)*Вводные!$F$303,0)</f>
        <v>0</v>
      </c>
      <c r="BG28" s="310">
        <f>IF(BG$4=Вводные!$F$299,SUM(Отчетность!AS68:BF68)*Вводные!$F$303,0)</f>
        <v>0</v>
      </c>
      <c r="BH28" s="310">
        <f>IF(BH$4=Вводные!$F$299,SUM(Отчетность!AT68:BG68)*Вводные!$F$303,0)</f>
        <v>0</v>
      </c>
      <c r="BI28" s="310">
        <f>IF(BI$4=Вводные!$F$299,SUM(Отчетность!AU68:BH68)*Вводные!$F$303,0)</f>
        <v>0</v>
      </c>
      <c r="BJ28" s="310">
        <f>IF(BJ$4=Вводные!$F$299,SUM(Отчетность!AV68:BI68)*Вводные!$F$303,0)</f>
        <v>0</v>
      </c>
      <c r="BK28" s="310">
        <f>IF(BK$4=Вводные!$F$299,SUM(Отчетность!AW68:BJ68)*Вводные!$F$303,0)</f>
        <v>0</v>
      </c>
      <c r="BL28" s="310">
        <f>IF(BL$4=Вводные!$F$299,SUM(Отчетность!AX68:BK68)*Вводные!$F$303,0)</f>
        <v>0</v>
      </c>
      <c r="BM28" s="310">
        <f>IF(BM$4=Вводные!$F$299,SUM(Отчетность!AY68:BL68)*Вводные!$F$303,0)</f>
        <v>0</v>
      </c>
      <c r="BN28" s="310">
        <f>IF(BN$4=Вводные!$F$299,SUM(Отчетность!AZ68:BM68)*Вводные!$F$303,0)</f>
        <v>0</v>
      </c>
      <c r="BO28" s="310">
        <f>IF(BO$4=Вводные!$F$299,SUM(Отчетность!BA68:BN68)*Вводные!$F$303,0)</f>
        <v>0</v>
      </c>
      <c r="BP28" s="310">
        <f>IF(BP$4=Вводные!$F$299,SUM(Отчетность!BB68:BO68)*Вводные!$F$303,0)</f>
        <v>0</v>
      </c>
      <c r="BQ28" s="310">
        <f>IF(BQ$4=Вводные!$F$299,SUM(Отчетность!BC68:BP68)*Вводные!$F$303,0)</f>
        <v>0</v>
      </c>
      <c r="BR28" s="310">
        <f>IF(BR$4=Вводные!$F$299,SUM(Отчетность!BD68:BQ68)*Вводные!$F$303,0)</f>
        <v>0</v>
      </c>
      <c r="BS28" s="310">
        <f>IF(BS$4=Вводные!$F$299,SUM(Отчетность!BE68:BR68)*Вводные!$F$303,0)</f>
        <v>0</v>
      </c>
      <c r="BT28" s="310">
        <f>IF(BT$4=Вводные!$F$299,SUM(Отчетность!BF68:BS68)*Вводные!$F$303,0)</f>
        <v>2918731.3188688289</v>
      </c>
    </row>
    <row r="29" spans="1:72" s="300" customFormat="1" ht="14.45" customHeight="1" outlineLevel="1" x14ac:dyDescent="0.2">
      <c r="B29" s="305"/>
      <c r="C29" s="311"/>
      <c r="D29" s="546"/>
      <c r="F29" s="308"/>
    </row>
    <row r="30" spans="1:72" s="300" customFormat="1" ht="14.45" customHeight="1" outlineLevel="1" x14ac:dyDescent="0.2">
      <c r="B30" s="312"/>
      <c r="C30" s="307" t="s">
        <v>365</v>
      </c>
      <c r="D30" s="547" t="s">
        <v>60</v>
      </c>
      <c r="E30" s="307"/>
      <c r="F30" s="308">
        <f>SUM(G30:K30)</f>
        <v>2472290.5657852152</v>
      </c>
      <c r="G30" s="309">
        <f t="shared" ref="G30:K32" si="5">SUMIF($M$6:$BT$6,G$6,$M30:$BT30)</f>
        <v>-74250.482758620696</v>
      </c>
      <c r="H30" s="309">
        <f t="shared" si="5"/>
        <v>-25986.37325073994</v>
      </c>
      <c r="I30" s="309">
        <f t="shared" si="5"/>
        <v>-10322.185593449845</v>
      </c>
      <c r="J30" s="309">
        <f t="shared" si="5"/>
        <v>0</v>
      </c>
      <c r="K30" s="309">
        <f t="shared" si="5"/>
        <v>2582849.6073880256</v>
      </c>
      <c r="M30" s="309">
        <f t="shared" ref="M30:AR30" si="6">M31+M32</f>
        <v>-12575.833333333334</v>
      </c>
      <c r="N30" s="309">
        <f t="shared" si="6"/>
        <v>-3125.8333333333335</v>
      </c>
      <c r="O30" s="309">
        <f t="shared" si="6"/>
        <v>-3125.8333333333335</v>
      </c>
      <c r="P30" s="309">
        <f t="shared" si="6"/>
        <v>-3125.8333333333335</v>
      </c>
      <c r="Q30" s="309">
        <f t="shared" si="6"/>
        <v>-5310.6609195402298</v>
      </c>
      <c r="R30" s="309">
        <f t="shared" si="6"/>
        <v>-5668.1781609195396</v>
      </c>
      <c r="S30" s="309">
        <f t="shared" si="6"/>
        <v>-5800.5919540229879</v>
      </c>
      <c r="T30" s="309">
        <f t="shared" si="6"/>
        <v>-5800.5919540229879</v>
      </c>
      <c r="U30" s="309">
        <f t="shared" si="6"/>
        <v>-6873.14367816092</v>
      </c>
      <c r="V30" s="309">
        <f t="shared" si="6"/>
        <v>-7190.9367816091963</v>
      </c>
      <c r="W30" s="309">
        <f t="shared" si="6"/>
        <v>-7508.7298850574716</v>
      </c>
      <c r="X30" s="309">
        <f t="shared" si="6"/>
        <v>-8144.3160919540242</v>
      </c>
      <c r="Y30" s="309">
        <f t="shared" si="6"/>
        <v>-25986.37325073994</v>
      </c>
      <c r="Z30" s="309">
        <f t="shared" si="6"/>
        <v>0</v>
      </c>
      <c r="AA30" s="309">
        <f t="shared" si="6"/>
        <v>0</v>
      </c>
      <c r="AB30" s="309">
        <f t="shared" si="6"/>
        <v>0</v>
      </c>
      <c r="AC30" s="309">
        <f t="shared" si="6"/>
        <v>0</v>
      </c>
      <c r="AD30" s="309">
        <f t="shared" si="6"/>
        <v>0</v>
      </c>
      <c r="AE30" s="309">
        <f t="shared" si="6"/>
        <v>0</v>
      </c>
      <c r="AF30" s="309">
        <f t="shared" si="6"/>
        <v>0</v>
      </c>
      <c r="AG30" s="309">
        <f t="shared" si="6"/>
        <v>0</v>
      </c>
      <c r="AH30" s="309">
        <f t="shared" si="6"/>
        <v>0</v>
      </c>
      <c r="AI30" s="309">
        <f t="shared" si="6"/>
        <v>0</v>
      </c>
      <c r="AJ30" s="309">
        <f t="shared" si="6"/>
        <v>0</v>
      </c>
      <c r="AK30" s="309">
        <f t="shared" si="6"/>
        <v>-10322.185593449845</v>
      </c>
      <c r="AL30" s="309">
        <f t="shared" si="6"/>
        <v>0</v>
      </c>
      <c r="AM30" s="309">
        <f t="shared" si="6"/>
        <v>0</v>
      </c>
      <c r="AN30" s="309">
        <f t="shared" si="6"/>
        <v>0</v>
      </c>
      <c r="AO30" s="309">
        <f t="shared" si="6"/>
        <v>0</v>
      </c>
      <c r="AP30" s="309">
        <f t="shared" si="6"/>
        <v>0</v>
      </c>
      <c r="AQ30" s="309">
        <f t="shared" si="6"/>
        <v>0</v>
      </c>
      <c r="AR30" s="309">
        <f t="shared" si="6"/>
        <v>0</v>
      </c>
      <c r="AS30" s="309">
        <f t="shared" ref="AS30:BT30" si="7">AS31+AS32</f>
        <v>0</v>
      </c>
      <c r="AT30" s="309">
        <f t="shared" si="7"/>
        <v>0</v>
      </c>
      <c r="AU30" s="309">
        <f t="shared" si="7"/>
        <v>0</v>
      </c>
      <c r="AV30" s="309">
        <f t="shared" si="7"/>
        <v>0</v>
      </c>
      <c r="AW30" s="309">
        <f t="shared" si="7"/>
        <v>0</v>
      </c>
      <c r="AX30" s="309">
        <f t="shared" si="7"/>
        <v>0</v>
      </c>
      <c r="AY30" s="309">
        <f t="shared" si="7"/>
        <v>0</v>
      </c>
      <c r="AZ30" s="309">
        <f t="shared" si="7"/>
        <v>0</v>
      </c>
      <c r="BA30" s="309">
        <f t="shared" si="7"/>
        <v>0</v>
      </c>
      <c r="BB30" s="309">
        <f t="shared" si="7"/>
        <v>0</v>
      </c>
      <c r="BC30" s="309">
        <f t="shared" si="7"/>
        <v>0</v>
      </c>
      <c r="BD30" s="309">
        <f t="shared" si="7"/>
        <v>0</v>
      </c>
      <c r="BE30" s="309">
        <f t="shared" si="7"/>
        <v>0</v>
      </c>
      <c r="BF30" s="309">
        <f t="shared" si="7"/>
        <v>0</v>
      </c>
      <c r="BG30" s="309">
        <f t="shared" si="7"/>
        <v>0</v>
      </c>
      <c r="BH30" s="309">
        <f t="shared" si="7"/>
        <v>0</v>
      </c>
      <c r="BI30" s="309">
        <f t="shared" si="7"/>
        <v>0</v>
      </c>
      <c r="BJ30" s="309">
        <f t="shared" si="7"/>
        <v>0</v>
      </c>
      <c r="BK30" s="309">
        <f t="shared" si="7"/>
        <v>0</v>
      </c>
      <c r="BL30" s="309">
        <f t="shared" si="7"/>
        <v>0</v>
      </c>
      <c r="BM30" s="309">
        <f t="shared" si="7"/>
        <v>0</v>
      </c>
      <c r="BN30" s="309">
        <f t="shared" si="7"/>
        <v>0</v>
      </c>
      <c r="BO30" s="309">
        <f t="shared" si="7"/>
        <v>0</v>
      </c>
      <c r="BP30" s="309">
        <f t="shared" si="7"/>
        <v>0</v>
      </c>
      <c r="BQ30" s="309">
        <f t="shared" si="7"/>
        <v>0</v>
      </c>
      <c r="BR30" s="309">
        <f t="shared" si="7"/>
        <v>0</v>
      </c>
      <c r="BS30" s="309">
        <f t="shared" si="7"/>
        <v>0</v>
      </c>
      <c r="BT30" s="309">
        <f t="shared" si="7"/>
        <v>2582849.6073880256</v>
      </c>
    </row>
    <row r="31" spans="1:72" s="300" customFormat="1" ht="14.45" customHeight="1" outlineLevel="1" x14ac:dyDescent="0.2">
      <c r="B31" s="305"/>
      <c r="C31" s="311" t="s">
        <v>366</v>
      </c>
      <c r="D31" s="546" t="s">
        <v>60</v>
      </c>
      <c r="F31" s="313">
        <f>SUM(G31:K31)</f>
        <v>-110559.04160281048</v>
      </c>
      <c r="G31" s="310">
        <f t="shared" si="5"/>
        <v>-74250.482758620696</v>
      </c>
      <c r="H31" s="310">
        <f t="shared" si="5"/>
        <v>-25986.37325073994</v>
      </c>
      <c r="I31" s="310">
        <f t="shared" si="5"/>
        <v>-10322.185593449845</v>
      </c>
      <c r="J31" s="310">
        <f t="shared" si="5"/>
        <v>0</v>
      </c>
      <c r="K31" s="310">
        <f t="shared" si="5"/>
        <v>0</v>
      </c>
      <c r="M31" s="310">
        <f t="shared" ref="M31:AR31" si="8">-M7</f>
        <v>-12575.833333333334</v>
      </c>
      <c r="N31" s="310">
        <f t="shared" si="8"/>
        <v>-3125.8333333333335</v>
      </c>
      <c r="O31" s="310">
        <f t="shared" si="8"/>
        <v>-3125.8333333333335</v>
      </c>
      <c r="P31" s="310">
        <f t="shared" si="8"/>
        <v>-3125.8333333333335</v>
      </c>
      <c r="Q31" s="310">
        <f t="shared" si="8"/>
        <v>-5310.6609195402298</v>
      </c>
      <c r="R31" s="310">
        <f t="shared" si="8"/>
        <v>-5668.1781609195396</v>
      </c>
      <c r="S31" s="310">
        <f t="shared" si="8"/>
        <v>-5800.5919540229879</v>
      </c>
      <c r="T31" s="310">
        <f t="shared" si="8"/>
        <v>-5800.5919540229879</v>
      </c>
      <c r="U31" s="310">
        <f t="shared" si="8"/>
        <v>-6873.14367816092</v>
      </c>
      <c r="V31" s="310">
        <f t="shared" si="8"/>
        <v>-7190.9367816091963</v>
      </c>
      <c r="W31" s="310">
        <f t="shared" si="8"/>
        <v>-7508.7298850574716</v>
      </c>
      <c r="X31" s="310">
        <f t="shared" si="8"/>
        <v>-8144.3160919540242</v>
      </c>
      <c r="Y31" s="310">
        <f t="shared" si="8"/>
        <v>-25986.37325073994</v>
      </c>
      <c r="Z31" s="310">
        <f t="shared" si="8"/>
        <v>0</v>
      </c>
      <c r="AA31" s="310">
        <f t="shared" si="8"/>
        <v>0</v>
      </c>
      <c r="AB31" s="310">
        <f t="shared" si="8"/>
        <v>0</v>
      </c>
      <c r="AC31" s="310">
        <f t="shared" si="8"/>
        <v>0</v>
      </c>
      <c r="AD31" s="310">
        <f t="shared" si="8"/>
        <v>0</v>
      </c>
      <c r="AE31" s="310">
        <f t="shared" si="8"/>
        <v>0</v>
      </c>
      <c r="AF31" s="310">
        <f t="shared" si="8"/>
        <v>0</v>
      </c>
      <c r="AG31" s="310">
        <f t="shared" si="8"/>
        <v>0</v>
      </c>
      <c r="AH31" s="310">
        <f t="shared" si="8"/>
        <v>0</v>
      </c>
      <c r="AI31" s="310">
        <f t="shared" si="8"/>
        <v>0</v>
      </c>
      <c r="AJ31" s="310">
        <f t="shared" si="8"/>
        <v>0</v>
      </c>
      <c r="AK31" s="310">
        <f t="shared" si="8"/>
        <v>-10322.185593449845</v>
      </c>
      <c r="AL31" s="310">
        <f t="shared" si="8"/>
        <v>0</v>
      </c>
      <c r="AM31" s="310">
        <f t="shared" si="8"/>
        <v>0</v>
      </c>
      <c r="AN31" s="310">
        <f t="shared" si="8"/>
        <v>0</v>
      </c>
      <c r="AO31" s="310">
        <f t="shared" si="8"/>
        <v>0</v>
      </c>
      <c r="AP31" s="310">
        <f t="shared" si="8"/>
        <v>0</v>
      </c>
      <c r="AQ31" s="310">
        <f t="shared" si="8"/>
        <v>0</v>
      </c>
      <c r="AR31" s="310">
        <f t="shared" si="8"/>
        <v>0</v>
      </c>
      <c r="AS31" s="310">
        <f t="shared" ref="AS31:BT31" si="9">-AS7</f>
        <v>0</v>
      </c>
      <c r="AT31" s="310">
        <f t="shared" si="9"/>
        <v>0</v>
      </c>
      <c r="AU31" s="310">
        <f t="shared" si="9"/>
        <v>0</v>
      </c>
      <c r="AV31" s="310">
        <f t="shared" si="9"/>
        <v>0</v>
      </c>
      <c r="AW31" s="310">
        <f t="shared" si="9"/>
        <v>0</v>
      </c>
      <c r="AX31" s="310">
        <f t="shared" si="9"/>
        <v>0</v>
      </c>
      <c r="AY31" s="310">
        <f t="shared" si="9"/>
        <v>0</v>
      </c>
      <c r="AZ31" s="310">
        <f t="shared" si="9"/>
        <v>0</v>
      </c>
      <c r="BA31" s="310">
        <f t="shared" si="9"/>
        <v>0</v>
      </c>
      <c r="BB31" s="310">
        <f t="shared" si="9"/>
        <v>0</v>
      </c>
      <c r="BC31" s="310">
        <f t="shared" si="9"/>
        <v>0</v>
      </c>
      <c r="BD31" s="310">
        <f t="shared" si="9"/>
        <v>0</v>
      </c>
      <c r="BE31" s="310">
        <f t="shared" si="9"/>
        <v>0</v>
      </c>
      <c r="BF31" s="310">
        <f t="shared" si="9"/>
        <v>0</v>
      </c>
      <c r="BG31" s="310">
        <f t="shared" si="9"/>
        <v>0</v>
      </c>
      <c r="BH31" s="310">
        <f t="shared" si="9"/>
        <v>0</v>
      </c>
      <c r="BI31" s="310">
        <f t="shared" si="9"/>
        <v>0</v>
      </c>
      <c r="BJ31" s="310">
        <f t="shared" si="9"/>
        <v>0</v>
      </c>
      <c r="BK31" s="310">
        <f t="shared" si="9"/>
        <v>0</v>
      </c>
      <c r="BL31" s="310">
        <f t="shared" si="9"/>
        <v>0</v>
      </c>
      <c r="BM31" s="310">
        <f t="shared" si="9"/>
        <v>0</v>
      </c>
      <c r="BN31" s="310">
        <f t="shared" si="9"/>
        <v>0</v>
      </c>
      <c r="BO31" s="310">
        <f t="shared" si="9"/>
        <v>0</v>
      </c>
      <c r="BP31" s="310">
        <f t="shared" si="9"/>
        <v>0</v>
      </c>
      <c r="BQ31" s="310">
        <f t="shared" si="9"/>
        <v>0</v>
      </c>
      <c r="BR31" s="310">
        <f t="shared" si="9"/>
        <v>0</v>
      </c>
      <c r="BS31" s="310">
        <f t="shared" si="9"/>
        <v>0</v>
      </c>
      <c r="BT31" s="310">
        <f t="shared" si="9"/>
        <v>0</v>
      </c>
    </row>
    <row r="32" spans="1:72" s="300" customFormat="1" ht="14.45" customHeight="1" outlineLevel="1" x14ac:dyDescent="0.2">
      <c r="B32" s="305"/>
      <c r="C32" s="311" t="s">
        <v>367</v>
      </c>
      <c r="D32" s="546" t="s">
        <v>60</v>
      </c>
      <c r="F32" s="313">
        <f>SUM(G32:K32)</f>
        <v>2582849.6073880256</v>
      </c>
      <c r="G32" s="310">
        <f t="shared" si="5"/>
        <v>0</v>
      </c>
      <c r="H32" s="310">
        <f t="shared" si="5"/>
        <v>0</v>
      </c>
      <c r="I32" s="310">
        <f t="shared" si="5"/>
        <v>0</v>
      </c>
      <c r="J32" s="310">
        <f t="shared" si="5"/>
        <v>0</v>
      </c>
      <c r="K32" s="310">
        <f t="shared" si="5"/>
        <v>2582849.6073880256</v>
      </c>
      <c r="M32" s="310">
        <f>M25*$F$37</f>
        <v>0</v>
      </c>
      <c r="N32" s="310">
        <f t="shared" ref="N32:AR32" si="10">N25*$F$37</f>
        <v>0</v>
      </c>
      <c r="O32" s="310">
        <f t="shared" si="10"/>
        <v>0</v>
      </c>
      <c r="P32" s="310">
        <f t="shared" si="10"/>
        <v>0</v>
      </c>
      <c r="Q32" s="310">
        <f t="shared" si="10"/>
        <v>0</v>
      </c>
      <c r="R32" s="310">
        <f t="shared" si="10"/>
        <v>0</v>
      </c>
      <c r="S32" s="310">
        <f t="shared" si="10"/>
        <v>0</v>
      </c>
      <c r="T32" s="310">
        <f t="shared" si="10"/>
        <v>0</v>
      </c>
      <c r="U32" s="310">
        <f t="shared" si="10"/>
        <v>0</v>
      </c>
      <c r="V32" s="310">
        <f t="shared" si="10"/>
        <v>0</v>
      </c>
      <c r="W32" s="310">
        <f t="shared" si="10"/>
        <v>0</v>
      </c>
      <c r="X32" s="310">
        <f t="shared" si="10"/>
        <v>0</v>
      </c>
      <c r="Y32" s="310">
        <f t="shared" si="10"/>
        <v>0</v>
      </c>
      <c r="Z32" s="310">
        <f t="shared" si="10"/>
        <v>0</v>
      </c>
      <c r="AA32" s="310">
        <f t="shared" si="10"/>
        <v>0</v>
      </c>
      <c r="AB32" s="310">
        <f t="shared" si="10"/>
        <v>0</v>
      </c>
      <c r="AC32" s="310">
        <f t="shared" si="10"/>
        <v>0</v>
      </c>
      <c r="AD32" s="310">
        <f t="shared" si="10"/>
        <v>0</v>
      </c>
      <c r="AE32" s="310">
        <f t="shared" si="10"/>
        <v>0</v>
      </c>
      <c r="AF32" s="310">
        <f t="shared" si="10"/>
        <v>0</v>
      </c>
      <c r="AG32" s="310">
        <f t="shared" si="10"/>
        <v>0</v>
      </c>
      <c r="AH32" s="310">
        <f t="shared" si="10"/>
        <v>0</v>
      </c>
      <c r="AI32" s="310">
        <f t="shared" si="10"/>
        <v>0</v>
      </c>
      <c r="AJ32" s="310">
        <f t="shared" si="10"/>
        <v>0</v>
      </c>
      <c r="AK32" s="310">
        <f t="shared" si="10"/>
        <v>0</v>
      </c>
      <c r="AL32" s="310">
        <f t="shared" si="10"/>
        <v>0</v>
      </c>
      <c r="AM32" s="310">
        <f t="shared" si="10"/>
        <v>0</v>
      </c>
      <c r="AN32" s="310">
        <f t="shared" si="10"/>
        <v>0</v>
      </c>
      <c r="AO32" s="310">
        <f t="shared" si="10"/>
        <v>0</v>
      </c>
      <c r="AP32" s="310">
        <f t="shared" si="10"/>
        <v>0</v>
      </c>
      <c r="AQ32" s="310">
        <f t="shared" si="10"/>
        <v>0</v>
      </c>
      <c r="AR32" s="310">
        <f t="shared" si="10"/>
        <v>0</v>
      </c>
      <c r="AS32" s="310">
        <f t="shared" ref="AS32:BT32" si="11">AS25*$F$37</f>
        <v>0</v>
      </c>
      <c r="AT32" s="310">
        <f t="shared" si="11"/>
        <v>0</v>
      </c>
      <c r="AU32" s="310">
        <f t="shared" si="11"/>
        <v>0</v>
      </c>
      <c r="AV32" s="310">
        <f t="shared" si="11"/>
        <v>0</v>
      </c>
      <c r="AW32" s="310">
        <f t="shared" si="11"/>
        <v>0</v>
      </c>
      <c r="AX32" s="310">
        <f t="shared" si="11"/>
        <v>0</v>
      </c>
      <c r="AY32" s="310">
        <f t="shared" si="11"/>
        <v>0</v>
      </c>
      <c r="AZ32" s="310">
        <f t="shared" si="11"/>
        <v>0</v>
      </c>
      <c r="BA32" s="310">
        <f t="shared" si="11"/>
        <v>0</v>
      </c>
      <c r="BB32" s="310">
        <f t="shared" si="11"/>
        <v>0</v>
      </c>
      <c r="BC32" s="310">
        <f t="shared" si="11"/>
        <v>0</v>
      </c>
      <c r="BD32" s="310">
        <f t="shared" si="11"/>
        <v>0</v>
      </c>
      <c r="BE32" s="310">
        <f t="shared" si="11"/>
        <v>0</v>
      </c>
      <c r="BF32" s="310">
        <f t="shared" si="11"/>
        <v>0</v>
      </c>
      <c r="BG32" s="310">
        <f t="shared" si="11"/>
        <v>0</v>
      </c>
      <c r="BH32" s="310">
        <f t="shared" si="11"/>
        <v>0</v>
      </c>
      <c r="BI32" s="310">
        <f t="shared" si="11"/>
        <v>0</v>
      </c>
      <c r="BJ32" s="310">
        <f t="shared" si="11"/>
        <v>0</v>
      </c>
      <c r="BK32" s="310">
        <f t="shared" si="11"/>
        <v>0</v>
      </c>
      <c r="BL32" s="310">
        <f t="shared" si="11"/>
        <v>0</v>
      </c>
      <c r="BM32" s="310">
        <f t="shared" si="11"/>
        <v>0</v>
      </c>
      <c r="BN32" s="310">
        <f t="shared" si="11"/>
        <v>0</v>
      </c>
      <c r="BO32" s="310">
        <f t="shared" si="11"/>
        <v>0</v>
      </c>
      <c r="BP32" s="310">
        <f t="shared" si="11"/>
        <v>0</v>
      </c>
      <c r="BQ32" s="310">
        <f t="shared" si="11"/>
        <v>0</v>
      </c>
      <c r="BR32" s="310">
        <f t="shared" si="11"/>
        <v>0</v>
      </c>
      <c r="BS32" s="310">
        <f t="shared" si="11"/>
        <v>0</v>
      </c>
      <c r="BT32" s="310">
        <f t="shared" si="11"/>
        <v>2582849.6073880256</v>
      </c>
    </row>
    <row r="33" spans="2:72" s="300" customFormat="1" ht="14.45" customHeight="1" outlineLevel="1" x14ac:dyDescent="0.2">
      <c r="B33" s="305"/>
      <c r="C33" s="311"/>
      <c r="D33" s="546"/>
      <c r="F33" s="308"/>
    </row>
    <row r="34" spans="2:72" s="300" customFormat="1" ht="14.45" customHeight="1" x14ac:dyDescent="0.2">
      <c r="B34" s="305"/>
      <c r="C34" s="314" t="s">
        <v>368</v>
      </c>
      <c r="D34" s="547" t="s">
        <v>260</v>
      </c>
      <c r="E34" s="307"/>
      <c r="F34" s="315">
        <f>Вводные!F300</f>
        <v>0.4</v>
      </c>
    </row>
    <row r="35" spans="2:72" s="300" customFormat="1" ht="14.45" customHeight="1" x14ac:dyDescent="0.2">
      <c r="B35" s="305"/>
      <c r="C35" s="311" t="s">
        <v>369</v>
      </c>
      <c r="D35" s="546" t="s">
        <v>60</v>
      </c>
      <c r="F35" s="313">
        <f>F37*F25</f>
        <v>2582849.6073880256</v>
      </c>
    </row>
    <row r="36" spans="2:72" s="300" customFormat="1" ht="14.45" customHeight="1" x14ac:dyDescent="0.2">
      <c r="B36" s="305"/>
      <c r="C36" s="314" t="s">
        <v>370</v>
      </c>
      <c r="D36" s="547" t="s">
        <v>262</v>
      </c>
      <c r="E36" s="307"/>
      <c r="F36" s="315">
        <f>(F34*F7*(Вводные!F299/12)+F7)/F25</f>
        <v>6.4207595335728548E-2</v>
      </c>
    </row>
    <row r="37" spans="2:72" s="300" customFormat="1" ht="14.45" customHeight="1" x14ac:dyDescent="0.2">
      <c r="B37" s="305"/>
      <c r="C37" s="314" t="s">
        <v>261</v>
      </c>
      <c r="D37" s="547" t="s">
        <v>262</v>
      </c>
      <c r="E37" s="307"/>
      <c r="F37" s="315">
        <f>Вводные!F301</f>
        <v>0.5</v>
      </c>
    </row>
    <row r="38" spans="2:72" s="300" customFormat="1" ht="14.45" customHeight="1" x14ac:dyDescent="0.2">
      <c r="B38" s="305"/>
      <c r="C38" s="314" t="s">
        <v>360</v>
      </c>
      <c r="D38" s="547" t="s">
        <v>49</v>
      </c>
      <c r="E38" s="307"/>
      <c r="F38" s="316">
        <f>IRR(G30:K30)</f>
        <v>1.3322955767454383</v>
      </c>
    </row>
    <row r="39" spans="2:72" s="300" customFormat="1" ht="14.45" customHeight="1" x14ac:dyDescent="0.2">
      <c r="B39" s="317"/>
      <c r="C39" s="318"/>
      <c r="D39" s="548"/>
      <c r="E39" s="319"/>
      <c r="F39" s="320"/>
    </row>
    <row r="40" spans="2:72" s="300" customFormat="1" ht="14.45" customHeight="1" x14ac:dyDescent="0.2">
      <c r="D40" s="546"/>
    </row>
    <row r="41" spans="2:72" s="300" customFormat="1" ht="14.45" customHeight="1" x14ac:dyDescent="0.2">
      <c r="B41" s="301" t="s">
        <v>111</v>
      </c>
      <c r="C41" s="302" t="s">
        <v>267</v>
      </c>
      <c r="D41" s="549"/>
      <c r="E41" s="303"/>
      <c r="F41" s="304"/>
    </row>
    <row r="42" spans="2:72" s="300" customFormat="1" ht="14.45" customHeight="1" outlineLevel="1" x14ac:dyDescent="0.2">
      <c r="B42" s="305"/>
      <c r="D42" s="546"/>
      <c r="F42" s="306"/>
    </row>
    <row r="43" spans="2:72" s="300" customFormat="1" ht="14.45" customHeight="1" outlineLevel="1" x14ac:dyDescent="0.2">
      <c r="B43" s="312"/>
      <c r="C43" s="307" t="s">
        <v>365</v>
      </c>
      <c r="D43" s="547" t="s">
        <v>60</v>
      </c>
      <c r="E43" s="307"/>
      <c r="F43" s="308">
        <f>SUM(G43:K43)</f>
        <v>562254.4847137545</v>
      </c>
      <c r="G43" s="309">
        <f t="shared" ref="G43:K45" si="12">SUMIF($M$6:$BT$6,G$6,$M43:$BT43)</f>
        <v>-74250.482758620696</v>
      </c>
      <c r="H43" s="309">
        <f t="shared" si="12"/>
        <v>-25986.37325073994</v>
      </c>
      <c r="I43" s="309">
        <f t="shared" si="12"/>
        <v>-10322.185593449845</v>
      </c>
      <c r="J43" s="309">
        <f t="shared" si="12"/>
        <v>216925.28436676873</v>
      </c>
      <c r="K43" s="309">
        <f t="shared" si="12"/>
        <v>455888.24194979621</v>
      </c>
      <c r="M43" s="309">
        <f t="shared" ref="M43:AR43" si="13">M44+M45</f>
        <v>-12575.833333333334</v>
      </c>
      <c r="N43" s="309">
        <f t="shared" si="13"/>
        <v>-3125.8333333333335</v>
      </c>
      <c r="O43" s="309">
        <f t="shared" si="13"/>
        <v>-3125.8333333333335</v>
      </c>
      <c r="P43" s="309">
        <f t="shared" si="13"/>
        <v>-3125.8333333333335</v>
      </c>
      <c r="Q43" s="309">
        <f t="shared" si="13"/>
        <v>-5310.6609195402298</v>
      </c>
      <c r="R43" s="309">
        <f t="shared" si="13"/>
        <v>-5668.1781609195396</v>
      </c>
      <c r="S43" s="309">
        <f t="shared" si="13"/>
        <v>-5800.5919540229879</v>
      </c>
      <c r="T43" s="309">
        <f t="shared" si="13"/>
        <v>-5800.5919540229879</v>
      </c>
      <c r="U43" s="309">
        <f t="shared" si="13"/>
        <v>-6873.14367816092</v>
      </c>
      <c r="V43" s="309">
        <f t="shared" si="13"/>
        <v>-7190.9367816091963</v>
      </c>
      <c r="W43" s="309">
        <f t="shared" si="13"/>
        <v>-7508.7298850574716</v>
      </c>
      <c r="X43" s="309">
        <f t="shared" si="13"/>
        <v>-8144.3160919540242</v>
      </c>
      <c r="Y43" s="309">
        <f t="shared" si="13"/>
        <v>-25986.37325073994</v>
      </c>
      <c r="Z43" s="309">
        <f t="shared" si="13"/>
        <v>0</v>
      </c>
      <c r="AA43" s="309">
        <f t="shared" si="13"/>
        <v>0</v>
      </c>
      <c r="AB43" s="309">
        <f t="shared" si="13"/>
        <v>0</v>
      </c>
      <c r="AC43" s="309">
        <f t="shared" si="13"/>
        <v>0</v>
      </c>
      <c r="AD43" s="309">
        <f t="shared" si="13"/>
        <v>0</v>
      </c>
      <c r="AE43" s="309">
        <f t="shared" si="13"/>
        <v>0</v>
      </c>
      <c r="AF43" s="309">
        <f t="shared" si="13"/>
        <v>0</v>
      </c>
      <c r="AG43" s="309">
        <f t="shared" si="13"/>
        <v>0</v>
      </c>
      <c r="AH43" s="309">
        <f t="shared" si="13"/>
        <v>0</v>
      </c>
      <c r="AI43" s="309">
        <f t="shared" si="13"/>
        <v>0</v>
      </c>
      <c r="AJ43" s="309">
        <f t="shared" si="13"/>
        <v>0</v>
      </c>
      <c r="AK43" s="309">
        <f t="shared" si="13"/>
        <v>-10322.185593449845</v>
      </c>
      <c r="AL43" s="309">
        <f t="shared" si="13"/>
        <v>0</v>
      </c>
      <c r="AM43" s="309">
        <f t="shared" si="13"/>
        <v>0</v>
      </c>
      <c r="AN43" s="309">
        <f t="shared" si="13"/>
        <v>0</v>
      </c>
      <c r="AO43" s="309">
        <f t="shared" si="13"/>
        <v>0</v>
      </c>
      <c r="AP43" s="309">
        <f t="shared" si="13"/>
        <v>0</v>
      </c>
      <c r="AQ43" s="309">
        <f t="shared" si="13"/>
        <v>0</v>
      </c>
      <c r="AR43" s="309">
        <f t="shared" si="13"/>
        <v>0</v>
      </c>
      <c r="AS43" s="309">
        <f t="shared" ref="AS43:BT43" si="14">AS44+AS45</f>
        <v>0</v>
      </c>
      <c r="AT43" s="309">
        <f t="shared" si="14"/>
        <v>0</v>
      </c>
      <c r="AU43" s="309">
        <f t="shared" si="14"/>
        <v>0</v>
      </c>
      <c r="AV43" s="309">
        <f t="shared" si="14"/>
        <v>0</v>
      </c>
      <c r="AW43" s="309">
        <f t="shared" si="14"/>
        <v>0</v>
      </c>
      <c r="AX43" s="309">
        <f t="shared" si="14"/>
        <v>0</v>
      </c>
      <c r="AY43" s="309">
        <f t="shared" si="14"/>
        <v>0</v>
      </c>
      <c r="AZ43" s="309">
        <f t="shared" si="14"/>
        <v>0</v>
      </c>
      <c r="BA43" s="309">
        <f t="shared" si="14"/>
        <v>0</v>
      </c>
      <c r="BB43" s="309">
        <f t="shared" si="14"/>
        <v>0</v>
      </c>
      <c r="BC43" s="309">
        <f t="shared" si="14"/>
        <v>0</v>
      </c>
      <c r="BD43" s="309">
        <f t="shared" si="14"/>
        <v>0</v>
      </c>
      <c r="BE43" s="309">
        <f t="shared" si="14"/>
        <v>0</v>
      </c>
      <c r="BF43" s="309">
        <f t="shared" si="14"/>
        <v>0</v>
      </c>
      <c r="BG43" s="309">
        <f t="shared" si="14"/>
        <v>0</v>
      </c>
      <c r="BH43" s="309">
        <f t="shared" si="14"/>
        <v>216925.28436676873</v>
      </c>
      <c r="BI43" s="309">
        <f t="shared" si="14"/>
        <v>0</v>
      </c>
      <c r="BJ43" s="309">
        <f t="shared" si="14"/>
        <v>0</v>
      </c>
      <c r="BK43" s="309">
        <f t="shared" si="14"/>
        <v>0</v>
      </c>
      <c r="BL43" s="309">
        <f t="shared" si="14"/>
        <v>0</v>
      </c>
      <c r="BM43" s="309">
        <f t="shared" si="14"/>
        <v>0</v>
      </c>
      <c r="BN43" s="309">
        <f t="shared" si="14"/>
        <v>0</v>
      </c>
      <c r="BO43" s="309">
        <f t="shared" si="14"/>
        <v>0</v>
      </c>
      <c r="BP43" s="309">
        <f t="shared" si="14"/>
        <v>0</v>
      </c>
      <c r="BQ43" s="309">
        <f t="shared" si="14"/>
        <v>0</v>
      </c>
      <c r="BR43" s="309">
        <f t="shared" si="14"/>
        <v>0</v>
      </c>
      <c r="BS43" s="309">
        <f t="shared" si="14"/>
        <v>0</v>
      </c>
      <c r="BT43" s="309">
        <f t="shared" si="14"/>
        <v>455888.24194979621</v>
      </c>
    </row>
    <row r="44" spans="2:72" s="300" customFormat="1" ht="14.45" customHeight="1" outlineLevel="1" x14ac:dyDescent="0.2">
      <c r="B44" s="305"/>
      <c r="C44" s="311" t="s">
        <v>366</v>
      </c>
      <c r="D44" s="546" t="s">
        <v>60</v>
      </c>
      <c r="F44" s="308">
        <f>SUM(G44:K44)</f>
        <v>-110559.04160281048</v>
      </c>
      <c r="G44" s="310">
        <f t="shared" si="12"/>
        <v>-74250.482758620696</v>
      </c>
      <c r="H44" s="310">
        <f t="shared" si="12"/>
        <v>-25986.37325073994</v>
      </c>
      <c r="I44" s="310">
        <f t="shared" si="12"/>
        <v>-10322.185593449845</v>
      </c>
      <c r="J44" s="310">
        <f t="shared" si="12"/>
        <v>0</v>
      </c>
      <c r="K44" s="310">
        <f t="shared" si="12"/>
        <v>0</v>
      </c>
      <c r="M44" s="310">
        <f t="shared" ref="M44:AR44" si="15">-M7</f>
        <v>-12575.833333333334</v>
      </c>
      <c r="N44" s="310">
        <f t="shared" si="15"/>
        <v>-3125.8333333333335</v>
      </c>
      <c r="O44" s="310">
        <f t="shared" si="15"/>
        <v>-3125.8333333333335</v>
      </c>
      <c r="P44" s="310">
        <f t="shared" si="15"/>
        <v>-3125.8333333333335</v>
      </c>
      <c r="Q44" s="310">
        <f t="shared" si="15"/>
        <v>-5310.6609195402298</v>
      </c>
      <c r="R44" s="310">
        <f t="shared" si="15"/>
        <v>-5668.1781609195396</v>
      </c>
      <c r="S44" s="310">
        <f t="shared" si="15"/>
        <v>-5800.5919540229879</v>
      </c>
      <c r="T44" s="310">
        <f t="shared" si="15"/>
        <v>-5800.5919540229879</v>
      </c>
      <c r="U44" s="310">
        <f t="shared" si="15"/>
        <v>-6873.14367816092</v>
      </c>
      <c r="V44" s="310">
        <f t="shared" si="15"/>
        <v>-7190.9367816091963</v>
      </c>
      <c r="W44" s="310">
        <f t="shared" si="15"/>
        <v>-7508.7298850574716</v>
      </c>
      <c r="X44" s="310">
        <f t="shared" si="15"/>
        <v>-8144.3160919540242</v>
      </c>
      <c r="Y44" s="310">
        <f t="shared" si="15"/>
        <v>-25986.37325073994</v>
      </c>
      <c r="Z44" s="310">
        <f t="shared" si="15"/>
        <v>0</v>
      </c>
      <c r="AA44" s="310">
        <f t="shared" si="15"/>
        <v>0</v>
      </c>
      <c r="AB44" s="310">
        <f t="shared" si="15"/>
        <v>0</v>
      </c>
      <c r="AC44" s="310">
        <f t="shared" si="15"/>
        <v>0</v>
      </c>
      <c r="AD44" s="310">
        <f t="shared" si="15"/>
        <v>0</v>
      </c>
      <c r="AE44" s="310">
        <f t="shared" si="15"/>
        <v>0</v>
      </c>
      <c r="AF44" s="310">
        <f t="shared" si="15"/>
        <v>0</v>
      </c>
      <c r="AG44" s="310">
        <f t="shared" si="15"/>
        <v>0</v>
      </c>
      <c r="AH44" s="310">
        <f t="shared" si="15"/>
        <v>0</v>
      </c>
      <c r="AI44" s="310">
        <f t="shared" si="15"/>
        <v>0</v>
      </c>
      <c r="AJ44" s="310">
        <f t="shared" si="15"/>
        <v>0</v>
      </c>
      <c r="AK44" s="310">
        <f t="shared" si="15"/>
        <v>-10322.185593449845</v>
      </c>
      <c r="AL44" s="310">
        <f t="shared" si="15"/>
        <v>0</v>
      </c>
      <c r="AM44" s="310">
        <f t="shared" si="15"/>
        <v>0</v>
      </c>
      <c r="AN44" s="310">
        <f t="shared" si="15"/>
        <v>0</v>
      </c>
      <c r="AO44" s="310">
        <f t="shared" si="15"/>
        <v>0</v>
      </c>
      <c r="AP44" s="310">
        <f t="shared" si="15"/>
        <v>0</v>
      </c>
      <c r="AQ44" s="310">
        <f t="shared" si="15"/>
        <v>0</v>
      </c>
      <c r="AR44" s="310">
        <f t="shared" si="15"/>
        <v>0</v>
      </c>
      <c r="AS44" s="310">
        <f t="shared" ref="AS44:BT44" si="16">-AS7</f>
        <v>0</v>
      </c>
      <c r="AT44" s="310">
        <f t="shared" si="16"/>
        <v>0</v>
      </c>
      <c r="AU44" s="310">
        <f t="shared" si="16"/>
        <v>0</v>
      </c>
      <c r="AV44" s="310">
        <f t="shared" si="16"/>
        <v>0</v>
      </c>
      <c r="AW44" s="310">
        <f t="shared" si="16"/>
        <v>0</v>
      </c>
      <c r="AX44" s="310">
        <f t="shared" si="16"/>
        <v>0</v>
      </c>
      <c r="AY44" s="310">
        <f t="shared" si="16"/>
        <v>0</v>
      </c>
      <c r="AZ44" s="310">
        <f t="shared" si="16"/>
        <v>0</v>
      </c>
      <c r="BA44" s="310">
        <f t="shared" si="16"/>
        <v>0</v>
      </c>
      <c r="BB44" s="310">
        <f t="shared" si="16"/>
        <v>0</v>
      </c>
      <c r="BC44" s="310">
        <f t="shared" si="16"/>
        <v>0</v>
      </c>
      <c r="BD44" s="310">
        <f t="shared" si="16"/>
        <v>0</v>
      </c>
      <c r="BE44" s="310">
        <f t="shared" si="16"/>
        <v>0</v>
      </c>
      <c r="BF44" s="310">
        <f t="shared" si="16"/>
        <v>0</v>
      </c>
      <c r="BG44" s="310">
        <f t="shared" si="16"/>
        <v>0</v>
      </c>
      <c r="BH44" s="310">
        <f t="shared" si="16"/>
        <v>0</v>
      </c>
      <c r="BI44" s="310">
        <f t="shared" si="16"/>
        <v>0</v>
      </c>
      <c r="BJ44" s="310">
        <f t="shared" si="16"/>
        <v>0</v>
      </c>
      <c r="BK44" s="310">
        <f t="shared" si="16"/>
        <v>0</v>
      </c>
      <c r="BL44" s="310">
        <f t="shared" si="16"/>
        <v>0</v>
      </c>
      <c r="BM44" s="310">
        <f t="shared" si="16"/>
        <v>0</v>
      </c>
      <c r="BN44" s="310">
        <f t="shared" si="16"/>
        <v>0</v>
      </c>
      <c r="BO44" s="310">
        <f t="shared" si="16"/>
        <v>0</v>
      </c>
      <c r="BP44" s="310">
        <f t="shared" si="16"/>
        <v>0</v>
      </c>
      <c r="BQ44" s="310">
        <f t="shared" si="16"/>
        <v>0</v>
      </c>
      <c r="BR44" s="310">
        <f t="shared" si="16"/>
        <v>0</v>
      </c>
      <c r="BS44" s="310">
        <f t="shared" si="16"/>
        <v>0</v>
      </c>
      <c r="BT44" s="310">
        <f t="shared" si="16"/>
        <v>0</v>
      </c>
    </row>
    <row r="45" spans="2:72" s="300" customFormat="1" ht="14.45" customHeight="1" outlineLevel="1" x14ac:dyDescent="0.2">
      <c r="B45" s="305"/>
      <c r="C45" s="311" t="s">
        <v>371</v>
      </c>
      <c r="D45" s="546" t="s">
        <v>60</v>
      </c>
      <c r="F45" s="308">
        <f>SUM(G45:K45)</f>
        <v>672813.526316565</v>
      </c>
      <c r="G45" s="310">
        <f t="shared" si="12"/>
        <v>0</v>
      </c>
      <c r="H45" s="310">
        <f t="shared" si="12"/>
        <v>0</v>
      </c>
      <c r="I45" s="310">
        <f t="shared" si="12"/>
        <v>0</v>
      </c>
      <c r="J45" s="310">
        <f t="shared" si="12"/>
        <v>216925.28436676873</v>
      </c>
      <c r="K45" s="310">
        <f t="shared" si="12"/>
        <v>455888.24194979621</v>
      </c>
      <c r="M45" s="310">
        <f>IF(SUMIF(Отчетность!$F$6:$J$6,M$6,Отчетность!$F$116:$J$116)&gt;0,SUMIF(Отчетность!$F$6:$J$6,M$6,Отчетность!$F$78:$J$78)*Вводные!$F$307*Вводные!$F$308,0)*IF(M2=N2,0,1)*M61</f>
        <v>0</v>
      </c>
      <c r="N45" s="310">
        <f>IF(SUMIF(Отчетность!$F$6:$J$6,N$6,Отчетность!$F$116:$J$116)&gt;0,SUMIF(Отчетность!$F$6:$J$6,N$6,Отчетность!$F$78:$J$78)*Вводные!$F$307*Вводные!$F$308,0)*IF(N2=O2,0,1)*N61</f>
        <v>0</v>
      </c>
      <c r="O45" s="310">
        <f>IF(SUMIF(Отчетность!$F$6:$J$6,O$6,Отчетность!$F$116:$J$116)&gt;0,SUMIF(Отчетность!$F$6:$J$6,O$6,Отчетность!$F$78:$J$78)*Вводные!$F$307*Вводные!$F$308,0)*IF(O2=P2,0,1)*O61</f>
        <v>0</v>
      </c>
      <c r="P45" s="310">
        <f>IF(SUMIF(Отчетность!$F$6:$J$6,P$6,Отчетность!$F$116:$J$116)&gt;0,SUMIF(Отчетность!$F$6:$J$6,P$6,Отчетность!$F$78:$J$78)*Вводные!$F$307*Вводные!$F$308,0)*IF(P2=Q2,0,1)*P61</f>
        <v>0</v>
      </c>
      <c r="Q45" s="310">
        <f>IF(SUMIF(Отчетность!$F$6:$J$6,Q$6,Отчетность!$F$116:$J$116)&gt;0,SUMIF(Отчетность!$F$6:$J$6,Q$6,Отчетность!$F$78:$J$78)*Вводные!$F$307*Вводные!$F$308,0)*IF(Q2=R2,0,1)*Q61</f>
        <v>0</v>
      </c>
      <c r="R45" s="310">
        <f>IF(SUMIF(Отчетность!$F$6:$J$6,R$6,Отчетность!$F$116:$J$116)&gt;0,SUMIF(Отчетность!$F$6:$J$6,R$6,Отчетность!$F$78:$J$78)*Вводные!$F$307*Вводные!$F$308,0)*IF(R2=S2,0,1)*R61</f>
        <v>0</v>
      </c>
      <c r="S45" s="310">
        <f>IF(SUMIF(Отчетность!$F$6:$J$6,S$6,Отчетность!$F$116:$J$116)&gt;0,SUMIF(Отчетность!$F$6:$J$6,S$6,Отчетность!$F$78:$J$78)*Вводные!$F$307*Вводные!$F$308,0)*IF(S2=T2,0,1)*S61</f>
        <v>0</v>
      </c>
      <c r="T45" s="310">
        <f>IF(SUMIF(Отчетность!$F$6:$J$6,T$6,Отчетность!$F$116:$J$116)&gt;0,SUMIF(Отчетность!$F$6:$J$6,T$6,Отчетность!$F$78:$J$78)*Вводные!$F$307*Вводные!$F$308,0)*IF(T2=U2,0,1)*T61</f>
        <v>0</v>
      </c>
      <c r="U45" s="310">
        <f>IF(SUMIF(Отчетность!$F$6:$J$6,U$6,Отчетность!$F$116:$J$116)&gt;0,SUMIF(Отчетность!$F$6:$J$6,U$6,Отчетность!$F$78:$J$78)*Вводные!$F$307*Вводные!$F$308,0)*IF(U2=V2,0,1)*U61</f>
        <v>0</v>
      </c>
      <c r="V45" s="310">
        <f>IF(SUMIF(Отчетность!$F$6:$J$6,V$6,Отчетность!$F$116:$J$116)&gt;0,SUMIF(Отчетность!$F$6:$J$6,V$6,Отчетность!$F$78:$J$78)*Вводные!$F$307*Вводные!$F$308,0)*IF(V2=W2,0,1)*V61</f>
        <v>0</v>
      </c>
      <c r="W45" s="310">
        <f>IF(SUMIF(Отчетность!$F$6:$J$6,W$6,Отчетность!$F$116:$J$116)&gt;0,SUMIF(Отчетность!$F$6:$J$6,W$6,Отчетность!$F$78:$J$78)*Вводные!$F$307*Вводные!$F$308,0)*IF(W2=X2,0,1)*W61</f>
        <v>0</v>
      </c>
      <c r="X45" s="310">
        <f>IF(SUMIF(Отчетность!$F$6:$J$6,X$6,Отчетность!$F$116:$J$116)&gt;0,SUMIF(Отчетность!$F$6:$J$6,X$6,Отчетность!$F$78:$J$78)*Вводные!$F$307*Вводные!$F$308,0)*IF(X2=Y2,0,1)*X61</f>
        <v>0</v>
      </c>
      <c r="Y45" s="310">
        <f>IF(SUMIF(Отчетность!$F$6:$J$6,Y$6,Отчетность!$F$116:$J$116)&gt;0,SUMIF(Отчетность!$F$6:$J$6,Y$6,Отчетность!$F$78:$J$78)*Вводные!$F$307*Вводные!$F$308,0)*IF(Y2=Z2,0,1)*Y61</f>
        <v>0</v>
      </c>
      <c r="Z45" s="310">
        <f>IF(SUMIF(Отчетность!$F$6:$J$6,Z$6,Отчетность!$F$116:$J$116)&gt;0,SUMIF(Отчетность!$F$6:$J$6,Z$6,Отчетность!$F$78:$J$78)*Вводные!$F$307*Вводные!$F$308,0)*IF(Z2=AA2,0,1)*Z61</f>
        <v>0</v>
      </c>
      <c r="AA45" s="310">
        <f>IF(SUMIF(Отчетность!$F$6:$J$6,AA$6,Отчетность!$F$116:$J$116)&gt;0,SUMIF(Отчетность!$F$6:$J$6,AA$6,Отчетность!$F$78:$J$78)*Вводные!$F$307*Вводные!$F$308,0)*IF(AA2=AB2,0,1)*AA61</f>
        <v>0</v>
      </c>
      <c r="AB45" s="310">
        <f>IF(SUMIF(Отчетность!$F$6:$J$6,AB$6,Отчетность!$F$116:$J$116)&gt;0,SUMIF(Отчетность!$F$6:$J$6,AB$6,Отчетность!$F$78:$J$78)*Вводные!$F$307*Вводные!$F$308,0)*IF(AB2=AC2,0,1)*AB61</f>
        <v>0</v>
      </c>
      <c r="AC45" s="310">
        <f>IF(SUMIF(Отчетность!$F$6:$J$6,AC$6,Отчетность!$F$116:$J$116)&gt;0,SUMIF(Отчетность!$F$6:$J$6,AC$6,Отчетность!$F$78:$J$78)*Вводные!$F$307*Вводные!$F$308,0)*IF(AC2=AD2,0,1)*AC61</f>
        <v>0</v>
      </c>
      <c r="AD45" s="310">
        <f>IF(SUMIF(Отчетность!$F$6:$J$6,AD$6,Отчетность!$F$116:$J$116)&gt;0,SUMIF(Отчетность!$F$6:$J$6,AD$6,Отчетность!$F$78:$J$78)*Вводные!$F$307*Вводные!$F$308,0)*IF(AD2=AE2,0,1)*AD61</f>
        <v>0</v>
      </c>
      <c r="AE45" s="310">
        <f>IF(SUMIF(Отчетность!$F$6:$J$6,AE$6,Отчетность!$F$116:$J$116)&gt;0,SUMIF(Отчетность!$F$6:$J$6,AE$6,Отчетность!$F$78:$J$78)*Вводные!$F$307*Вводные!$F$308,0)*IF(AE2=AF2,0,1)*AE61</f>
        <v>0</v>
      </c>
      <c r="AF45" s="310">
        <f>IF(SUMIF(Отчетность!$F$6:$J$6,AF$6,Отчетность!$F$116:$J$116)&gt;0,SUMIF(Отчетность!$F$6:$J$6,AF$6,Отчетность!$F$78:$J$78)*Вводные!$F$307*Вводные!$F$308,0)*IF(AF2=AG2,0,1)*AF61</f>
        <v>0</v>
      </c>
      <c r="AG45" s="310">
        <f>IF(SUMIF(Отчетность!$F$6:$J$6,AG$6,Отчетность!$F$116:$J$116)&gt;0,SUMIF(Отчетность!$F$6:$J$6,AG$6,Отчетность!$F$78:$J$78)*Вводные!$F$307*Вводные!$F$308,0)*IF(AG2=AH2,0,1)*AG61</f>
        <v>0</v>
      </c>
      <c r="AH45" s="310">
        <f>IF(SUMIF(Отчетность!$F$6:$J$6,AH$6,Отчетность!$F$116:$J$116)&gt;0,SUMIF(Отчетность!$F$6:$J$6,AH$6,Отчетность!$F$78:$J$78)*Вводные!$F$307*Вводные!$F$308,0)*IF(AH2=AI2,0,1)*AH61</f>
        <v>0</v>
      </c>
      <c r="AI45" s="310">
        <f>IF(SUMIF(Отчетность!$F$6:$J$6,AI$6,Отчетность!$F$116:$J$116)&gt;0,SUMIF(Отчетность!$F$6:$J$6,AI$6,Отчетность!$F$78:$J$78)*Вводные!$F$307*Вводные!$F$308,0)*IF(AI2=AJ2,0,1)*AI61</f>
        <v>0</v>
      </c>
      <c r="AJ45" s="310">
        <f>IF(SUMIF(Отчетность!$F$6:$J$6,AJ$6,Отчетность!$F$116:$J$116)&gt;0,SUMIF(Отчетность!$F$6:$J$6,AJ$6,Отчетность!$F$78:$J$78)*Вводные!$F$307*Вводные!$F$308,0)*IF(AJ2=AK2,0,1)*AJ61</f>
        <v>0</v>
      </c>
      <c r="AK45" s="310">
        <f>IF(SUMIF(Отчетность!$F$6:$J$6,AK$6,Отчетность!$F$116:$J$116)&gt;0,SUMIF(Отчетность!$F$6:$J$6,AK$6,Отчетность!$F$78:$J$78)*Вводные!$F$307*Вводные!$F$308,0)*IF(AK2=AL2,0,1)*AK61</f>
        <v>0</v>
      </c>
      <c r="AL45" s="310">
        <f>IF(SUMIF(Отчетность!$F$6:$J$6,AL$6,Отчетность!$F$116:$J$116)&gt;0,SUMIF(Отчетность!$F$6:$J$6,AL$6,Отчетность!$F$78:$J$78)*Вводные!$F$307*Вводные!$F$308,0)*IF(AL2=AM2,0,1)*AL61</f>
        <v>0</v>
      </c>
      <c r="AM45" s="310">
        <f>IF(SUMIF(Отчетность!$F$6:$J$6,AM$6,Отчетность!$F$116:$J$116)&gt;0,SUMIF(Отчетность!$F$6:$J$6,AM$6,Отчетность!$F$78:$J$78)*Вводные!$F$307*Вводные!$F$308,0)*IF(AM2=AN2,0,1)*AM61</f>
        <v>0</v>
      </c>
      <c r="AN45" s="310">
        <f>IF(SUMIF(Отчетность!$F$6:$J$6,AN$6,Отчетность!$F$116:$J$116)&gt;0,SUMIF(Отчетность!$F$6:$J$6,AN$6,Отчетность!$F$78:$J$78)*Вводные!$F$307*Вводные!$F$308,0)*IF(AN2=AO2,0,1)*AN61</f>
        <v>0</v>
      </c>
      <c r="AO45" s="310">
        <f>IF(SUMIF(Отчетность!$F$6:$J$6,AO$6,Отчетность!$F$116:$J$116)&gt;0,SUMIF(Отчетность!$F$6:$J$6,AO$6,Отчетность!$F$78:$J$78)*Вводные!$F$307*Вводные!$F$308,0)*IF(AO2=AP2,0,1)*AO61</f>
        <v>0</v>
      </c>
      <c r="AP45" s="310">
        <f>IF(SUMIF(Отчетность!$F$6:$J$6,AP$6,Отчетность!$F$116:$J$116)&gt;0,SUMIF(Отчетность!$F$6:$J$6,AP$6,Отчетность!$F$78:$J$78)*Вводные!$F$307*Вводные!$F$308,0)*IF(AP2=AQ2,0,1)*AP61</f>
        <v>0</v>
      </c>
      <c r="AQ45" s="310">
        <f>IF(SUMIF(Отчетность!$F$6:$J$6,AQ$6,Отчетность!$F$116:$J$116)&gt;0,SUMIF(Отчетность!$F$6:$J$6,AQ$6,Отчетность!$F$78:$J$78)*Вводные!$F$307*Вводные!$F$308,0)*IF(AQ2=AR2,0,1)*AQ61</f>
        <v>0</v>
      </c>
      <c r="AR45" s="310">
        <f>IF(SUMIF(Отчетность!$F$6:$J$6,AR$6,Отчетность!$F$116:$J$116)&gt;0,SUMIF(Отчетность!$F$6:$J$6,AR$6,Отчетность!$F$78:$J$78)*Вводные!$F$307*Вводные!$F$308,0)*IF(AR2=AS2,0,1)*AR61</f>
        <v>0</v>
      </c>
      <c r="AS45" s="310">
        <f>IF(SUMIF(Отчетность!$F$6:$J$6,AS$6,Отчетность!$F$116:$J$116)&gt;0,SUMIF(Отчетность!$F$6:$J$6,AS$6,Отчетность!$F$78:$J$78)*Вводные!$F$307*Вводные!$F$308,0)*IF(AS2=AT2,0,1)*AS61</f>
        <v>0</v>
      </c>
      <c r="AT45" s="310">
        <f>IF(SUMIF(Отчетность!$F$6:$J$6,AT$6,Отчетность!$F$116:$J$116)&gt;0,SUMIF(Отчетность!$F$6:$J$6,AT$6,Отчетность!$F$78:$J$78)*Вводные!$F$307*Вводные!$F$308,0)*IF(AT2=AU2,0,1)*AT61</f>
        <v>0</v>
      </c>
      <c r="AU45" s="310">
        <f>IF(SUMIF(Отчетность!$F$6:$J$6,AU$6,Отчетность!$F$116:$J$116)&gt;0,SUMIF(Отчетность!$F$6:$J$6,AU$6,Отчетность!$F$78:$J$78)*Вводные!$F$307*Вводные!$F$308,0)*IF(AU2=AV2,0,1)*AU61</f>
        <v>0</v>
      </c>
      <c r="AV45" s="310">
        <f>IF(SUMIF(Отчетность!$F$6:$J$6,AV$6,Отчетность!$F$116:$J$116)&gt;0,SUMIF(Отчетность!$F$6:$J$6,AV$6,Отчетность!$F$78:$J$78)*Вводные!$F$307*Вводные!$F$308,0)*IF(AV2=AW2,0,1)*AV61</f>
        <v>0</v>
      </c>
      <c r="AW45" s="310">
        <f>IF(SUMIF(Отчетность!$F$6:$J$6,AW$6,Отчетность!$F$116:$J$116)&gt;0,SUMIF(Отчетность!$F$6:$J$6,AW$6,Отчетность!$F$78:$J$78)*Вводные!$F$307*Вводные!$F$308,0)*IF(AW2=AX2,0,1)*AW61</f>
        <v>0</v>
      </c>
      <c r="AX45" s="310">
        <f>IF(SUMIF(Отчетность!$F$6:$J$6,AX$6,Отчетность!$F$116:$J$116)&gt;0,SUMIF(Отчетность!$F$6:$J$6,AX$6,Отчетность!$F$78:$J$78)*Вводные!$F$307*Вводные!$F$308,0)*IF(AX2=AY2,0,1)*AX61</f>
        <v>0</v>
      </c>
      <c r="AY45" s="310">
        <f>IF(SUMIF(Отчетность!$F$6:$J$6,AY$6,Отчетность!$F$116:$J$116)&gt;0,SUMIF(Отчетность!$F$6:$J$6,AY$6,Отчетность!$F$78:$J$78)*Вводные!$F$307*Вводные!$F$308,0)*IF(AY2=AZ2,0,1)*AY61</f>
        <v>0</v>
      </c>
      <c r="AZ45" s="310">
        <f>IF(SUMIF(Отчетность!$F$6:$J$6,AZ$6,Отчетность!$F$116:$J$116)&gt;0,SUMIF(Отчетность!$F$6:$J$6,AZ$6,Отчетность!$F$78:$J$78)*Вводные!$F$307*Вводные!$F$308,0)*IF(AZ2=BA2,0,1)*AZ61</f>
        <v>0</v>
      </c>
      <c r="BA45" s="310">
        <f>IF(SUMIF(Отчетность!$F$6:$J$6,BA$6,Отчетность!$F$116:$J$116)&gt;0,SUMIF(Отчетность!$F$6:$J$6,BA$6,Отчетность!$F$78:$J$78)*Вводные!$F$307*Вводные!$F$308,0)*IF(BA2=BB2,0,1)*BA61</f>
        <v>0</v>
      </c>
      <c r="BB45" s="310">
        <f>IF(SUMIF(Отчетность!$F$6:$J$6,BB$6,Отчетность!$F$116:$J$116)&gt;0,SUMIF(Отчетность!$F$6:$J$6,BB$6,Отчетность!$F$78:$J$78)*Вводные!$F$307*Вводные!$F$308,0)*IF(BB2=BC2,0,1)*BB61</f>
        <v>0</v>
      </c>
      <c r="BC45" s="310">
        <f>IF(SUMIF(Отчетность!$F$6:$J$6,BC$6,Отчетность!$F$116:$J$116)&gt;0,SUMIF(Отчетность!$F$6:$J$6,BC$6,Отчетность!$F$78:$J$78)*Вводные!$F$307*Вводные!$F$308,0)*IF(BC2=BD2,0,1)*BC61</f>
        <v>0</v>
      </c>
      <c r="BD45" s="310">
        <f>IF(SUMIF(Отчетность!$F$6:$J$6,BD$6,Отчетность!$F$116:$J$116)&gt;0,SUMIF(Отчетность!$F$6:$J$6,BD$6,Отчетность!$F$78:$J$78)*Вводные!$F$307*Вводные!$F$308,0)*IF(BD2=BE2,0,1)*BD61</f>
        <v>0</v>
      </c>
      <c r="BE45" s="310">
        <f>IF(SUMIF(Отчетность!$F$6:$J$6,BE$6,Отчетность!$F$116:$J$116)&gt;0,SUMIF(Отчетность!$F$6:$J$6,BE$6,Отчетность!$F$78:$J$78)*Вводные!$F$307*Вводные!$F$308,0)*IF(BE2=BF2,0,1)*BE61</f>
        <v>0</v>
      </c>
      <c r="BF45" s="310">
        <f>IF(SUMIF(Отчетность!$F$6:$J$6,BF$6,Отчетность!$F$116:$J$116)&gt;0,SUMIF(Отчетность!$F$6:$J$6,BF$6,Отчетность!$F$78:$J$78)*Вводные!$F$307*Вводные!$F$308,0)*IF(BF2=BG2,0,1)*BF61</f>
        <v>0</v>
      </c>
      <c r="BG45" s="310">
        <f>IF(SUMIF(Отчетность!$F$6:$J$6,BG$6,Отчетность!$F$116:$J$116)&gt;0,SUMIF(Отчетность!$F$6:$J$6,BG$6,Отчетность!$F$78:$J$78)*Вводные!$F$307*Вводные!$F$308,0)*IF(BG2=BH2,0,1)*BG61</f>
        <v>0</v>
      </c>
      <c r="BH45" s="310">
        <f>IF(SUMIF(Отчетность!$F$6:$J$6,BH$6,Отчетность!$F$116:$J$116)&gt;0,SUMIF(Отчетность!$F$6:$J$6,BH$6,Отчетность!$F$78:$J$78)*Вводные!$F$307*Вводные!$F$308,0)*IF(BH2=BI2,0,1)*BH61</f>
        <v>216925.28436676873</v>
      </c>
      <c r="BI45" s="310">
        <f>IF(SUMIF(Отчетность!$F$6:$J$6,BI$6,Отчетность!$F$116:$J$116)&gt;0,SUMIF(Отчетность!$F$6:$J$6,BI$6,Отчетность!$F$78:$J$78)*Вводные!$F$307*Вводные!$F$308,0)*IF(BI2=BJ2,0,1)*BI61</f>
        <v>0</v>
      </c>
      <c r="BJ45" s="310">
        <f>IF(SUMIF(Отчетность!$F$6:$J$6,BJ$6,Отчетность!$F$116:$J$116)&gt;0,SUMIF(Отчетность!$F$6:$J$6,BJ$6,Отчетность!$F$78:$J$78)*Вводные!$F$307*Вводные!$F$308,0)*IF(BJ2=BK2,0,1)*BJ61</f>
        <v>0</v>
      </c>
      <c r="BK45" s="310">
        <f>IF(SUMIF(Отчетность!$F$6:$J$6,BK$6,Отчетность!$F$116:$J$116)&gt;0,SUMIF(Отчетность!$F$6:$J$6,BK$6,Отчетность!$F$78:$J$78)*Вводные!$F$307*Вводные!$F$308,0)*IF(BK2=BL2,0,1)*BK61</f>
        <v>0</v>
      </c>
      <c r="BL45" s="310">
        <f>IF(SUMIF(Отчетность!$F$6:$J$6,BL$6,Отчетность!$F$116:$J$116)&gt;0,SUMIF(Отчетность!$F$6:$J$6,BL$6,Отчетность!$F$78:$J$78)*Вводные!$F$307*Вводные!$F$308,0)*IF(BL2=BM2,0,1)*BL61</f>
        <v>0</v>
      </c>
      <c r="BM45" s="310">
        <f>IF(SUMIF(Отчетность!$F$6:$J$6,BM$6,Отчетность!$F$116:$J$116)&gt;0,SUMIF(Отчетность!$F$6:$J$6,BM$6,Отчетность!$F$78:$J$78)*Вводные!$F$307*Вводные!$F$308,0)*IF(BM2=BN2,0,1)*BM61</f>
        <v>0</v>
      </c>
      <c r="BN45" s="310">
        <f>IF(SUMIF(Отчетность!$F$6:$J$6,BN$6,Отчетность!$F$116:$J$116)&gt;0,SUMIF(Отчетность!$F$6:$J$6,BN$6,Отчетность!$F$78:$J$78)*Вводные!$F$307*Вводные!$F$308,0)*IF(BN2=BO2,0,1)*BN61</f>
        <v>0</v>
      </c>
      <c r="BO45" s="310">
        <f>IF(SUMIF(Отчетность!$F$6:$J$6,BO$6,Отчетность!$F$116:$J$116)&gt;0,SUMIF(Отчетность!$F$6:$J$6,BO$6,Отчетность!$F$78:$J$78)*Вводные!$F$307*Вводные!$F$308,0)*IF(BO2=BP2,0,1)*BO61</f>
        <v>0</v>
      </c>
      <c r="BP45" s="310">
        <f>IF(SUMIF(Отчетность!$F$6:$J$6,BP$6,Отчетность!$F$116:$J$116)&gt;0,SUMIF(Отчетность!$F$6:$J$6,BP$6,Отчетность!$F$78:$J$78)*Вводные!$F$307*Вводные!$F$308,0)*IF(BP2=BQ2,0,1)*BP61</f>
        <v>0</v>
      </c>
      <c r="BQ45" s="310">
        <f>IF(SUMIF(Отчетность!$F$6:$J$6,BQ$6,Отчетность!$F$116:$J$116)&gt;0,SUMIF(Отчетность!$F$6:$J$6,BQ$6,Отчетность!$F$78:$J$78)*Вводные!$F$307*Вводные!$F$308,0)*IF(BQ2=BR2,0,1)*BQ61</f>
        <v>0</v>
      </c>
      <c r="BR45" s="310">
        <f>IF(SUMIF(Отчетность!$F$6:$J$6,BR$6,Отчетность!$F$116:$J$116)&gt;0,SUMIF(Отчетность!$F$6:$J$6,BR$6,Отчетность!$F$78:$J$78)*Вводные!$F$307*Вводные!$F$308,0)*IF(BR2=BS2,0,1)*BR61</f>
        <v>0</v>
      </c>
      <c r="BS45" s="310">
        <f>IF(SUMIF(Отчетность!$F$6:$J$6,BS$6,Отчетность!$F$116:$J$116)&gt;0,SUMIF(Отчетность!$F$6:$J$6,BS$6,Отчетность!$F$78:$J$78)*Вводные!$F$307*Вводные!$F$308,0)*IF(BS2=BT2,0,1)*BS61</f>
        <v>0</v>
      </c>
      <c r="BT45" s="310">
        <f>IF(SUMIF(Отчетность!$F$6:$J$6,BT$6,Отчетность!$F$116:$J$116)&gt;0,SUMIF(Отчетность!$F$6:$J$6,BT$6,Отчетность!$F$78:$J$78)*Вводные!$F$307*Вводные!$F$308,0)*IF(BT2=BU2,0,1)*BT61</f>
        <v>455888.24194979621</v>
      </c>
    </row>
    <row r="46" spans="2:72" s="300" customFormat="1" ht="14.45" customHeight="1" outlineLevel="1" x14ac:dyDescent="0.2">
      <c r="B46" s="305"/>
      <c r="D46" s="546"/>
      <c r="F46" s="306"/>
    </row>
    <row r="47" spans="2:72" s="300" customFormat="1" ht="14.45" customHeight="1" x14ac:dyDescent="0.2">
      <c r="B47" s="305"/>
      <c r="C47" s="314" t="s">
        <v>359</v>
      </c>
      <c r="D47" s="547" t="s">
        <v>260</v>
      </c>
      <c r="E47" s="307"/>
      <c r="F47" s="315">
        <f>-F43/F44/MAX(L4:BT4)*12</f>
        <v>1.0171117197880297</v>
      </c>
    </row>
    <row r="48" spans="2:72" s="300" customFormat="1" ht="14.45" customHeight="1" x14ac:dyDescent="0.2">
      <c r="B48" s="305"/>
      <c r="C48" s="314" t="s">
        <v>360</v>
      </c>
      <c r="D48" s="547" t="s">
        <v>49</v>
      </c>
      <c r="E48" s="307"/>
      <c r="F48" s="316">
        <f>IFERROR(IRR(G43:K43),"n/a")</f>
        <v>0.730396488023765</v>
      </c>
    </row>
    <row r="49" spans="1:72" s="300" customFormat="1" ht="14.45" customHeight="1" x14ac:dyDescent="0.2">
      <c r="B49" s="317"/>
      <c r="C49" s="319"/>
      <c r="D49" s="548"/>
      <c r="E49" s="319"/>
      <c r="F49" s="321"/>
    </row>
    <row r="50" spans="1:72" ht="14.45" customHeight="1" x14ac:dyDescent="0.2">
      <c r="A50" s="25"/>
      <c r="B50" s="25"/>
      <c r="C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</row>
    <row r="51" spans="1:72" ht="14.45" customHeight="1" x14ac:dyDescent="0.2">
      <c r="A51" s="25"/>
      <c r="B51" s="322" t="s">
        <v>372</v>
      </c>
      <c r="C51" s="323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</row>
    <row r="52" spans="1:72" s="324" customFormat="1" ht="14.45" customHeight="1" outlineLevel="1" x14ac:dyDescent="0.2">
      <c r="A52" s="250"/>
      <c r="B52" s="325"/>
      <c r="C52" s="325" t="s">
        <v>373</v>
      </c>
      <c r="D52" s="550"/>
      <c r="E52" s="250"/>
      <c r="F52" s="250"/>
      <c r="G52" s="250"/>
      <c r="H52" s="250"/>
      <c r="I52" s="250"/>
      <c r="J52" s="250"/>
      <c r="K52" s="250"/>
      <c r="L52" s="250"/>
      <c r="M52" s="326">
        <f>Отчетность!L108</f>
        <v>0</v>
      </c>
      <c r="N52" s="326">
        <f>Отчетность!M108</f>
        <v>0</v>
      </c>
      <c r="O52" s="326">
        <f>Отчетность!N108</f>
        <v>0</v>
      </c>
      <c r="P52" s="326">
        <f>Отчетность!O108</f>
        <v>0</v>
      </c>
      <c r="Q52" s="326">
        <f>Отчетность!P108</f>
        <v>0</v>
      </c>
      <c r="R52" s="326">
        <f>Отчетность!Q108</f>
        <v>0</v>
      </c>
      <c r="S52" s="326">
        <f>Отчетность!R108</f>
        <v>0</v>
      </c>
      <c r="T52" s="326">
        <f>Отчетность!S108</f>
        <v>0</v>
      </c>
      <c r="U52" s="326">
        <f>Отчетность!T108</f>
        <v>0</v>
      </c>
      <c r="V52" s="326">
        <f>Отчетность!U108</f>
        <v>0</v>
      </c>
      <c r="W52" s="326">
        <f>Отчетность!V108</f>
        <v>0</v>
      </c>
      <c r="X52" s="326">
        <f>Отчетность!W108</f>
        <v>0</v>
      </c>
      <c r="Y52" s="326">
        <f>Отчетность!X108</f>
        <v>0</v>
      </c>
      <c r="Z52" s="326">
        <f>Отчетность!Y108</f>
        <v>0</v>
      </c>
      <c r="AA52" s="326">
        <f>Отчетность!Z108</f>
        <v>2201.568270570403</v>
      </c>
      <c r="AB52" s="326">
        <f>Отчетность!AA108</f>
        <v>3973.5862241408067</v>
      </c>
      <c r="AC52" s="326">
        <f>Отчетность!AB108</f>
        <v>6183.4232447112099</v>
      </c>
      <c r="AD52" s="326">
        <f>Отчетность!AC108</f>
        <v>8351.4534652816128</v>
      </c>
      <c r="AE52" s="326">
        <f>Отчетность!AD108</f>
        <v>9360.3875098520166</v>
      </c>
      <c r="AF52" s="326">
        <f>Отчетность!AE108</f>
        <v>11674.51000542242</v>
      </c>
      <c r="AG52" s="326">
        <f>Отчетность!AF108</f>
        <v>13467.199833992825</v>
      </c>
      <c r="AH52" s="326">
        <f>Отчетность!AG108</f>
        <v>15697.708729563228</v>
      </c>
      <c r="AI52" s="326">
        <f>Отчетность!AH108</f>
        <v>16964.774894340528</v>
      </c>
      <c r="AJ52" s="326">
        <f>Отчетность!AI108</f>
        <v>17868.821505428172</v>
      </c>
      <c r="AK52" s="326">
        <f>Отчетность!AJ108</f>
        <v>17438.907808711218</v>
      </c>
      <c r="AL52" s="326">
        <f>Отчетность!AK108</f>
        <v>0</v>
      </c>
      <c r="AM52" s="326">
        <f>Отчетность!AL108</f>
        <v>17997.401832656866</v>
      </c>
      <c r="AN52" s="326">
        <f>Отчетность!AM108</f>
        <v>34810.492220633729</v>
      </c>
      <c r="AO52" s="326">
        <f>Отчетность!AN108</f>
        <v>52816.493553290595</v>
      </c>
      <c r="AP52" s="326">
        <f>Отчетность!AO108</f>
        <v>70680.413946947461</v>
      </c>
      <c r="AQ52" s="326">
        <f>Отчетность!AP108</f>
        <v>85421.942573564331</v>
      </c>
      <c r="AR52" s="326">
        <f>Отчетность!AQ108</f>
        <v>103640.17336180741</v>
      </c>
      <c r="AS52" s="326">
        <f>Отчетность!AR108</f>
        <v>120381.33132737048</v>
      </c>
      <c r="AT52" s="326">
        <f>Отчетность!AS108</f>
        <v>138315.40023761356</v>
      </c>
      <c r="AU52" s="326">
        <f>Отчетность!AT108</f>
        <v>154504.57066869386</v>
      </c>
      <c r="AV52" s="326">
        <f>Отчетность!AU108</f>
        <v>171045.77149273004</v>
      </c>
      <c r="AW52" s="326">
        <f>Отчетность!AV108</f>
        <v>186323.7173088007</v>
      </c>
      <c r="AX52" s="326">
        <f>Отчетность!AW108</f>
        <v>130680.01510644634</v>
      </c>
      <c r="AY52" s="326">
        <f>Отчетность!AX108</f>
        <v>175331.47002327646</v>
      </c>
      <c r="AZ52" s="326">
        <f>Отчетность!AY108</f>
        <v>217464.99865174547</v>
      </c>
      <c r="BA52" s="326">
        <f>Отчетность!AZ108</f>
        <v>262125.3970485756</v>
      </c>
      <c r="BB52" s="326">
        <f>Отчетность!BA108</f>
        <v>306479.62703412969</v>
      </c>
      <c r="BC52" s="326">
        <f>Отчетность!BB108</f>
        <v>344203.05512842844</v>
      </c>
      <c r="BD52" s="326">
        <f>Отчетность!BC108</f>
        <v>389498.14904781058</v>
      </c>
      <c r="BE52" s="326">
        <f>Отчетность!BD108</f>
        <v>431654.0363762796</v>
      </c>
      <c r="BF52" s="326">
        <f>Отчетность!BE108</f>
        <v>476238.69074207527</v>
      </c>
      <c r="BG52" s="326">
        <f>Отчетность!BF108</f>
        <v>517716.80243330286</v>
      </c>
      <c r="BH52" s="326">
        <f>Отчетность!BG108</f>
        <v>560838.85931358126</v>
      </c>
      <c r="BI52" s="326">
        <f>Отчетность!BH108</f>
        <v>602477.51501016982</v>
      </c>
      <c r="BJ52" s="326">
        <f>Отчетность!BI108</f>
        <v>543658.10828257422</v>
      </c>
      <c r="BK52" s="326">
        <f>Отчетность!BJ108</f>
        <v>635579.70111286372</v>
      </c>
      <c r="BL52" s="326">
        <f>Отчетность!BK108</f>
        <v>722949.92979649641</v>
      </c>
      <c r="BM52" s="326">
        <f>Отчетность!BL108</f>
        <v>814880.82384598593</v>
      </c>
      <c r="BN52" s="326">
        <f>Отчетность!BM108</f>
        <v>906255.28294396005</v>
      </c>
      <c r="BO52" s="326">
        <f>Отчетность!BN108</f>
        <v>989644.53426125157</v>
      </c>
      <c r="BP52" s="326">
        <f>Отчетность!BO108</f>
        <v>1082150.4657006564</v>
      </c>
      <c r="BQ52" s="326">
        <f>Отчетность!BP108</f>
        <v>1169543.9474322891</v>
      </c>
      <c r="BR52" s="326">
        <f>Отчетность!BQ108</f>
        <v>1261498.0945297785</v>
      </c>
      <c r="BS52" s="326">
        <f>Отчетность!BR108</f>
        <v>1348900.8774806112</v>
      </c>
      <c r="BT52" s="326">
        <f>Отчетность!BS108</f>
        <v>1440864.3257973008</v>
      </c>
    </row>
    <row r="53" spans="1:72" s="324" customFormat="1" ht="14.45" customHeight="1" outlineLevel="1" x14ac:dyDescent="0.2">
      <c r="A53" s="250"/>
      <c r="B53" s="325"/>
      <c r="C53" s="325" t="s">
        <v>374</v>
      </c>
      <c r="D53" s="550"/>
      <c r="E53" s="250"/>
      <c r="F53" s="250"/>
      <c r="G53" s="250"/>
      <c r="H53" s="250"/>
      <c r="I53" s="250"/>
      <c r="J53" s="250"/>
      <c r="K53" s="250"/>
      <c r="L53" s="250"/>
      <c r="M53" s="326">
        <f>Отчетность!L110</f>
        <v>-2172.0833333333335</v>
      </c>
      <c r="N53" s="326">
        <f>Отчетность!M110</f>
        <v>-2172.0833333333335</v>
      </c>
      <c r="O53" s="326">
        <f>Отчетность!N110</f>
        <v>-2172.0833333333335</v>
      </c>
      <c r="P53" s="326">
        <f>Отчетность!O110</f>
        <v>-2172.0833333333335</v>
      </c>
      <c r="Q53" s="326">
        <f>Отчетность!P110</f>
        <v>-4356.9109195402298</v>
      </c>
      <c r="R53" s="326">
        <f>Отчетность!Q110</f>
        <v>-4714.4281609195396</v>
      </c>
      <c r="S53" s="326">
        <f>Отчетность!R110</f>
        <v>-4846.8419540229879</v>
      </c>
      <c r="T53" s="326">
        <f>Отчетность!S110</f>
        <v>-4846.8419540229879</v>
      </c>
      <c r="U53" s="326">
        <f>Отчетность!T110</f>
        <v>-5919.39367816092</v>
      </c>
      <c r="V53" s="326">
        <f>Отчетность!U110</f>
        <v>-6237.1867816091963</v>
      </c>
      <c r="W53" s="326">
        <f>Отчетность!V110</f>
        <v>-6554.9798850574716</v>
      </c>
      <c r="X53" s="326">
        <f>Отчетность!W110</f>
        <v>-7190.5660919540242</v>
      </c>
      <c r="Y53" s="326">
        <f>Отчетность!X110</f>
        <v>-15053.24825073994</v>
      </c>
      <c r="Z53" s="326">
        <f>Отчетность!Y110</f>
        <v>3212.193270570403</v>
      </c>
      <c r="AA53" s="326">
        <f>Отчетность!Z110</f>
        <v>2782.6429535704037</v>
      </c>
      <c r="AB53" s="326">
        <f>Отчетность!AA110</f>
        <v>3220.4620205704032</v>
      </c>
      <c r="AC53" s="326">
        <f>Отчетность!AB110</f>
        <v>3178.6552205704033</v>
      </c>
      <c r="AD53" s="326">
        <f>Отчетность!AC110</f>
        <v>2019.5590445704042</v>
      </c>
      <c r="AE53" s="326">
        <f>Отчетность!AD110</f>
        <v>3324.7474955704029</v>
      </c>
      <c r="AF53" s="326">
        <f>Отчетность!AE110</f>
        <v>2803.3148285704037</v>
      </c>
      <c r="AG53" s="326">
        <f>Отчетность!AF110</f>
        <v>3241.1338955704032</v>
      </c>
      <c r="AH53" s="326">
        <f>Отчетность!AG110</f>
        <v>2277.6911647772995</v>
      </c>
      <c r="AI53" s="326">
        <f>Отчетность!AH110</f>
        <v>1914.6716110876437</v>
      </c>
      <c r="AJ53" s="326">
        <f>Отчетность!AI110</f>
        <v>580.71130328304662</v>
      </c>
      <c r="AK53" s="326">
        <f>Отчетность!AJ110</f>
        <v>-12950.843402161063</v>
      </c>
      <c r="AL53" s="326">
        <f>Отчетность!AK110</f>
        <v>19048.451832656865</v>
      </c>
      <c r="AM53" s="326">
        <f>Отчетность!AL110</f>
        <v>17864.140387976862</v>
      </c>
      <c r="AN53" s="326">
        <f>Отчетность!AM110</f>
        <v>19057.051332656862</v>
      </c>
      <c r="AO53" s="326">
        <f>Отчетность!AN110</f>
        <v>18914.970393656869</v>
      </c>
      <c r="AP53" s="326">
        <f>Отчетность!AO110</f>
        <v>15792.578626616862</v>
      </c>
      <c r="AQ53" s="326">
        <f>Отчетность!AP110</f>
        <v>19269.280788243079</v>
      </c>
      <c r="AR53" s="326">
        <f>Отчетность!AQ110</f>
        <v>17792.20796556307</v>
      </c>
      <c r="AS53" s="326">
        <f>Отчетность!AR110</f>
        <v>18985.118910243073</v>
      </c>
      <c r="AT53" s="326">
        <f>Отчетность!AS110</f>
        <v>17240.220431080314</v>
      </c>
      <c r="AU53" s="326">
        <f>Отчетность!AT110</f>
        <v>17592.250824036186</v>
      </c>
      <c r="AV53" s="326">
        <f>Отчетность!AU110</f>
        <v>16328.995816070654</v>
      </c>
      <c r="AW53" s="326">
        <f>Отчетность!AV110</f>
        <v>-33086.258202354351</v>
      </c>
      <c r="AX53" s="326">
        <f>Отчетность!AW110</f>
        <v>45744.546916830128</v>
      </c>
      <c r="AY53" s="326">
        <f>Отчетность!AX110</f>
        <v>43226.620628468998</v>
      </c>
      <c r="AZ53" s="326">
        <f>Отчетность!AY110</f>
        <v>45753.49039683013</v>
      </c>
      <c r="BA53" s="326">
        <f>Отчетность!AZ110</f>
        <v>45447.32198555411</v>
      </c>
      <c r="BB53" s="326">
        <f>Отчетность!BA110</f>
        <v>38816.520094298758</v>
      </c>
      <c r="BC53" s="326">
        <f>Отчетность!BB110</f>
        <v>46388.185919382136</v>
      </c>
      <c r="BD53" s="326">
        <f>Отчетность!BC110</f>
        <v>43248.979328468995</v>
      </c>
      <c r="BE53" s="326">
        <f>Отчетность!BD110</f>
        <v>45677.74636579564</v>
      </c>
      <c r="BF53" s="326">
        <f>Отчетность!BE110</f>
        <v>42571.203691227609</v>
      </c>
      <c r="BG53" s="326">
        <f>Отчетность!BF110</f>
        <v>44215.148880278401</v>
      </c>
      <c r="BH53" s="326">
        <f>Отчетность!BG110</f>
        <v>42731.747696588587</v>
      </c>
      <c r="BI53" s="326">
        <f>Отчетность!BH110</f>
        <v>-35359.664967595643</v>
      </c>
      <c r="BJ53" s="326">
        <f>Отчетность!BI110</f>
        <v>93058.408510289475</v>
      </c>
      <c r="BK53" s="326">
        <f>Отчетность!BJ110</f>
        <v>88507.044363632653</v>
      </c>
      <c r="BL53" s="326">
        <f>Отчетность!BK110</f>
        <v>93067.709729489492</v>
      </c>
      <c r="BM53" s="326">
        <f>Отчетность!BL110</f>
        <v>92511.27477797406</v>
      </c>
      <c r="BN53" s="326">
        <f>Отчетность!BM110</f>
        <v>84526.066997291477</v>
      </c>
      <c r="BO53" s="326">
        <f>Отчетность!BN110</f>
        <v>93642.747119404783</v>
      </c>
      <c r="BP53" s="326">
        <f>Отчетность!BO110</f>
        <v>88530.29741163271</v>
      </c>
      <c r="BQ53" s="326">
        <f>Отчетность!BP110</f>
        <v>93090.962777489418</v>
      </c>
      <c r="BR53" s="326">
        <f>Отчетность!BQ110</f>
        <v>88539.598630832712</v>
      </c>
      <c r="BS53" s="326">
        <f>Отчетность!BR110</f>
        <v>93100.263996689493</v>
      </c>
      <c r="BT53" s="326">
        <f>Отчетность!BS110</f>
        <v>92543.829045174061</v>
      </c>
    </row>
    <row r="54" spans="1:72" s="324" customFormat="1" ht="14.45" customHeight="1" outlineLevel="1" x14ac:dyDescent="0.2">
      <c r="A54" s="250"/>
      <c r="B54" s="325"/>
      <c r="C54" s="325" t="s">
        <v>375</v>
      </c>
      <c r="D54" s="550"/>
      <c r="E54" s="250"/>
      <c r="F54" s="250"/>
      <c r="G54" s="250"/>
      <c r="H54" s="250"/>
      <c r="I54" s="250"/>
      <c r="J54" s="250"/>
      <c r="K54" s="250"/>
      <c r="L54" s="250"/>
      <c r="M54" s="326">
        <f>Отчетность!L119</f>
        <v>-10403.75</v>
      </c>
      <c r="N54" s="326">
        <f>Отчетность!M119</f>
        <v>-953.75</v>
      </c>
      <c r="O54" s="326">
        <f>Отчетность!N119</f>
        <v>-953.75</v>
      </c>
      <c r="P54" s="326">
        <f>Отчетность!O119</f>
        <v>-953.75</v>
      </c>
      <c r="Q54" s="326">
        <f>Отчетность!P119</f>
        <v>-953.75</v>
      </c>
      <c r="R54" s="326">
        <f>Отчетность!Q119</f>
        <v>-953.75</v>
      </c>
      <c r="S54" s="326">
        <f>Отчетность!R119</f>
        <v>-953.75</v>
      </c>
      <c r="T54" s="326">
        <f>Отчетность!S119</f>
        <v>-953.75</v>
      </c>
      <c r="U54" s="326">
        <f>Отчетность!T119</f>
        <v>-953.75</v>
      </c>
      <c r="V54" s="326">
        <f>Отчетность!U119</f>
        <v>-953.75</v>
      </c>
      <c r="W54" s="326">
        <f>Отчетность!V119</f>
        <v>-953.75</v>
      </c>
      <c r="X54" s="326">
        <f>Отчетность!W119</f>
        <v>-953.75</v>
      </c>
      <c r="Y54" s="326">
        <f>Отчетность!X119</f>
        <v>-10933.125</v>
      </c>
      <c r="Z54" s="326">
        <f>Отчетность!Y119</f>
        <v>-1010.625</v>
      </c>
      <c r="AA54" s="326">
        <f>Отчетность!Z119</f>
        <v>-1010.625</v>
      </c>
      <c r="AB54" s="326">
        <f>Отчетность!AA119</f>
        <v>-1010.625</v>
      </c>
      <c r="AC54" s="326">
        <f>Отчетность!AB119</f>
        <v>-1010.625</v>
      </c>
      <c r="AD54" s="326">
        <f>Отчетность!AC119</f>
        <v>-1010.625</v>
      </c>
      <c r="AE54" s="326">
        <f>Отчетность!AD119</f>
        <v>-1010.625</v>
      </c>
      <c r="AF54" s="326">
        <f>Отчетность!AE119</f>
        <v>-1010.625</v>
      </c>
      <c r="AG54" s="326">
        <f>Отчетность!AF119</f>
        <v>-1010.625</v>
      </c>
      <c r="AH54" s="326">
        <f>Отчетность!AG119</f>
        <v>-1010.625</v>
      </c>
      <c r="AI54" s="326">
        <f>Отчетность!AH119</f>
        <v>-1010.625</v>
      </c>
      <c r="AJ54" s="326">
        <f>Отчетность!AI119</f>
        <v>-1010.625</v>
      </c>
      <c r="AK54" s="326">
        <f>Отчетность!AJ119</f>
        <v>-14810.25</v>
      </c>
      <c r="AL54" s="326">
        <f>Отчетность!AK119</f>
        <v>-1051.05</v>
      </c>
      <c r="AM54" s="326">
        <f>Отчетность!AL119</f>
        <v>-1051.05</v>
      </c>
      <c r="AN54" s="326">
        <f>Отчетность!AM119</f>
        <v>-1051.05</v>
      </c>
      <c r="AO54" s="326">
        <f>Отчетность!AN119</f>
        <v>-1051.05</v>
      </c>
      <c r="AP54" s="326">
        <f>Отчетность!AO119</f>
        <v>-1051.05</v>
      </c>
      <c r="AQ54" s="326">
        <f>Отчетность!AP119</f>
        <v>-1051.05</v>
      </c>
      <c r="AR54" s="326">
        <f>Отчетность!AQ119</f>
        <v>-1051.05</v>
      </c>
      <c r="AS54" s="326">
        <f>Отчетность!AR119</f>
        <v>-1051.05</v>
      </c>
      <c r="AT54" s="326">
        <f>Отчетность!AS119</f>
        <v>-1051.05</v>
      </c>
      <c r="AU54" s="326">
        <f>Отчетность!AT119</f>
        <v>-1051.05</v>
      </c>
      <c r="AV54" s="326">
        <f>Отчетность!AU119</f>
        <v>-1051.05</v>
      </c>
      <c r="AW54" s="326">
        <f>Отчетность!AV119</f>
        <v>-22557.444000000003</v>
      </c>
      <c r="AX54" s="326">
        <f>Отчетность!AW119</f>
        <v>-1093.0920000000001</v>
      </c>
      <c r="AY54" s="326">
        <f>Отчетность!AX119</f>
        <v>-1093.0920000000001</v>
      </c>
      <c r="AZ54" s="326">
        <f>Отчетность!AY119</f>
        <v>-1093.0920000000001</v>
      </c>
      <c r="BA54" s="326">
        <f>Отчетность!AZ119</f>
        <v>-1093.0920000000001</v>
      </c>
      <c r="BB54" s="326">
        <f>Отчетность!BA119</f>
        <v>-1093.0920000000001</v>
      </c>
      <c r="BC54" s="326">
        <f>Отчетность!BB119</f>
        <v>-1093.0920000000001</v>
      </c>
      <c r="BD54" s="326">
        <f>Отчетность!BC119</f>
        <v>-1093.0920000000001</v>
      </c>
      <c r="BE54" s="326">
        <f>Отчетность!BD119</f>
        <v>-1093.0920000000001</v>
      </c>
      <c r="BF54" s="326">
        <f>Отчетность!BE119</f>
        <v>-1093.0920000000001</v>
      </c>
      <c r="BG54" s="326">
        <f>Отчетность!BF119</f>
        <v>-1093.0920000000001</v>
      </c>
      <c r="BH54" s="326">
        <f>Отчетность!BG119</f>
        <v>-1093.0920000000001</v>
      </c>
      <c r="BI54" s="326">
        <f>Отчетность!BH119</f>
        <v>-23459.741760000001</v>
      </c>
      <c r="BJ54" s="326">
        <f>Отчетность!BI119</f>
        <v>-1136.8156800000002</v>
      </c>
      <c r="BK54" s="326">
        <f>Отчетность!BJ119</f>
        <v>-1136.8156800000002</v>
      </c>
      <c r="BL54" s="326">
        <f>Отчетность!BK119</f>
        <v>-1136.8156800000002</v>
      </c>
      <c r="BM54" s="326">
        <f>Отчетность!BL119</f>
        <v>-1136.8156800000002</v>
      </c>
      <c r="BN54" s="326">
        <f>Отчетность!BM119</f>
        <v>-1136.8156800000002</v>
      </c>
      <c r="BO54" s="326">
        <f>Отчетность!BN119</f>
        <v>-1136.8156800000002</v>
      </c>
      <c r="BP54" s="326">
        <f>Отчетность!BO119</f>
        <v>-1136.8156800000002</v>
      </c>
      <c r="BQ54" s="326">
        <f>Отчетность!BP119</f>
        <v>-1136.8156800000002</v>
      </c>
      <c r="BR54" s="326">
        <f>Отчетность!BQ119</f>
        <v>-1136.8156800000002</v>
      </c>
      <c r="BS54" s="326">
        <f>Отчетность!BR119</f>
        <v>-1136.8156800000002</v>
      </c>
      <c r="BT54" s="326">
        <f>Отчетность!BS119</f>
        <v>-1136.8156800000002</v>
      </c>
    </row>
    <row r="55" spans="1:72" s="324" customFormat="1" ht="14.45" customHeight="1" outlineLevel="1" x14ac:dyDescent="0.2">
      <c r="A55" s="250"/>
      <c r="B55" s="325"/>
      <c r="C55" s="325" t="s">
        <v>376</v>
      </c>
      <c r="D55" s="550"/>
      <c r="E55" s="250"/>
      <c r="F55" s="250"/>
      <c r="G55" s="250"/>
      <c r="H55" s="250"/>
      <c r="I55" s="250"/>
      <c r="J55" s="250"/>
      <c r="K55" s="250"/>
      <c r="L55" s="250"/>
      <c r="M55" s="326">
        <f t="shared" ref="M55:AR55" si="17">M53+M54</f>
        <v>-12575.833333333334</v>
      </c>
      <c r="N55" s="326">
        <f t="shared" si="17"/>
        <v>-3125.8333333333335</v>
      </c>
      <c r="O55" s="326">
        <f t="shared" si="17"/>
        <v>-3125.8333333333335</v>
      </c>
      <c r="P55" s="326">
        <f t="shared" si="17"/>
        <v>-3125.8333333333335</v>
      </c>
      <c r="Q55" s="326">
        <f t="shared" si="17"/>
        <v>-5310.6609195402298</v>
      </c>
      <c r="R55" s="326">
        <f t="shared" si="17"/>
        <v>-5668.1781609195396</v>
      </c>
      <c r="S55" s="326">
        <f t="shared" si="17"/>
        <v>-5800.5919540229879</v>
      </c>
      <c r="T55" s="326">
        <f t="shared" si="17"/>
        <v>-5800.5919540229879</v>
      </c>
      <c r="U55" s="326">
        <f t="shared" si="17"/>
        <v>-6873.14367816092</v>
      </c>
      <c r="V55" s="326">
        <f t="shared" si="17"/>
        <v>-7190.9367816091963</v>
      </c>
      <c r="W55" s="326">
        <f t="shared" si="17"/>
        <v>-7508.7298850574716</v>
      </c>
      <c r="X55" s="326">
        <f t="shared" si="17"/>
        <v>-8144.3160919540242</v>
      </c>
      <c r="Y55" s="326">
        <f t="shared" si="17"/>
        <v>-25986.37325073994</v>
      </c>
      <c r="Z55" s="326">
        <f t="shared" si="17"/>
        <v>2201.568270570403</v>
      </c>
      <c r="AA55" s="326">
        <f t="shared" si="17"/>
        <v>1772.0179535704037</v>
      </c>
      <c r="AB55" s="326">
        <f t="shared" si="17"/>
        <v>2209.8370205704032</v>
      </c>
      <c r="AC55" s="326">
        <f t="shared" si="17"/>
        <v>2168.0302205704033</v>
      </c>
      <c r="AD55" s="326">
        <f t="shared" si="17"/>
        <v>1008.9340445704042</v>
      </c>
      <c r="AE55" s="326">
        <f t="shared" si="17"/>
        <v>2314.1224955704029</v>
      </c>
      <c r="AF55" s="326">
        <f t="shared" si="17"/>
        <v>1792.6898285704037</v>
      </c>
      <c r="AG55" s="326">
        <f t="shared" si="17"/>
        <v>2230.5088955704032</v>
      </c>
      <c r="AH55" s="326">
        <f t="shared" si="17"/>
        <v>1267.0661647772995</v>
      </c>
      <c r="AI55" s="326">
        <f t="shared" si="17"/>
        <v>904.04661108764367</v>
      </c>
      <c r="AJ55" s="326">
        <f t="shared" si="17"/>
        <v>-429.91369671695338</v>
      </c>
      <c r="AK55" s="326">
        <f t="shared" si="17"/>
        <v>-27761.093402161063</v>
      </c>
      <c r="AL55" s="326">
        <f t="shared" si="17"/>
        <v>17997.401832656866</v>
      </c>
      <c r="AM55" s="326">
        <f t="shared" si="17"/>
        <v>16813.090387976863</v>
      </c>
      <c r="AN55" s="326">
        <f t="shared" si="17"/>
        <v>18006.001332656862</v>
      </c>
      <c r="AO55" s="326">
        <f t="shared" si="17"/>
        <v>17863.92039365687</v>
      </c>
      <c r="AP55" s="326">
        <f t="shared" si="17"/>
        <v>14741.528626616862</v>
      </c>
      <c r="AQ55" s="326">
        <f t="shared" si="17"/>
        <v>18218.23078824308</v>
      </c>
      <c r="AR55" s="326">
        <f t="shared" si="17"/>
        <v>16741.15796556307</v>
      </c>
      <c r="AS55" s="326">
        <f t="shared" ref="AS55:BT55" si="18">AS53+AS54</f>
        <v>17934.068910243073</v>
      </c>
      <c r="AT55" s="326">
        <f t="shared" si="18"/>
        <v>16189.170431080314</v>
      </c>
      <c r="AU55" s="326">
        <f t="shared" si="18"/>
        <v>16541.200824036187</v>
      </c>
      <c r="AV55" s="326">
        <f t="shared" si="18"/>
        <v>15277.945816070654</v>
      </c>
      <c r="AW55" s="326">
        <f t="shared" si="18"/>
        <v>-55643.702202354354</v>
      </c>
      <c r="AX55" s="326">
        <f t="shared" si="18"/>
        <v>44651.454916830131</v>
      </c>
      <c r="AY55" s="326">
        <f t="shared" si="18"/>
        <v>42133.528628469001</v>
      </c>
      <c r="AZ55" s="326">
        <f t="shared" si="18"/>
        <v>44660.398396830133</v>
      </c>
      <c r="BA55" s="326">
        <f t="shared" si="18"/>
        <v>44354.229985554113</v>
      </c>
      <c r="BB55" s="326">
        <f t="shared" si="18"/>
        <v>37723.428094298761</v>
      </c>
      <c r="BC55" s="326">
        <f t="shared" si="18"/>
        <v>45295.09391938214</v>
      </c>
      <c r="BD55" s="326">
        <f t="shared" si="18"/>
        <v>42155.887328468998</v>
      </c>
      <c r="BE55" s="326">
        <f t="shared" si="18"/>
        <v>44584.654365795643</v>
      </c>
      <c r="BF55" s="326">
        <f t="shared" si="18"/>
        <v>41478.111691227612</v>
      </c>
      <c r="BG55" s="326">
        <f t="shared" si="18"/>
        <v>43122.056880278404</v>
      </c>
      <c r="BH55" s="326">
        <f t="shared" si="18"/>
        <v>41638.65569658859</v>
      </c>
      <c r="BI55" s="326">
        <f t="shared" si="18"/>
        <v>-58819.406727595648</v>
      </c>
      <c r="BJ55" s="326">
        <f t="shared" si="18"/>
        <v>91921.592830289475</v>
      </c>
      <c r="BK55" s="326">
        <f t="shared" si="18"/>
        <v>87370.228683632653</v>
      </c>
      <c r="BL55" s="326">
        <f t="shared" si="18"/>
        <v>91930.894049489492</v>
      </c>
      <c r="BM55" s="326">
        <f t="shared" si="18"/>
        <v>91374.459097974061</v>
      </c>
      <c r="BN55" s="326">
        <f t="shared" si="18"/>
        <v>83389.251317291477</v>
      </c>
      <c r="BO55" s="326">
        <f t="shared" si="18"/>
        <v>92505.931439404783</v>
      </c>
      <c r="BP55" s="326">
        <f t="shared" si="18"/>
        <v>87393.48173163271</v>
      </c>
      <c r="BQ55" s="326">
        <f t="shared" si="18"/>
        <v>91954.147097489418</v>
      </c>
      <c r="BR55" s="326">
        <f t="shared" si="18"/>
        <v>87402.782950832712</v>
      </c>
      <c r="BS55" s="326">
        <f t="shared" si="18"/>
        <v>91963.448316689493</v>
      </c>
      <c r="BT55" s="326">
        <f t="shared" si="18"/>
        <v>91407.013365174062</v>
      </c>
    </row>
    <row r="56" spans="1:72" s="324" customFormat="1" ht="14.45" customHeight="1" outlineLevel="1" x14ac:dyDescent="0.2">
      <c r="A56" s="250"/>
      <c r="B56" s="325"/>
      <c r="C56" s="325" t="s">
        <v>377</v>
      </c>
      <c r="D56" s="550"/>
      <c r="E56" s="250"/>
      <c r="F56" s="250"/>
      <c r="G56" s="250"/>
      <c r="H56" s="250"/>
      <c r="I56" s="250"/>
      <c r="J56" s="250"/>
      <c r="K56" s="250"/>
      <c r="L56" s="250"/>
      <c r="M56" s="327">
        <f>-IF(AND((M55+L56)&lt;0,M52=0),M55,IF(AND(M55&lt;0,M52&lt;-M55),M55+M52,0))</f>
        <v>12575.833333333334</v>
      </c>
      <c r="N56" s="327">
        <f t="shared" ref="N56:AR56" si="19">-IF(AND((N55+M56)&lt;0,N52=0),N55,IF(AND(N55&lt;0,N52&lt;-N55),N55+N52,0))</f>
        <v>3125.8333333333335</v>
      </c>
      <c r="O56" s="327">
        <f t="shared" si="19"/>
        <v>3125.8333333333335</v>
      </c>
      <c r="P56" s="327">
        <f t="shared" si="19"/>
        <v>3125.8333333333335</v>
      </c>
      <c r="Q56" s="327">
        <f t="shared" si="19"/>
        <v>5310.6609195402298</v>
      </c>
      <c r="R56" s="327">
        <f t="shared" si="19"/>
        <v>5668.1781609195396</v>
      </c>
      <c r="S56" s="327">
        <f t="shared" si="19"/>
        <v>5800.5919540229879</v>
      </c>
      <c r="T56" s="327">
        <f t="shared" si="19"/>
        <v>5800.5919540229879</v>
      </c>
      <c r="U56" s="327">
        <f t="shared" si="19"/>
        <v>6873.14367816092</v>
      </c>
      <c r="V56" s="327">
        <f t="shared" si="19"/>
        <v>7190.9367816091963</v>
      </c>
      <c r="W56" s="327">
        <f t="shared" si="19"/>
        <v>7508.7298850574716</v>
      </c>
      <c r="X56" s="327">
        <f t="shared" si="19"/>
        <v>8144.3160919540242</v>
      </c>
      <c r="Y56" s="327">
        <f t="shared" si="19"/>
        <v>25986.37325073994</v>
      </c>
      <c r="Z56" s="327">
        <f t="shared" si="19"/>
        <v>0</v>
      </c>
      <c r="AA56" s="327">
        <f t="shared" si="19"/>
        <v>0</v>
      </c>
      <c r="AB56" s="327">
        <f t="shared" si="19"/>
        <v>0</v>
      </c>
      <c r="AC56" s="327">
        <f t="shared" si="19"/>
        <v>0</v>
      </c>
      <c r="AD56" s="327">
        <f t="shared" si="19"/>
        <v>0</v>
      </c>
      <c r="AE56" s="327">
        <f t="shared" si="19"/>
        <v>0</v>
      </c>
      <c r="AF56" s="327">
        <f t="shared" si="19"/>
        <v>0</v>
      </c>
      <c r="AG56" s="327">
        <f t="shared" si="19"/>
        <v>0</v>
      </c>
      <c r="AH56" s="327">
        <f t="shared" si="19"/>
        <v>0</v>
      </c>
      <c r="AI56" s="327">
        <f t="shared" si="19"/>
        <v>0</v>
      </c>
      <c r="AJ56" s="327">
        <f t="shared" si="19"/>
        <v>0</v>
      </c>
      <c r="AK56" s="327">
        <f t="shared" si="19"/>
        <v>10322.185593449845</v>
      </c>
      <c r="AL56" s="327">
        <f t="shared" si="19"/>
        <v>0</v>
      </c>
      <c r="AM56" s="327">
        <f t="shared" si="19"/>
        <v>0</v>
      </c>
      <c r="AN56" s="327">
        <f t="shared" si="19"/>
        <v>0</v>
      </c>
      <c r="AO56" s="327">
        <f t="shared" si="19"/>
        <v>0</v>
      </c>
      <c r="AP56" s="327">
        <f t="shared" si="19"/>
        <v>0</v>
      </c>
      <c r="AQ56" s="327">
        <f t="shared" si="19"/>
        <v>0</v>
      </c>
      <c r="AR56" s="327">
        <f t="shared" si="19"/>
        <v>0</v>
      </c>
      <c r="AS56" s="327">
        <f t="shared" ref="AS56:BT56" si="20">-IF(AND((AS55+AR56)&lt;0,AS52=0),AS55,IF(AND(AS55&lt;0,AS52&lt;-AS55),AS55+AS52,0))</f>
        <v>0</v>
      </c>
      <c r="AT56" s="327">
        <f t="shared" si="20"/>
        <v>0</v>
      </c>
      <c r="AU56" s="327">
        <f t="shared" si="20"/>
        <v>0</v>
      </c>
      <c r="AV56" s="327">
        <f t="shared" si="20"/>
        <v>0</v>
      </c>
      <c r="AW56" s="327">
        <f t="shared" si="20"/>
        <v>0</v>
      </c>
      <c r="AX56" s="327">
        <f t="shared" si="20"/>
        <v>0</v>
      </c>
      <c r="AY56" s="327">
        <f t="shared" si="20"/>
        <v>0</v>
      </c>
      <c r="AZ56" s="327">
        <f t="shared" si="20"/>
        <v>0</v>
      </c>
      <c r="BA56" s="327">
        <f t="shared" si="20"/>
        <v>0</v>
      </c>
      <c r="BB56" s="327">
        <f t="shared" si="20"/>
        <v>0</v>
      </c>
      <c r="BC56" s="327">
        <f t="shared" si="20"/>
        <v>0</v>
      </c>
      <c r="BD56" s="327">
        <f t="shared" si="20"/>
        <v>0</v>
      </c>
      <c r="BE56" s="327">
        <f t="shared" si="20"/>
        <v>0</v>
      </c>
      <c r="BF56" s="327">
        <f t="shared" si="20"/>
        <v>0</v>
      </c>
      <c r="BG56" s="327">
        <f t="shared" si="20"/>
        <v>0</v>
      </c>
      <c r="BH56" s="327">
        <f t="shared" si="20"/>
        <v>0</v>
      </c>
      <c r="BI56" s="327">
        <f t="shared" si="20"/>
        <v>0</v>
      </c>
      <c r="BJ56" s="327">
        <f t="shared" si="20"/>
        <v>0</v>
      </c>
      <c r="BK56" s="327">
        <f t="shared" si="20"/>
        <v>0</v>
      </c>
      <c r="BL56" s="327">
        <f t="shared" si="20"/>
        <v>0</v>
      </c>
      <c r="BM56" s="327">
        <f t="shared" si="20"/>
        <v>0</v>
      </c>
      <c r="BN56" s="327">
        <f t="shared" si="20"/>
        <v>0</v>
      </c>
      <c r="BO56" s="327">
        <f t="shared" si="20"/>
        <v>0</v>
      </c>
      <c r="BP56" s="327">
        <f t="shared" si="20"/>
        <v>0</v>
      </c>
      <c r="BQ56" s="327">
        <f t="shared" si="20"/>
        <v>0</v>
      </c>
      <c r="BR56" s="327">
        <f t="shared" si="20"/>
        <v>0</v>
      </c>
      <c r="BS56" s="327">
        <f t="shared" si="20"/>
        <v>0</v>
      </c>
      <c r="BT56" s="327">
        <f t="shared" si="20"/>
        <v>0</v>
      </c>
    </row>
    <row r="57" spans="1:72" s="324" customFormat="1" ht="14.45" customHeight="1" outlineLevel="1" x14ac:dyDescent="0.2">
      <c r="A57" s="250"/>
      <c r="B57" s="325"/>
      <c r="C57" s="325" t="s">
        <v>378</v>
      </c>
      <c r="D57" s="550"/>
      <c r="E57" s="250"/>
      <c r="F57" s="250"/>
      <c r="G57" s="250"/>
      <c r="H57" s="250"/>
      <c r="I57" s="250"/>
      <c r="J57" s="250"/>
      <c r="K57" s="250"/>
      <c r="L57" s="250"/>
      <c r="M57" s="328">
        <f>M55+M56</f>
        <v>0</v>
      </c>
      <c r="N57" s="328">
        <f t="shared" ref="N57:AR57" si="21">N55+N56</f>
        <v>0</v>
      </c>
      <c r="O57" s="328">
        <f t="shared" si="21"/>
        <v>0</v>
      </c>
      <c r="P57" s="328">
        <f t="shared" si="21"/>
        <v>0</v>
      </c>
      <c r="Q57" s="328">
        <f t="shared" si="21"/>
        <v>0</v>
      </c>
      <c r="R57" s="328">
        <f t="shared" si="21"/>
        <v>0</v>
      </c>
      <c r="S57" s="328">
        <f t="shared" si="21"/>
        <v>0</v>
      </c>
      <c r="T57" s="328">
        <f t="shared" si="21"/>
        <v>0</v>
      </c>
      <c r="U57" s="328">
        <f t="shared" si="21"/>
        <v>0</v>
      </c>
      <c r="V57" s="328">
        <f t="shared" si="21"/>
        <v>0</v>
      </c>
      <c r="W57" s="328">
        <f t="shared" si="21"/>
        <v>0</v>
      </c>
      <c r="X57" s="328">
        <f t="shared" si="21"/>
        <v>0</v>
      </c>
      <c r="Y57" s="328">
        <f t="shared" si="21"/>
        <v>0</v>
      </c>
      <c r="Z57" s="328">
        <f t="shared" si="21"/>
        <v>2201.568270570403</v>
      </c>
      <c r="AA57" s="328">
        <f t="shared" si="21"/>
        <v>1772.0179535704037</v>
      </c>
      <c r="AB57" s="328">
        <f t="shared" si="21"/>
        <v>2209.8370205704032</v>
      </c>
      <c r="AC57" s="328">
        <f t="shared" si="21"/>
        <v>2168.0302205704033</v>
      </c>
      <c r="AD57" s="328">
        <f t="shared" si="21"/>
        <v>1008.9340445704042</v>
      </c>
      <c r="AE57" s="328">
        <f t="shared" si="21"/>
        <v>2314.1224955704029</v>
      </c>
      <c r="AF57" s="328">
        <f t="shared" si="21"/>
        <v>1792.6898285704037</v>
      </c>
      <c r="AG57" s="328">
        <f t="shared" si="21"/>
        <v>2230.5088955704032</v>
      </c>
      <c r="AH57" s="328">
        <f t="shared" si="21"/>
        <v>1267.0661647772995</v>
      </c>
      <c r="AI57" s="328">
        <f t="shared" si="21"/>
        <v>904.04661108764367</v>
      </c>
      <c r="AJ57" s="328">
        <f t="shared" si="21"/>
        <v>-429.91369671695338</v>
      </c>
      <c r="AK57" s="328">
        <f t="shared" si="21"/>
        <v>-17438.907808711218</v>
      </c>
      <c r="AL57" s="328">
        <f t="shared" si="21"/>
        <v>17997.401832656866</v>
      </c>
      <c r="AM57" s="328">
        <f t="shared" si="21"/>
        <v>16813.090387976863</v>
      </c>
      <c r="AN57" s="328">
        <f t="shared" si="21"/>
        <v>18006.001332656862</v>
      </c>
      <c r="AO57" s="328">
        <f t="shared" si="21"/>
        <v>17863.92039365687</v>
      </c>
      <c r="AP57" s="328">
        <f t="shared" si="21"/>
        <v>14741.528626616862</v>
      </c>
      <c r="AQ57" s="328">
        <f t="shared" si="21"/>
        <v>18218.23078824308</v>
      </c>
      <c r="AR57" s="328">
        <f t="shared" si="21"/>
        <v>16741.15796556307</v>
      </c>
      <c r="AS57" s="328">
        <f t="shared" ref="AS57:BT57" si="22">AS55+AS56</f>
        <v>17934.068910243073</v>
      </c>
      <c r="AT57" s="328">
        <f t="shared" si="22"/>
        <v>16189.170431080314</v>
      </c>
      <c r="AU57" s="328">
        <f t="shared" si="22"/>
        <v>16541.200824036187</v>
      </c>
      <c r="AV57" s="328">
        <f t="shared" si="22"/>
        <v>15277.945816070654</v>
      </c>
      <c r="AW57" s="328">
        <f t="shared" si="22"/>
        <v>-55643.702202354354</v>
      </c>
      <c r="AX57" s="328">
        <f t="shared" si="22"/>
        <v>44651.454916830131</v>
      </c>
      <c r="AY57" s="328">
        <f t="shared" si="22"/>
        <v>42133.528628469001</v>
      </c>
      <c r="AZ57" s="328">
        <f t="shared" si="22"/>
        <v>44660.398396830133</v>
      </c>
      <c r="BA57" s="328">
        <f t="shared" si="22"/>
        <v>44354.229985554113</v>
      </c>
      <c r="BB57" s="328">
        <f t="shared" si="22"/>
        <v>37723.428094298761</v>
      </c>
      <c r="BC57" s="328">
        <f t="shared" si="22"/>
        <v>45295.09391938214</v>
      </c>
      <c r="BD57" s="328">
        <f t="shared" si="22"/>
        <v>42155.887328468998</v>
      </c>
      <c r="BE57" s="328">
        <f t="shared" si="22"/>
        <v>44584.654365795643</v>
      </c>
      <c r="BF57" s="328">
        <f t="shared" si="22"/>
        <v>41478.111691227612</v>
      </c>
      <c r="BG57" s="328">
        <f t="shared" si="22"/>
        <v>43122.056880278404</v>
      </c>
      <c r="BH57" s="328">
        <f t="shared" si="22"/>
        <v>41638.65569658859</v>
      </c>
      <c r="BI57" s="328">
        <f t="shared" si="22"/>
        <v>-58819.406727595648</v>
      </c>
      <c r="BJ57" s="328">
        <f t="shared" si="22"/>
        <v>91921.592830289475</v>
      </c>
      <c r="BK57" s="328">
        <f t="shared" si="22"/>
        <v>87370.228683632653</v>
      </c>
      <c r="BL57" s="328">
        <f t="shared" si="22"/>
        <v>91930.894049489492</v>
      </c>
      <c r="BM57" s="328">
        <f t="shared" si="22"/>
        <v>91374.459097974061</v>
      </c>
      <c r="BN57" s="328">
        <f t="shared" si="22"/>
        <v>83389.251317291477</v>
      </c>
      <c r="BO57" s="328">
        <f t="shared" si="22"/>
        <v>92505.931439404783</v>
      </c>
      <c r="BP57" s="328">
        <f t="shared" si="22"/>
        <v>87393.48173163271</v>
      </c>
      <c r="BQ57" s="328">
        <f t="shared" si="22"/>
        <v>91954.147097489418</v>
      </c>
      <c r="BR57" s="328">
        <f t="shared" si="22"/>
        <v>87402.782950832712</v>
      </c>
      <c r="BS57" s="328">
        <f t="shared" si="22"/>
        <v>91963.448316689493</v>
      </c>
      <c r="BT57" s="328">
        <f t="shared" si="22"/>
        <v>91407.013365174062</v>
      </c>
    </row>
    <row r="58" spans="1:72" s="324" customFormat="1" ht="14.45" customHeight="1" outlineLevel="1" x14ac:dyDescent="0.2">
      <c r="A58" s="250"/>
      <c r="B58" s="325"/>
      <c r="C58" s="325" t="s">
        <v>379</v>
      </c>
      <c r="D58" s="550"/>
      <c r="E58" s="250"/>
      <c r="F58" s="250"/>
      <c r="G58" s="250"/>
      <c r="H58" s="250"/>
      <c r="I58" s="250"/>
      <c r="J58" s="250"/>
      <c r="K58" s="250"/>
      <c r="L58" s="250"/>
      <c r="M58" s="328">
        <f t="shared" ref="M58:AR58" si="23">M52+M57</f>
        <v>0</v>
      </c>
      <c r="N58" s="328">
        <f t="shared" si="23"/>
        <v>0</v>
      </c>
      <c r="O58" s="328">
        <f t="shared" si="23"/>
        <v>0</v>
      </c>
      <c r="P58" s="328">
        <f t="shared" si="23"/>
        <v>0</v>
      </c>
      <c r="Q58" s="328">
        <f t="shared" si="23"/>
        <v>0</v>
      </c>
      <c r="R58" s="328">
        <f t="shared" si="23"/>
        <v>0</v>
      </c>
      <c r="S58" s="328">
        <f t="shared" si="23"/>
        <v>0</v>
      </c>
      <c r="T58" s="328">
        <f t="shared" si="23"/>
        <v>0</v>
      </c>
      <c r="U58" s="328">
        <f t="shared" si="23"/>
        <v>0</v>
      </c>
      <c r="V58" s="328">
        <f t="shared" si="23"/>
        <v>0</v>
      </c>
      <c r="W58" s="328">
        <f t="shared" si="23"/>
        <v>0</v>
      </c>
      <c r="X58" s="328">
        <f t="shared" si="23"/>
        <v>0</v>
      </c>
      <c r="Y58" s="328">
        <f t="shared" si="23"/>
        <v>0</v>
      </c>
      <c r="Z58" s="328">
        <f t="shared" si="23"/>
        <v>2201.568270570403</v>
      </c>
      <c r="AA58" s="328">
        <f t="shared" si="23"/>
        <v>3973.5862241408067</v>
      </c>
      <c r="AB58" s="328">
        <f t="shared" si="23"/>
        <v>6183.4232447112099</v>
      </c>
      <c r="AC58" s="328">
        <f t="shared" si="23"/>
        <v>8351.4534652816128</v>
      </c>
      <c r="AD58" s="328">
        <f t="shared" si="23"/>
        <v>9360.3875098520166</v>
      </c>
      <c r="AE58" s="328">
        <f t="shared" si="23"/>
        <v>11674.51000542242</v>
      </c>
      <c r="AF58" s="328">
        <f t="shared" si="23"/>
        <v>13467.199833992825</v>
      </c>
      <c r="AG58" s="328">
        <f t="shared" si="23"/>
        <v>15697.708729563228</v>
      </c>
      <c r="AH58" s="328">
        <f t="shared" si="23"/>
        <v>16964.774894340528</v>
      </c>
      <c r="AI58" s="328">
        <f t="shared" si="23"/>
        <v>17868.821505428172</v>
      </c>
      <c r="AJ58" s="328">
        <f t="shared" si="23"/>
        <v>17438.907808711218</v>
      </c>
      <c r="AK58" s="328">
        <f t="shared" si="23"/>
        <v>0</v>
      </c>
      <c r="AL58" s="328">
        <f t="shared" si="23"/>
        <v>17997.401832656866</v>
      </c>
      <c r="AM58" s="328">
        <f t="shared" si="23"/>
        <v>34810.492220633729</v>
      </c>
      <c r="AN58" s="328">
        <f t="shared" si="23"/>
        <v>52816.493553290595</v>
      </c>
      <c r="AO58" s="328">
        <f t="shared" si="23"/>
        <v>70680.413946947461</v>
      </c>
      <c r="AP58" s="328">
        <f t="shared" si="23"/>
        <v>85421.942573564331</v>
      </c>
      <c r="AQ58" s="328">
        <f t="shared" si="23"/>
        <v>103640.17336180741</v>
      </c>
      <c r="AR58" s="328">
        <f t="shared" si="23"/>
        <v>120381.33132737048</v>
      </c>
      <c r="AS58" s="328">
        <f t="shared" ref="AS58:BT58" si="24">AS52+AS57</f>
        <v>138315.40023761356</v>
      </c>
      <c r="AT58" s="328">
        <f t="shared" si="24"/>
        <v>154504.57066869386</v>
      </c>
      <c r="AU58" s="328">
        <f t="shared" si="24"/>
        <v>171045.77149273004</v>
      </c>
      <c r="AV58" s="328">
        <f t="shared" si="24"/>
        <v>186323.7173088007</v>
      </c>
      <c r="AW58" s="328">
        <f t="shared" si="24"/>
        <v>130680.01510644634</v>
      </c>
      <c r="AX58" s="328">
        <f t="shared" si="24"/>
        <v>175331.47002327646</v>
      </c>
      <c r="AY58" s="328">
        <f t="shared" si="24"/>
        <v>217464.99865174547</v>
      </c>
      <c r="AZ58" s="328">
        <f t="shared" si="24"/>
        <v>262125.3970485756</v>
      </c>
      <c r="BA58" s="328">
        <f t="shared" si="24"/>
        <v>306479.62703412969</v>
      </c>
      <c r="BB58" s="328">
        <f t="shared" si="24"/>
        <v>344203.05512842844</v>
      </c>
      <c r="BC58" s="328">
        <f t="shared" si="24"/>
        <v>389498.14904781058</v>
      </c>
      <c r="BD58" s="328">
        <f t="shared" si="24"/>
        <v>431654.0363762796</v>
      </c>
      <c r="BE58" s="328">
        <f t="shared" si="24"/>
        <v>476238.69074207527</v>
      </c>
      <c r="BF58" s="328">
        <f t="shared" si="24"/>
        <v>517716.80243330286</v>
      </c>
      <c r="BG58" s="328">
        <f t="shared" si="24"/>
        <v>560838.85931358126</v>
      </c>
      <c r="BH58" s="328">
        <f t="shared" si="24"/>
        <v>602477.51501016982</v>
      </c>
      <c r="BI58" s="328">
        <f t="shared" si="24"/>
        <v>543658.10828257422</v>
      </c>
      <c r="BJ58" s="328">
        <f t="shared" si="24"/>
        <v>635579.70111286372</v>
      </c>
      <c r="BK58" s="328">
        <f t="shared" si="24"/>
        <v>722949.92979649641</v>
      </c>
      <c r="BL58" s="328">
        <f t="shared" si="24"/>
        <v>814880.82384598593</v>
      </c>
      <c r="BM58" s="328">
        <f t="shared" si="24"/>
        <v>906255.28294396005</v>
      </c>
      <c r="BN58" s="328">
        <f t="shared" si="24"/>
        <v>989644.53426125157</v>
      </c>
      <c r="BO58" s="328">
        <f t="shared" si="24"/>
        <v>1082150.4657006564</v>
      </c>
      <c r="BP58" s="328">
        <f t="shared" si="24"/>
        <v>1169543.9474322891</v>
      </c>
      <c r="BQ58" s="328">
        <f t="shared" si="24"/>
        <v>1261498.0945297785</v>
      </c>
      <c r="BR58" s="328">
        <f t="shared" si="24"/>
        <v>1348900.8774806112</v>
      </c>
      <c r="BS58" s="328">
        <f t="shared" si="24"/>
        <v>1440864.3257973008</v>
      </c>
      <c r="BT58" s="328">
        <f t="shared" si="24"/>
        <v>1532271.339162475</v>
      </c>
    </row>
    <row r="59" spans="1:72" s="324" customFormat="1" ht="14.45" customHeight="1" outlineLevel="1" x14ac:dyDescent="0.2">
      <c r="A59" s="250"/>
      <c r="B59" s="325"/>
      <c r="C59" s="325" t="s">
        <v>380</v>
      </c>
      <c r="D59" s="550"/>
      <c r="E59" s="250"/>
      <c r="F59" s="250"/>
      <c r="G59" s="250"/>
      <c r="H59" s="250"/>
      <c r="I59" s="250"/>
      <c r="J59" s="250"/>
      <c r="K59" s="250"/>
      <c r="L59" s="250"/>
      <c r="M59" s="328">
        <f>IF(SUMIF(Отчетность!$F$6:$J$6,M$6,Отчетность!$F$78:$J$78)&gt;0,SUMIF(Отчетность!$F$6:$J$6,M$6,Отчетность!$F$78:$J$78),0)*IF(M2=N2,0,1)</f>
        <v>0</v>
      </c>
      <c r="N59" s="328">
        <f>IF(SUMIF(Отчетность!$F$6:$J$6,N$6,Отчетность!$F$78:$J$78)&gt;0,SUMIF(Отчетность!$F$6:$J$6,N$6,Отчетность!$F$78:$J$78),0)*IF(N2=O2,0,1)</f>
        <v>0</v>
      </c>
      <c r="O59" s="328">
        <f>IF(SUMIF(Отчетность!$F$6:$J$6,O$6,Отчетность!$F$78:$J$78)&gt;0,SUMIF(Отчетность!$F$6:$J$6,O$6,Отчетность!$F$78:$J$78),0)*IF(O2=P2,0,1)</f>
        <v>0</v>
      </c>
      <c r="P59" s="328">
        <f>IF(SUMIF(Отчетность!$F$6:$J$6,P$6,Отчетность!$F$78:$J$78)&gt;0,SUMIF(Отчетность!$F$6:$J$6,P$6,Отчетность!$F$78:$J$78),0)*IF(P2=Q2,0,1)</f>
        <v>0</v>
      </c>
      <c r="Q59" s="328">
        <f>IF(SUMIF(Отчетность!$F$6:$J$6,Q$6,Отчетность!$F$78:$J$78)&gt;0,SUMIF(Отчетность!$F$6:$J$6,Q$6,Отчетность!$F$78:$J$78),0)*IF(Q2=R2,0,1)</f>
        <v>0</v>
      </c>
      <c r="R59" s="328">
        <f>IF(SUMIF(Отчетность!$F$6:$J$6,R$6,Отчетность!$F$78:$J$78)&gt;0,SUMIF(Отчетность!$F$6:$J$6,R$6,Отчетность!$F$78:$J$78),0)*IF(R2=S2,0,1)</f>
        <v>0</v>
      </c>
      <c r="S59" s="328">
        <f>IF(SUMIF(Отчетность!$F$6:$J$6,S$6,Отчетность!$F$78:$J$78)&gt;0,SUMIF(Отчетность!$F$6:$J$6,S$6,Отчетность!$F$78:$J$78),0)*IF(S2=T2,0,1)</f>
        <v>0</v>
      </c>
      <c r="T59" s="328">
        <f>IF(SUMIF(Отчетность!$F$6:$J$6,T$6,Отчетность!$F$78:$J$78)&gt;0,SUMIF(Отчетность!$F$6:$J$6,T$6,Отчетность!$F$78:$J$78),0)*IF(T2=U2,0,1)</f>
        <v>0</v>
      </c>
      <c r="U59" s="328">
        <f>IF(SUMIF(Отчетность!$F$6:$J$6,U$6,Отчетность!$F$78:$J$78)&gt;0,SUMIF(Отчетность!$F$6:$J$6,U$6,Отчетность!$F$78:$J$78),0)*IF(U2=V2,0,1)</f>
        <v>0</v>
      </c>
      <c r="V59" s="328">
        <f>IF(SUMIF(Отчетность!$F$6:$J$6,V$6,Отчетность!$F$78:$J$78)&gt;0,SUMIF(Отчетность!$F$6:$J$6,V$6,Отчетность!$F$78:$J$78),0)*IF(V2=W2,0,1)</f>
        <v>0</v>
      </c>
      <c r="W59" s="328">
        <f>IF(SUMIF(Отчетность!$F$6:$J$6,W$6,Отчетность!$F$78:$J$78)&gt;0,SUMIF(Отчетность!$F$6:$J$6,W$6,Отчетность!$F$78:$J$78),0)*IF(W2=X2,0,1)</f>
        <v>0</v>
      </c>
      <c r="X59" s="328">
        <f>IF(SUMIF(Отчетность!$F$6:$J$6,X$6,Отчетность!$F$78:$J$78)&gt;0,SUMIF(Отчетность!$F$6:$J$6,X$6,Отчетность!$F$78:$J$78),0)*IF(X2=Y2,0,1)</f>
        <v>0</v>
      </c>
      <c r="Y59" s="328">
        <f>IF(SUMIF(Отчетность!$F$6:$J$6,Y$6,Отчетность!$F$78:$J$78)&gt;0,SUMIF(Отчетность!$F$6:$J$6,Y$6,Отчетность!$F$78:$J$78),0)*IF(Y2=Z2,0,1)</f>
        <v>0</v>
      </c>
      <c r="Z59" s="328">
        <f>IF(SUMIF(Отчетность!$F$6:$J$6,Z$6,Отчетность!$F$78:$J$78)&gt;0,SUMIF(Отчетность!$F$6:$J$6,Z$6,Отчетность!$F$78:$J$78),0)*IF(Z2=AA2,0,1)</f>
        <v>0</v>
      </c>
      <c r="AA59" s="328">
        <f>IF(SUMIF(Отчетность!$F$6:$J$6,AA$6,Отчетность!$F$78:$J$78)&gt;0,SUMIF(Отчетность!$F$6:$J$6,AA$6,Отчетность!$F$78:$J$78),0)*IF(AA2=AB2,0,1)</f>
        <v>0</v>
      </c>
      <c r="AB59" s="328">
        <f>IF(SUMIF(Отчетность!$F$6:$J$6,AB$6,Отчетность!$F$78:$J$78)&gt;0,SUMIF(Отчетность!$F$6:$J$6,AB$6,Отчетность!$F$78:$J$78),0)*IF(AB2=AC2,0,1)</f>
        <v>0</v>
      </c>
      <c r="AC59" s="328">
        <f>IF(SUMIF(Отчетность!$F$6:$J$6,AC$6,Отчетность!$F$78:$J$78)&gt;0,SUMIF(Отчетность!$F$6:$J$6,AC$6,Отчетность!$F$78:$J$78),0)*IF(AC2=AD2,0,1)</f>
        <v>0</v>
      </c>
      <c r="AD59" s="328">
        <f>IF(SUMIF(Отчетность!$F$6:$J$6,AD$6,Отчетность!$F$78:$J$78)&gt;0,SUMIF(Отчетность!$F$6:$J$6,AD$6,Отчетность!$F$78:$J$78),0)*IF(AD2=AE2,0,1)</f>
        <v>0</v>
      </c>
      <c r="AE59" s="328">
        <f>IF(SUMIF(Отчетность!$F$6:$J$6,AE$6,Отчетность!$F$78:$J$78)&gt;0,SUMIF(Отчетность!$F$6:$J$6,AE$6,Отчетность!$F$78:$J$78),0)*IF(AE2=AF2,0,1)</f>
        <v>0</v>
      </c>
      <c r="AF59" s="328">
        <f>IF(SUMIF(Отчетность!$F$6:$J$6,AF$6,Отчетность!$F$78:$J$78)&gt;0,SUMIF(Отчетность!$F$6:$J$6,AF$6,Отчетность!$F$78:$J$78),0)*IF(AF2=AG2,0,1)</f>
        <v>0</v>
      </c>
      <c r="AG59" s="328">
        <f>IF(SUMIF(Отчетность!$F$6:$J$6,AG$6,Отчетность!$F$78:$J$78)&gt;0,SUMIF(Отчетность!$F$6:$J$6,AG$6,Отчетность!$F$78:$J$78),0)*IF(AG2=AH2,0,1)</f>
        <v>0</v>
      </c>
      <c r="AH59" s="328">
        <f>IF(SUMIF(Отчетность!$F$6:$J$6,AH$6,Отчетность!$F$78:$J$78)&gt;0,SUMIF(Отчетность!$F$6:$J$6,AH$6,Отчетность!$F$78:$J$78),0)*IF(AH2=AI2,0,1)</f>
        <v>0</v>
      </c>
      <c r="AI59" s="328">
        <f>IF(SUMIF(Отчетность!$F$6:$J$6,AI$6,Отчетность!$F$78:$J$78)&gt;0,SUMIF(Отчетность!$F$6:$J$6,AI$6,Отчетность!$F$78:$J$78),0)*IF(AI2=AJ2,0,1)</f>
        <v>0</v>
      </c>
      <c r="AJ59" s="328">
        <f>IF(SUMIF(Отчетность!$F$6:$J$6,AJ$6,Отчетность!$F$78:$J$78)&gt;0,SUMIF(Отчетность!$F$6:$J$6,AJ$6,Отчетность!$F$78:$J$78),0)*IF(AJ2=AK2,0,1)</f>
        <v>22370.329770471279</v>
      </c>
      <c r="AK59" s="328">
        <f>IF(SUMIF(Отчетность!$F$6:$J$6,AK$6,Отчетность!$F$78:$J$78)&gt;0,SUMIF(Отчетность!$F$6:$J$6,AK$6,Отчетность!$F$78:$J$78),0)*IF(AK2=AL2,0,1)</f>
        <v>0</v>
      </c>
      <c r="AL59" s="328">
        <f>IF(SUMIF(Отчетность!$F$6:$J$6,AL$6,Отчетность!$F$78:$J$78)&gt;0,SUMIF(Отчетность!$F$6:$J$6,AL$6,Отчетность!$F$78:$J$78),0)*IF(AL2=AM2,0,1)</f>
        <v>0</v>
      </c>
      <c r="AM59" s="328">
        <f>IF(SUMIF(Отчетность!$F$6:$J$6,AM$6,Отчетность!$F$78:$J$78)&gt;0,SUMIF(Отчетность!$F$6:$J$6,AM$6,Отчетность!$F$78:$J$78),0)*IF(AM2=AN2,0,1)</f>
        <v>0</v>
      </c>
      <c r="AN59" s="328">
        <f>IF(SUMIF(Отчетность!$F$6:$J$6,AN$6,Отчетность!$F$78:$J$78)&gt;0,SUMIF(Отчетность!$F$6:$J$6,AN$6,Отчетность!$F$78:$J$78),0)*IF(AN2=AO2,0,1)</f>
        <v>0</v>
      </c>
      <c r="AO59" s="328">
        <f>IF(SUMIF(Отчетность!$F$6:$J$6,AO$6,Отчетность!$F$78:$J$78)&gt;0,SUMIF(Отчетность!$F$6:$J$6,AO$6,Отчетность!$F$78:$J$78),0)*IF(AO2=AP2,0,1)</f>
        <v>0</v>
      </c>
      <c r="AP59" s="328">
        <f>IF(SUMIF(Отчетность!$F$6:$J$6,AP$6,Отчетность!$F$78:$J$78)&gt;0,SUMIF(Отчетность!$F$6:$J$6,AP$6,Отчетность!$F$78:$J$78),0)*IF(AP2=AQ2,0,1)</f>
        <v>0</v>
      </c>
      <c r="AQ59" s="328">
        <f>IF(SUMIF(Отчетность!$F$6:$J$6,AQ$6,Отчетность!$F$78:$J$78)&gt;0,SUMIF(Отчетность!$F$6:$J$6,AQ$6,Отчетность!$F$78:$J$78),0)*IF(AQ2=AR2,0,1)</f>
        <v>0</v>
      </c>
      <c r="AR59" s="328">
        <f>IF(SUMIF(Отчетность!$F$6:$J$6,AR$6,Отчетность!$F$78:$J$78)&gt;0,SUMIF(Отчетность!$F$6:$J$6,AR$6,Отчетность!$F$78:$J$78),0)*IF(AR2=AS2,0,1)</f>
        <v>0</v>
      </c>
      <c r="AS59" s="328">
        <f>IF(SUMIF(Отчетность!$F$6:$J$6,AS$6,Отчетность!$F$78:$J$78)&gt;0,SUMIF(Отчетность!$F$6:$J$6,AS$6,Отчетность!$F$78:$J$78),0)*IF(AS2=AT2,0,1)</f>
        <v>0</v>
      </c>
      <c r="AT59" s="328">
        <f>IF(SUMIF(Отчетность!$F$6:$J$6,AT$6,Отчетность!$F$78:$J$78)&gt;0,SUMIF(Отчетность!$F$6:$J$6,AT$6,Отчетность!$F$78:$J$78),0)*IF(AT2=AU2,0,1)</f>
        <v>0</v>
      </c>
      <c r="AU59" s="328">
        <f>IF(SUMIF(Отчетность!$F$6:$J$6,AU$6,Отчетность!$F$78:$J$78)&gt;0,SUMIF(Отчетность!$F$6:$J$6,AU$6,Отчетность!$F$78:$J$78),0)*IF(AU2=AV2,0,1)</f>
        <v>0</v>
      </c>
      <c r="AV59" s="328">
        <f>IF(SUMIF(Отчетность!$F$6:$J$6,AV$6,Отчетность!$F$78:$J$78)&gt;0,SUMIF(Отчетность!$F$6:$J$6,AV$6,Отчетность!$F$78:$J$78),0)*IF(AV2=AW2,0,1)</f>
        <v>194041.84370888965</v>
      </c>
      <c r="AW59" s="328">
        <f>IF(SUMIF(Отчетность!$F$6:$J$6,AW$6,Отчетность!$F$78:$J$78)&gt;0,SUMIF(Отчетность!$F$6:$J$6,AW$6,Отчетность!$F$78:$J$78),0)*IF(AW2=AX2,0,1)</f>
        <v>0</v>
      </c>
      <c r="AX59" s="328">
        <f>IF(SUMIF(Отчетность!$F$6:$J$6,AX$6,Отчетность!$F$78:$J$78)&gt;0,SUMIF(Отчетность!$F$6:$J$6,AX$6,Отчетность!$F$78:$J$78),0)*IF(AX2=AY2,0,1)</f>
        <v>0</v>
      </c>
      <c r="AY59" s="328">
        <f>IF(SUMIF(Отчетность!$F$6:$J$6,AY$6,Отчетность!$F$78:$J$78)&gt;0,SUMIF(Отчетность!$F$6:$J$6,AY$6,Отчетность!$F$78:$J$78),0)*IF(AY2=AZ2,0,1)</f>
        <v>0</v>
      </c>
      <c r="AZ59" s="328">
        <f>IF(SUMIF(Отчетность!$F$6:$J$6,AZ$6,Отчетность!$F$78:$J$78)&gt;0,SUMIF(Отчетность!$F$6:$J$6,AZ$6,Отчетность!$F$78:$J$78),0)*IF(AZ2=BA2,0,1)</f>
        <v>0</v>
      </c>
      <c r="BA59" s="328">
        <f>IF(SUMIF(Отчетность!$F$6:$J$6,BA$6,Отчетность!$F$78:$J$78)&gt;0,SUMIF(Отчетность!$F$6:$J$6,BA$6,Отчетность!$F$78:$J$78),0)*IF(BA2=BB2,0,1)</f>
        <v>0</v>
      </c>
      <c r="BB59" s="328">
        <f>IF(SUMIF(Отчетность!$F$6:$J$6,BB$6,Отчетность!$F$78:$J$78)&gt;0,SUMIF(Отчетность!$F$6:$J$6,BB$6,Отчетность!$F$78:$J$78),0)*IF(BB2=BC2,0,1)</f>
        <v>0</v>
      </c>
      <c r="BC59" s="328">
        <f>IF(SUMIF(Отчетность!$F$6:$J$6,BC$6,Отчетность!$F$78:$J$78)&gt;0,SUMIF(Отчетность!$F$6:$J$6,BC$6,Отчетность!$F$78:$J$78),0)*IF(BC2=BD2,0,1)</f>
        <v>0</v>
      </c>
      <c r="BD59" s="328">
        <f>IF(SUMIF(Отчетность!$F$6:$J$6,BD$6,Отчетность!$F$78:$J$78)&gt;0,SUMIF(Отчетность!$F$6:$J$6,BD$6,Отчетность!$F$78:$J$78),0)*IF(BD2=BE2,0,1)</f>
        <v>0</v>
      </c>
      <c r="BE59" s="328">
        <f>IF(SUMIF(Отчетность!$F$6:$J$6,BE$6,Отчетность!$F$78:$J$78)&gt;0,SUMIF(Отчетность!$F$6:$J$6,BE$6,Отчетность!$F$78:$J$78),0)*IF(BE2=BF2,0,1)</f>
        <v>0</v>
      </c>
      <c r="BF59" s="328">
        <f>IF(SUMIF(Отчетность!$F$6:$J$6,BF$6,Отчетность!$F$78:$J$78)&gt;0,SUMIF(Отчетность!$F$6:$J$6,BF$6,Отчетность!$F$78:$J$78),0)*IF(BF2=BG2,0,1)</f>
        <v>0</v>
      </c>
      <c r="BG59" s="328">
        <f>IF(SUMIF(Отчетность!$F$6:$J$6,BG$6,Отчетность!$F$78:$J$78)&gt;0,SUMIF(Отчетность!$F$6:$J$6,BG$6,Отчетность!$F$78:$J$78),0)*IF(BG2=BH2,0,1)</f>
        <v>0</v>
      </c>
      <c r="BH59" s="328">
        <f>IF(SUMIF(Отчетность!$F$6:$J$6,BH$6,Отчетность!$F$78:$J$78)&gt;0,SUMIF(Отчетность!$F$6:$J$6,BH$6,Отчетность!$F$78:$J$78),0)*IF(BH2=BI2,0,1)</f>
        <v>482056.18748170824</v>
      </c>
      <c r="BI59" s="328">
        <f>IF(SUMIF(Отчетность!$F$6:$J$6,BI$6,Отчетность!$F$78:$J$78)&gt;0,SUMIF(Отчетность!$F$6:$J$6,BI$6,Отчетность!$F$78:$J$78),0)*IF(BI2=BJ2,0,1)</f>
        <v>0</v>
      </c>
      <c r="BJ59" s="328">
        <f>IF(SUMIF(Отчетность!$F$6:$J$6,BJ$6,Отчетность!$F$78:$J$78)&gt;0,SUMIF(Отчетность!$F$6:$J$6,BJ$6,Отчетность!$F$78:$J$78),0)*IF(BJ2=BK2,0,1)</f>
        <v>0</v>
      </c>
      <c r="BK59" s="328">
        <f>IF(SUMIF(Отчетность!$F$6:$J$6,BK$6,Отчетность!$F$78:$J$78)&gt;0,SUMIF(Отчетность!$F$6:$J$6,BK$6,Отчетность!$F$78:$J$78),0)*IF(BK2=BL2,0,1)</f>
        <v>0</v>
      </c>
      <c r="BL59" s="328">
        <f>IF(SUMIF(Отчетность!$F$6:$J$6,BL$6,Отчетность!$F$78:$J$78)&gt;0,SUMIF(Отчетность!$F$6:$J$6,BL$6,Отчетность!$F$78:$J$78),0)*IF(BL2=BM2,0,1)</f>
        <v>0</v>
      </c>
      <c r="BM59" s="328">
        <f>IF(SUMIF(Отчетность!$F$6:$J$6,BM$6,Отчетность!$F$78:$J$78)&gt;0,SUMIF(Отчетность!$F$6:$J$6,BM$6,Отчетность!$F$78:$J$78),0)*IF(BM2=BN2,0,1)</f>
        <v>0</v>
      </c>
      <c r="BN59" s="328">
        <f>IF(SUMIF(Отчетность!$F$6:$J$6,BN$6,Отчетность!$F$78:$J$78)&gt;0,SUMIF(Отчетность!$F$6:$J$6,BN$6,Отчетность!$F$78:$J$78),0)*IF(BN2=BO2,0,1)</f>
        <v>0</v>
      </c>
      <c r="BO59" s="328">
        <f>IF(SUMIF(Отчетность!$F$6:$J$6,BO$6,Отчетность!$F$78:$J$78)&gt;0,SUMIF(Отчетность!$F$6:$J$6,BO$6,Отчетность!$F$78:$J$78),0)*IF(BO2=BP2,0,1)</f>
        <v>0</v>
      </c>
      <c r="BP59" s="328">
        <f>IF(SUMIF(Отчетность!$F$6:$J$6,BP$6,Отчетность!$F$78:$J$78)&gt;0,SUMIF(Отчетность!$F$6:$J$6,BP$6,Отчетность!$F$78:$J$78),0)*IF(BP2=BQ2,0,1)</f>
        <v>0</v>
      </c>
      <c r="BQ59" s="328">
        <f>IF(SUMIF(Отчетность!$F$6:$J$6,BQ$6,Отчетность!$F$78:$J$78)&gt;0,SUMIF(Отчетность!$F$6:$J$6,BQ$6,Отчетность!$F$78:$J$78),0)*IF(BQ2=BR2,0,1)</f>
        <v>0</v>
      </c>
      <c r="BR59" s="328">
        <f>IF(SUMIF(Отчетность!$F$6:$J$6,BR$6,Отчетность!$F$78:$J$78)&gt;0,SUMIF(Отчетность!$F$6:$J$6,BR$6,Отчетность!$F$78:$J$78),0)*IF(BR2=BS2,0,1)</f>
        <v>0</v>
      </c>
      <c r="BS59" s="328">
        <f>IF(SUMIF(Отчетность!$F$6:$J$6,BS$6,Отчетность!$F$78:$J$78)&gt;0,SUMIF(Отчетность!$F$6:$J$6,BS$6,Отчетность!$F$78:$J$78),0)*IF(BS2=BT2,0,1)</f>
        <v>0</v>
      </c>
      <c r="BT59" s="328">
        <f>IF(SUMIF(Отчетность!$F$6:$J$6,BT$6,Отчетность!$F$78:$J$78)&gt;0,SUMIF(Отчетность!$F$6:$J$6,BT$6,Отчетность!$F$78:$J$78),0)*IF(BT2=BU2,0,1)</f>
        <v>1013084.9821106582</v>
      </c>
    </row>
    <row r="60" spans="1:72" s="324" customFormat="1" ht="14.45" customHeight="1" outlineLevel="1" x14ac:dyDescent="0.2">
      <c r="A60" s="250"/>
      <c r="B60" s="325"/>
      <c r="C60" s="325" t="s">
        <v>381</v>
      </c>
      <c r="D60" s="550"/>
      <c r="E60" s="250"/>
      <c r="F60" s="250"/>
      <c r="G60" s="250"/>
      <c r="H60" s="250"/>
      <c r="I60" s="250"/>
      <c r="J60" s="250"/>
      <c r="K60" s="250"/>
      <c r="L60" s="250"/>
      <c r="M60" s="328">
        <f t="shared" ref="M60:AR60" si="25">M58-M59</f>
        <v>0</v>
      </c>
      <c r="N60" s="328">
        <f t="shared" si="25"/>
        <v>0</v>
      </c>
      <c r="O60" s="328">
        <f t="shared" si="25"/>
        <v>0</v>
      </c>
      <c r="P60" s="328">
        <f t="shared" si="25"/>
        <v>0</v>
      </c>
      <c r="Q60" s="328">
        <f t="shared" si="25"/>
        <v>0</v>
      </c>
      <c r="R60" s="328">
        <f t="shared" si="25"/>
        <v>0</v>
      </c>
      <c r="S60" s="328">
        <f t="shared" si="25"/>
        <v>0</v>
      </c>
      <c r="T60" s="328">
        <f t="shared" si="25"/>
        <v>0</v>
      </c>
      <c r="U60" s="328">
        <f t="shared" si="25"/>
        <v>0</v>
      </c>
      <c r="V60" s="328">
        <f t="shared" si="25"/>
        <v>0</v>
      </c>
      <c r="W60" s="328">
        <f t="shared" si="25"/>
        <v>0</v>
      </c>
      <c r="X60" s="328">
        <f t="shared" si="25"/>
        <v>0</v>
      </c>
      <c r="Y60" s="328">
        <f t="shared" si="25"/>
        <v>0</v>
      </c>
      <c r="Z60" s="328">
        <f t="shared" si="25"/>
        <v>2201.568270570403</v>
      </c>
      <c r="AA60" s="328">
        <f t="shared" si="25"/>
        <v>3973.5862241408067</v>
      </c>
      <c r="AB60" s="328">
        <f t="shared" si="25"/>
        <v>6183.4232447112099</v>
      </c>
      <c r="AC60" s="328">
        <f t="shared" si="25"/>
        <v>8351.4534652816128</v>
      </c>
      <c r="AD60" s="328">
        <f t="shared" si="25"/>
        <v>9360.3875098520166</v>
      </c>
      <c r="AE60" s="328">
        <f t="shared" si="25"/>
        <v>11674.51000542242</v>
      </c>
      <c r="AF60" s="328">
        <f t="shared" si="25"/>
        <v>13467.199833992825</v>
      </c>
      <c r="AG60" s="328">
        <f t="shared" si="25"/>
        <v>15697.708729563228</v>
      </c>
      <c r="AH60" s="328">
        <f t="shared" si="25"/>
        <v>16964.774894340528</v>
      </c>
      <c r="AI60" s="328">
        <f t="shared" si="25"/>
        <v>17868.821505428172</v>
      </c>
      <c r="AJ60" s="328">
        <f t="shared" si="25"/>
        <v>-4931.4219617600611</v>
      </c>
      <c r="AK60" s="328">
        <f t="shared" si="25"/>
        <v>0</v>
      </c>
      <c r="AL60" s="328">
        <f t="shared" si="25"/>
        <v>17997.401832656866</v>
      </c>
      <c r="AM60" s="328">
        <f t="shared" si="25"/>
        <v>34810.492220633729</v>
      </c>
      <c r="AN60" s="328">
        <f t="shared" si="25"/>
        <v>52816.493553290595</v>
      </c>
      <c r="AO60" s="328">
        <f t="shared" si="25"/>
        <v>70680.413946947461</v>
      </c>
      <c r="AP60" s="328">
        <f t="shared" si="25"/>
        <v>85421.942573564331</v>
      </c>
      <c r="AQ60" s="328">
        <f t="shared" si="25"/>
        <v>103640.17336180741</v>
      </c>
      <c r="AR60" s="328">
        <f t="shared" si="25"/>
        <v>120381.33132737048</v>
      </c>
      <c r="AS60" s="328">
        <f t="shared" ref="AS60:BT60" si="26">AS58-AS59</f>
        <v>138315.40023761356</v>
      </c>
      <c r="AT60" s="328">
        <f t="shared" si="26"/>
        <v>154504.57066869386</v>
      </c>
      <c r="AU60" s="328">
        <f t="shared" si="26"/>
        <v>171045.77149273004</v>
      </c>
      <c r="AV60" s="328">
        <f t="shared" si="26"/>
        <v>-7718.1264000889496</v>
      </c>
      <c r="AW60" s="328">
        <f t="shared" si="26"/>
        <v>130680.01510644634</v>
      </c>
      <c r="AX60" s="328">
        <f t="shared" si="26"/>
        <v>175331.47002327646</v>
      </c>
      <c r="AY60" s="328">
        <f t="shared" si="26"/>
        <v>217464.99865174547</v>
      </c>
      <c r="AZ60" s="328">
        <f t="shared" si="26"/>
        <v>262125.3970485756</v>
      </c>
      <c r="BA60" s="328">
        <f t="shared" si="26"/>
        <v>306479.62703412969</v>
      </c>
      <c r="BB60" s="328">
        <f t="shared" si="26"/>
        <v>344203.05512842844</v>
      </c>
      <c r="BC60" s="328">
        <f t="shared" si="26"/>
        <v>389498.14904781058</v>
      </c>
      <c r="BD60" s="328">
        <f t="shared" si="26"/>
        <v>431654.0363762796</v>
      </c>
      <c r="BE60" s="328">
        <f t="shared" si="26"/>
        <v>476238.69074207527</v>
      </c>
      <c r="BF60" s="328">
        <f t="shared" si="26"/>
        <v>517716.80243330286</v>
      </c>
      <c r="BG60" s="328">
        <f t="shared" si="26"/>
        <v>560838.85931358126</v>
      </c>
      <c r="BH60" s="328">
        <f t="shared" si="26"/>
        <v>120421.32752846158</v>
      </c>
      <c r="BI60" s="328">
        <f t="shared" si="26"/>
        <v>543658.10828257422</v>
      </c>
      <c r="BJ60" s="328">
        <f t="shared" si="26"/>
        <v>635579.70111286372</v>
      </c>
      <c r="BK60" s="328">
        <f t="shared" si="26"/>
        <v>722949.92979649641</v>
      </c>
      <c r="BL60" s="328">
        <f t="shared" si="26"/>
        <v>814880.82384598593</v>
      </c>
      <c r="BM60" s="328">
        <f t="shared" si="26"/>
        <v>906255.28294396005</v>
      </c>
      <c r="BN60" s="328">
        <f t="shared" si="26"/>
        <v>989644.53426125157</v>
      </c>
      <c r="BO60" s="328">
        <f t="shared" si="26"/>
        <v>1082150.4657006564</v>
      </c>
      <c r="BP60" s="328">
        <f t="shared" si="26"/>
        <v>1169543.9474322891</v>
      </c>
      <c r="BQ60" s="328">
        <f t="shared" si="26"/>
        <v>1261498.0945297785</v>
      </c>
      <c r="BR60" s="328">
        <f t="shared" si="26"/>
        <v>1348900.8774806112</v>
      </c>
      <c r="BS60" s="328">
        <f t="shared" si="26"/>
        <v>1440864.3257973008</v>
      </c>
      <c r="BT60" s="328">
        <f t="shared" si="26"/>
        <v>519186.35705181677</v>
      </c>
    </row>
    <row r="61" spans="1:72" s="324" customFormat="1" ht="14.45" customHeight="1" outlineLevel="1" x14ac:dyDescent="0.2">
      <c r="A61" s="250"/>
      <c r="B61" s="325"/>
      <c r="C61" s="325" t="s">
        <v>382</v>
      </c>
      <c r="D61" s="550"/>
      <c r="E61" s="250"/>
      <c r="F61" s="250"/>
      <c r="G61" s="250"/>
      <c r="H61" s="250"/>
      <c r="I61" s="250"/>
      <c r="J61" s="250"/>
      <c r="K61" s="250"/>
      <c r="L61" s="250"/>
      <c r="M61" s="328">
        <f t="shared" ref="M61:AR61" si="27">IF(AND(M59&lt;&gt;0,M60&gt;0),1,0)</f>
        <v>0</v>
      </c>
      <c r="N61" s="328">
        <f t="shared" si="27"/>
        <v>0</v>
      </c>
      <c r="O61" s="328">
        <f t="shared" si="27"/>
        <v>0</v>
      </c>
      <c r="P61" s="328">
        <f t="shared" si="27"/>
        <v>0</v>
      </c>
      <c r="Q61" s="328">
        <f t="shared" si="27"/>
        <v>0</v>
      </c>
      <c r="R61" s="328">
        <f t="shared" si="27"/>
        <v>0</v>
      </c>
      <c r="S61" s="328">
        <f t="shared" si="27"/>
        <v>0</v>
      </c>
      <c r="T61" s="328">
        <f t="shared" si="27"/>
        <v>0</v>
      </c>
      <c r="U61" s="328">
        <f t="shared" si="27"/>
        <v>0</v>
      </c>
      <c r="V61" s="328">
        <f t="shared" si="27"/>
        <v>0</v>
      </c>
      <c r="W61" s="328">
        <f t="shared" si="27"/>
        <v>0</v>
      </c>
      <c r="X61" s="328">
        <f t="shared" si="27"/>
        <v>0</v>
      </c>
      <c r="Y61" s="328">
        <f t="shared" si="27"/>
        <v>0</v>
      </c>
      <c r="Z61" s="328">
        <f t="shared" si="27"/>
        <v>0</v>
      </c>
      <c r="AA61" s="328">
        <f t="shared" si="27"/>
        <v>0</v>
      </c>
      <c r="AB61" s="328">
        <f t="shared" si="27"/>
        <v>0</v>
      </c>
      <c r="AC61" s="328">
        <f t="shared" si="27"/>
        <v>0</v>
      </c>
      <c r="AD61" s="328">
        <f t="shared" si="27"/>
        <v>0</v>
      </c>
      <c r="AE61" s="328">
        <f t="shared" si="27"/>
        <v>0</v>
      </c>
      <c r="AF61" s="328">
        <f t="shared" si="27"/>
        <v>0</v>
      </c>
      <c r="AG61" s="328">
        <f t="shared" si="27"/>
        <v>0</v>
      </c>
      <c r="AH61" s="328">
        <f t="shared" si="27"/>
        <v>0</v>
      </c>
      <c r="AI61" s="328">
        <f t="shared" si="27"/>
        <v>0</v>
      </c>
      <c r="AJ61" s="328">
        <f>IF(AND(AJ59&lt;&gt;0,AJ60&gt;0),1,0)</f>
        <v>0</v>
      </c>
      <c r="AK61" s="328">
        <f t="shared" si="27"/>
        <v>0</v>
      </c>
      <c r="AL61" s="328">
        <f t="shared" si="27"/>
        <v>0</v>
      </c>
      <c r="AM61" s="328">
        <f t="shared" si="27"/>
        <v>0</v>
      </c>
      <c r="AN61" s="328">
        <f t="shared" si="27"/>
        <v>0</v>
      </c>
      <c r="AO61" s="328">
        <f t="shared" si="27"/>
        <v>0</v>
      </c>
      <c r="AP61" s="328">
        <f t="shared" si="27"/>
        <v>0</v>
      </c>
      <c r="AQ61" s="328">
        <f t="shared" si="27"/>
        <v>0</v>
      </c>
      <c r="AR61" s="328">
        <f t="shared" si="27"/>
        <v>0</v>
      </c>
      <c r="AS61" s="328">
        <f t="shared" ref="AS61:BT61" si="28">IF(AND(AS59&lt;&gt;0,AS60&gt;0),1,0)</f>
        <v>0</v>
      </c>
      <c r="AT61" s="328">
        <f t="shared" si="28"/>
        <v>0</v>
      </c>
      <c r="AU61" s="328">
        <f t="shared" si="28"/>
        <v>0</v>
      </c>
      <c r="AV61" s="328">
        <f t="shared" si="28"/>
        <v>0</v>
      </c>
      <c r="AW61" s="328">
        <f t="shared" si="28"/>
        <v>0</v>
      </c>
      <c r="AX61" s="328">
        <f t="shared" si="28"/>
        <v>0</v>
      </c>
      <c r="AY61" s="328">
        <f t="shared" si="28"/>
        <v>0</v>
      </c>
      <c r="AZ61" s="328">
        <f t="shared" si="28"/>
        <v>0</v>
      </c>
      <c r="BA61" s="328">
        <f t="shared" si="28"/>
        <v>0</v>
      </c>
      <c r="BB61" s="328">
        <f t="shared" si="28"/>
        <v>0</v>
      </c>
      <c r="BC61" s="328">
        <f t="shared" si="28"/>
        <v>0</v>
      </c>
      <c r="BD61" s="328">
        <f t="shared" si="28"/>
        <v>0</v>
      </c>
      <c r="BE61" s="328">
        <f t="shared" si="28"/>
        <v>0</v>
      </c>
      <c r="BF61" s="328">
        <f t="shared" si="28"/>
        <v>0</v>
      </c>
      <c r="BG61" s="328">
        <f t="shared" si="28"/>
        <v>0</v>
      </c>
      <c r="BH61" s="328">
        <f t="shared" si="28"/>
        <v>1</v>
      </c>
      <c r="BI61" s="328">
        <f t="shared" si="28"/>
        <v>0</v>
      </c>
      <c r="BJ61" s="328">
        <f t="shared" si="28"/>
        <v>0</v>
      </c>
      <c r="BK61" s="328">
        <f t="shared" si="28"/>
        <v>0</v>
      </c>
      <c r="BL61" s="328">
        <f t="shared" si="28"/>
        <v>0</v>
      </c>
      <c r="BM61" s="328">
        <f t="shared" si="28"/>
        <v>0</v>
      </c>
      <c r="BN61" s="328">
        <f t="shared" si="28"/>
        <v>0</v>
      </c>
      <c r="BO61" s="328">
        <f t="shared" si="28"/>
        <v>0</v>
      </c>
      <c r="BP61" s="328">
        <f t="shared" si="28"/>
        <v>0</v>
      </c>
      <c r="BQ61" s="328">
        <f t="shared" si="28"/>
        <v>0</v>
      </c>
      <c r="BR61" s="328">
        <f t="shared" si="28"/>
        <v>0</v>
      </c>
      <c r="BS61" s="328">
        <f t="shared" si="28"/>
        <v>0</v>
      </c>
      <c r="BT61" s="328">
        <f t="shared" si="28"/>
        <v>1</v>
      </c>
    </row>
    <row r="62" spans="1:72" ht="14.45" customHeight="1" x14ac:dyDescent="0.2">
      <c r="A62" s="25"/>
      <c r="B62" s="25"/>
      <c r="C62" s="25"/>
      <c r="E62" s="25"/>
      <c r="F62" s="25"/>
      <c r="G62" s="25"/>
      <c r="H62" s="25"/>
      <c r="I62" s="25"/>
      <c r="J62" s="25"/>
      <c r="K62" s="25"/>
      <c r="L62" s="25"/>
      <c r="M62" s="329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</row>
    <row r="63" spans="1:72" ht="14.45" customHeight="1" x14ac:dyDescent="0.2">
      <c r="A63" s="25"/>
      <c r="B63" s="25"/>
      <c r="C63" s="25"/>
      <c r="E63" s="25"/>
      <c r="F63" s="25"/>
      <c r="G63" s="25"/>
      <c r="H63" s="25"/>
      <c r="I63" s="25"/>
      <c r="J63" s="25"/>
      <c r="K63" s="25"/>
      <c r="L63" s="25"/>
      <c r="M63" s="329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</row>
    <row r="64" spans="1:72" ht="14.45" customHeight="1" x14ac:dyDescent="0.2">
      <c r="A64" s="25"/>
      <c r="B64" s="25"/>
      <c r="C64" s="25"/>
      <c r="E64" s="25"/>
      <c r="F64" s="25"/>
      <c r="G64" s="25"/>
      <c r="H64" s="25"/>
      <c r="I64" s="25"/>
      <c r="J64" s="25"/>
      <c r="K64" s="25"/>
      <c r="L64" s="25"/>
      <c r="M64" s="250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</row>
    <row r="65" spans="1:72" ht="14.45" customHeight="1" x14ac:dyDescent="0.2">
      <c r="A65" s="25"/>
      <c r="B65" s="25"/>
      <c r="C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</row>
    <row r="66" spans="1:72" ht="14.45" customHeight="1" x14ac:dyDescent="0.2">
      <c r="A66" s="25"/>
      <c r="B66" s="25"/>
      <c r="C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</row>
    <row r="67" spans="1:72" ht="14.45" customHeight="1" x14ac:dyDescent="0.2">
      <c r="A67" s="25"/>
      <c r="B67" s="25"/>
      <c r="C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</row>
    <row r="68" spans="1:72" ht="14.45" customHeight="1" x14ac:dyDescent="0.2">
      <c r="A68" s="25"/>
      <c r="B68" s="25"/>
      <c r="C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</row>
    <row r="69" spans="1:72" ht="14.45" customHeight="1" x14ac:dyDescent="0.2">
      <c r="A69" s="25"/>
      <c r="B69" s="25"/>
      <c r="C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</row>
    <row r="70" spans="1:72" ht="14.45" customHeight="1" x14ac:dyDescent="0.2">
      <c r="A70" s="25"/>
      <c r="B70" s="25"/>
      <c r="C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</row>
    <row r="71" spans="1:72" ht="14.45" customHeight="1" x14ac:dyDescent="0.2">
      <c r="A71" s="25"/>
      <c r="B71" s="25"/>
      <c r="C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</row>
    <row r="72" spans="1:72" ht="14.45" customHeight="1" x14ac:dyDescent="0.2">
      <c r="A72" s="25"/>
      <c r="B72" s="25"/>
      <c r="C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</row>
    <row r="73" spans="1:72" ht="14.45" customHeight="1" x14ac:dyDescent="0.2">
      <c r="A73" s="25"/>
      <c r="B73" s="25"/>
      <c r="C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</row>
    <row r="74" spans="1:72" ht="14.45" customHeight="1" x14ac:dyDescent="0.2">
      <c r="A74" s="25"/>
      <c r="B74" s="25"/>
      <c r="C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</row>
    <row r="75" spans="1:72" ht="14.45" customHeight="1" x14ac:dyDescent="0.2">
      <c r="A75" s="25"/>
      <c r="B75" s="25"/>
      <c r="C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</row>
    <row r="76" spans="1:72" ht="14.45" customHeight="1" x14ac:dyDescent="0.2">
      <c r="A76" s="25"/>
      <c r="B76" s="25"/>
      <c r="C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</row>
    <row r="77" spans="1:72" ht="14.45" customHeight="1" x14ac:dyDescent="0.2">
      <c r="A77" s="25"/>
      <c r="B77" s="25"/>
      <c r="C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</row>
    <row r="78" spans="1:72" ht="14.45" customHeight="1" x14ac:dyDescent="0.2">
      <c r="A78" s="25"/>
      <c r="B78" s="25"/>
      <c r="C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</row>
    <row r="79" spans="1:72" ht="14.45" customHeight="1" x14ac:dyDescent="0.2">
      <c r="A79" s="25"/>
      <c r="B79" s="25"/>
      <c r="C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5"/>
    </row>
    <row r="80" spans="1:72" ht="14.45" customHeight="1" x14ac:dyDescent="0.2">
      <c r="A80" s="25"/>
      <c r="B80" s="25"/>
      <c r="C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5"/>
    </row>
    <row r="81" spans="1:72" ht="14.45" customHeight="1" x14ac:dyDescent="0.2">
      <c r="A81" s="25"/>
      <c r="B81" s="25"/>
      <c r="C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</row>
    <row r="82" spans="1:72" ht="14.45" customHeight="1" x14ac:dyDescent="0.2">
      <c r="A82" s="25"/>
      <c r="B82" s="25"/>
      <c r="C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</row>
    <row r="83" spans="1:72" ht="14.45" customHeight="1" x14ac:dyDescent="0.2">
      <c r="A83" s="25"/>
      <c r="B83" s="25"/>
      <c r="C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</row>
    <row r="84" spans="1:72" ht="14.45" customHeight="1" x14ac:dyDescent="0.2">
      <c r="A84" s="25"/>
      <c r="B84" s="25"/>
      <c r="C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</row>
    <row r="85" spans="1:72" ht="14.45" customHeight="1" x14ac:dyDescent="0.2">
      <c r="A85" s="25"/>
      <c r="B85" s="25"/>
      <c r="C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</row>
    <row r="86" spans="1:72" ht="14.45" customHeight="1" x14ac:dyDescent="0.2">
      <c r="A86" s="25"/>
      <c r="B86" s="25"/>
      <c r="C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</row>
    <row r="87" spans="1:72" ht="14.45" customHeight="1" x14ac:dyDescent="0.2">
      <c r="A87" s="25"/>
      <c r="B87" s="25"/>
      <c r="C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</row>
    <row r="88" spans="1:72" ht="14.45" customHeight="1" x14ac:dyDescent="0.2">
      <c r="A88" s="25"/>
      <c r="B88" s="25"/>
      <c r="C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</row>
    <row r="89" spans="1:72" ht="14.45" customHeight="1" x14ac:dyDescent="0.2">
      <c r="A89" s="25"/>
      <c r="B89" s="25"/>
      <c r="C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</row>
    <row r="90" spans="1:72" ht="14.45" customHeight="1" x14ac:dyDescent="0.2">
      <c r="A90" s="25"/>
      <c r="B90" s="25"/>
      <c r="C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</row>
    <row r="91" spans="1:72" ht="14.45" customHeight="1" x14ac:dyDescent="0.2">
      <c r="A91" s="25"/>
      <c r="B91" s="25"/>
      <c r="C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</row>
    <row r="92" spans="1:72" ht="14.45" customHeight="1" x14ac:dyDescent="0.2">
      <c r="A92" s="25"/>
      <c r="B92" s="25"/>
      <c r="C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</row>
    <row r="93" spans="1:72" ht="14.45" customHeight="1" x14ac:dyDescent="0.2">
      <c r="A93" s="25"/>
      <c r="B93" s="25"/>
      <c r="C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</row>
    <row r="94" spans="1:72" ht="14.45" customHeight="1" x14ac:dyDescent="0.2">
      <c r="A94" s="25"/>
      <c r="B94" s="25"/>
      <c r="C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</row>
    <row r="95" spans="1:72" ht="14.45" customHeight="1" x14ac:dyDescent="0.2">
      <c r="A95" s="25"/>
      <c r="B95" s="25"/>
      <c r="C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</row>
    <row r="96" spans="1:72" ht="14.45" customHeight="1" x14ac:dyDescent="0.2">
      <c r="A96" s="25"/>
      <c r="B96" s="25"/>
      <c r="C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</row>
    <row r="97" spans="1:72" ht="14.45" customHeight="1" x14ac:dyDescent="0.2">
      <c r="A97" s="25"/>
      <c r="B97" s="25"/>
      <c r="C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</row>
    <row r="98" spans="1:72" ht="14.45" customHeight="1" x14ac:dyDescent="0.2">
      <c r="A98" s="25"/>
      <c r="B98" s="25"/>
      <c r="C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</row>
    <row r="99" spans="1:72" ht="14.45" customHeight="1" x14ac:dyDescent="0.2">
      <c r="A99" s="25"/>
      <c r="B99" s="25"/>
      <c r="C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</row>
    <row r="100" spans="1:72" ht="14.45" customHeight="1" x14ac:dyDescent="0.2">
      <c r="A100" s="25"/>
      <c r="B100" s="25"/>
      <c r="C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</row>
    <row r="101" spans="1:72" ht="14.45" customHeight="1" x14ac:dyDescent="0.2">
      <c r="A101" s="25"/>
      <c r="B101" s="25"/>
      <c r="C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</row>
    <row r="102" spans="1:72" ht="14.45" customHeight="1" x14ac:dyDescent="0.2">
      <c r="A102" s="25"/>
      <c r="B102" s="25"/>
      <c r="C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</row>
    <row r="103" spans="1:72" ht="14.45" customHeight="1" x14ac:dyDescent="0.2">
      <c r="A103" s="25"/>
      <c r="B103" s="25"/>
      <c r="C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</row>
    <row r="104" spans="1:72" ht="14.45" customHeight="1" x14ac:dyDescent="0.2">
      <c r="A104" s="25"/>
      <c r="B104" s="25"/>
      <c r="C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</row>
    <row r="105" spans="1:72" ht="14.45" customHeight="1" x14ac:dyDescent="0.2">
      <c r="A105" s="25"/>
      <c r="B105" s="25"/>
      <c r="C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</row>
    <row r="106" spans="1:72" ht="14.45" customHeight="1" x14ac:dyDescent="0.2">
      <c r="A106" s="25"/>
      <c r="B106" s="25"/>
      <c r="C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</row>
    <row r="107" spans="1:72" ht="14.45" customHeight="1" x14ac:dyDescent="0.2">
      <c r="A107" s="25"/>
      <c r="B107" s="25"/>
      <c r="C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</row>
    <row r="108" spans="1:72" ht="14.45" customHeight="1" x14ac:dyDescent="0.2">
      <c r="A108" s="25"/>
      <c r="B108" s="25"/>
      <c r="C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</row>
    <row r="109" spans="1:72" ht="14.45" customHeight="1" x14ac:dyDescent="0.2">
      <c r="A109" s="25"/>
      <c r="B109" s="25"/>
      <c r="C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</row>
    <row r="110" spans="1:72" ht="14.45" customHeight="1" x14ac:dyDescent="0.2">
      <c r="A110" s="25"/>
      <c r="B110" s="25"/>
      <c r="C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</row>
    <row r="111" spans="1:72" ht="14.45" customHeight="1" x14ac:dyDescent="0.2">
      <c r="A111" s="25"/>
      <c r="B111" s="25"/>
      <c r="C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</row>
    <row r="112" spans="1:72" ht="14.45" customHeight="1" x14ac:dyDescent="0.2">
      <c r="A112" s="25"/>
      <c r="B112" s="25"/>
      <c r="C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</row>
    <row r="113" spans="1:72" ht="14.45" customHeight="1" x14ac:dyDescent="0.2">
      <c r="A113" s="25"/>
      <c r="B113" s="25"/>
      <c r="C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  <c r="BB113" s="25"/>
      <c r="BC113" s="25"/>
      <c r="BD113" s="25"/>
      <c r="BE113" s="25"/>
      <c r="BF113" s="25"/>
      <c r="BG113" s="25"/>
      <c r="BH113" s="25"/>
      <c r="BI113" s="25"/>
      <c r="BJ113" s="25"/>
      <c r="BK113" s="25"/>
      <c r="BL113" s="25"/>
      <c r="BM113" s="25"/>
      <c r="BN113" s="25"/>
      <c r="BO113" s="25"/>
      <c r="BP113" s="25"/>
      <c r="BQ113" s="25"/>
      <c r="BR113" s="25"/>
      <c r="BS113" s="25"/>
      <c r="BT113" s="25"/>
    </row>
    <row r="114" spans="1:72" ht="14.45" customHeight="1" x14ac:dyDescent="0.2">
      <c r="A114" s="25"/>
      <c r="B114" s="25"/>
      <c r="C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  <c r="BF114" s="25"/>
      <c r="BG114" s="25"/>
      <c r="BH114" s="25"/>
      <c r="BI114" s="25"/>
      <c r="BJ114" s="25"/>
      <c r="BK114" s="25"/>
      <c r="BL114" s="25"/>
      <c r="BM114" s="25"/>
      <c r="BN114" s="25"/>
      <c r="BO114" s="25"/>
      <c r="BP114" s="25"/>
      <c r="BQ114" s="25"/>
      <c r="BR114" s="25"/>
      <c r="BS114" s="25"/>
      <c r="BT114" s="25"/>
    </row>
    <row r="115" spans="1:72" ht="14.45" customHeight="1" x14ac:dyDescent="0.2">
      <c r="A115" s="25"/>
      <c r="B115" s="25"/>
      <c r="C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5"/>
      <c r="BH115" s="25"/>
      <c r="BI115" s="25"/>
      <c r="BJ115" s="25"/>
      <c r="BK115" s="25"/>
      <c r="BL115" s="25"/>
      <c r="BM115" s="25"/>
      <c r="BN115" s="25"/>
      <c r="BO115" s="25"/>
      <c r="BP115" s="25"/>
      <c r="BQ115" s="25"/>
      <c r="BR115" s="25"/>
      <c r="BS115" s="25"/>
      <c r="BT115" s="25"/>
    </row>
    <row r="116" spans="1:72" ht="14.45" customHeight="1" x14ac:dyDescent="0.2">
      <c r="A116" s="25"/>
      <c r="B116" s="25"/>
      <c r="C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  <c r="BF116" s="25"/>
      <c r="BG116" s="25"/>
      <c r="BH116" s="25"/>
      <c r="BI116" s="25"/>
      <c r="BJ116" s="25"/>
      <c r="BK116" s="25"/>
      <c r="BL116" s="25"/>
      <c r="BM116" s="25"/>
      <c r="BN116" s="25"/>
      <c r="BO116" s="25"/>
      <c r="BP116" s="25"/>
      <c r="BQ116" s="25"/>
      <c r="BR116" s="25"/>
      <c r="BS116" s="25"/>
      <c r="BT116" s="25"/>
    </row>
    <row r="117" spans="1:72" ht="14.45" customHeight="1" x14ac:dyDescent="0.2">
      <c r="A117" s="25"/>
      <c r="B117" s="25"/>
      <c r="C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25"/>
      <c r="BI117" s="25"/>
      <c r="BJ117" s="25"/>
      <c r="BK117" s="25"/>
      <c r="BL117" s="25"/>
      <c r="BM117" s="25"/>
      <c r="BN117" s="25"/>
      <c r="BO117" s="25"/>
      <c r="BP117" s="25"/>
      <c r="BQ117" s="25"/>
      <c r="BR117" s="25"/>
      <c r="BS117" s="25"/>
      <c r="BT117" s="25"/>
    </row>
    <row r="118" spans="1:72" ht="14.45" customHeight="1" x14ac:dyDescent="0.2">
      <c r="A118" s="25"/>
      <c r="B118" s="25"/>
      <c r="C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5"/>
      <c r="BI118" s="25"/>
      <c r="BJ118" s="25"/>
      <c r="BK118" s="25"/>
      <c r="BL118" s="25"/>
      <c r="BM118" s="25"/>
      <c r="BN118" s="25"/>
      <c r="BO118" s="25"/>
      <c r="BP118" s="25"/>
      <c r="BQ118" s="25"/>
      <c r="BR118" s="25"/>
      <c r="BS118" s="25"/>
      <c r="BT118" s="25"/>
    </row>
    <row r="119" spans="1:72" ht="14.45" customHeight="1" x14ac:dyDescent="0.2">
      <c r="A119" s="25"/>
      <c r="B119" s="25"/>
      <c r="C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25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  <c r="BF119" s="25"/>
      <c r="BG119" s="25"/>
      <c r="BH119" s="25"/>
      <c r="BI119" s="25"/>
      <c r="BJ119" s="25"/>
      <c r="BK119" s="25"/>
      <c r="BL119" s="25"/>
      <c r="BM119" s="25"/>
      <c r="BN119" s="25"/>
      <c r="BO119" s="25"/>
      <c r="BP119" s="25"/>
      <c r="BQ119" s="25"/>
      <c r="BR119" s="25"/>
      <c r="BS119" s="25"/>
      <c r="BT119" s="25"/>
    </row>
    <row r="120" spans="1:72" ht="14.45" customHeight="1" x14ac:dyDescent="0.2">
      <c r="A120" s="25"/>
      <c r="B120" s="25"/>
      <c r="C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  <c r="BF120" s="25"/>
      <c r="BG120" s="25"/>
      <c r="BH120" s="25"/>
      <c r="BI120" s="25"/>
      <c r="BJ120" s="25"/>
      <c r="BK120" s="25"/>
      <c r="BL120" s="25"/>
      <c r="BM120" s="25"/>
      <c r="BN120" s="25"/>
      <c r="BO120" s="25"/>
      <c r="BP120" s="25"/>
      <c r="BQ120" s="25"/>
      <c r="BR120" s="25"/>
      <c r="BS120" s="25"/>
      <c r="BT120" s="25"/>
    </row>
    <row r="121" spans="1:72" ht="14.45" customHeight="1" x14ac:dyDescent="0.2">
      <c r="A121" s="25"/>
      <c r="B121" s="25"/>
      <c r="C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5"/>
      <c r="AZ121" s="25"/>
      <c r="BA121" s="25"/>
      <c r="BB121" s="25"/>
      <c r="BC121" s="25"/>
      <c r="BD121" s="25"/>
      <c r="BE121" s="25"/>
      <c r="BF121" s="25"/>
      <c r="BG121" s="25"/>
      <c r="BH121" s="25"/>
      <c r="BI121" s="25"/>
      <c r="BJ121" s="25"/>
      <c r="BK121" s="25"/>
      <c r="BL121" s="25"/>
      <c r="BM121" s="25"/>
      <c r="BN121" s="25"/>
      <c r="BO121" s="25"/>
      <c r="BP121" s="25"/>
      <c r="BQ121" s="25"/>
      <c r="BR121" s="25"/>
      <c r="BS121" s="25"/>
      <c r="BT121" s="25"/>
    </row>
    <row r="122" spans="1:72" ht="14.45" customHeight="1" x14ac:dyDescent="0.2">
      <c r="A122" s="25"/>
      <c r="B122" s="25"/>
      <c r="C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25"/>
      <c r="AV122" s="25"/>
      <c r="AW122" s="25"/>
      <c r="AX122" s="25"/>
      <c r="AY122" s="25"/>
      <c r="AZ122" s="25"/>
      <c r="BA122" s="25"/>
      <c r="BB122" s="25"/>
      <c r="BC122" s="25"/>
      <c r="BD122" s="25"/>
      <c r="BE122" s="25"/>
      <c r="BF122" s="25"/>
      <c r="BG122" s="25"/>
      <c r="BH122" s="25"/>
      <c r="BI122" s="25"/>
      <c r="BJ122" s="25"/>
      <c r="BK122" s="25"/>
      <c r="BL122" s="25"/>
      <c r="BM122" s="25"/>
      <c r="BN122" s="25"/>
      <c r="BO122" s="25"/>
      <c r="BP122" s="25"/>
      <c r="BQ122" s="25"/>
      <c r="BR122" s="25"/>
      <c r="BS122" s="25"/>
      <c r="BT122" s="25"/>
    </row>
    <row r="123" spans="1:72" ht="14.45" customHeight="1" x14ac:dyDescent="0.2">
      <c r="A123" s="25"/>
      <c r="B123" s="25"/>
      <c r="C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5"/>
      <c r="AZ123" s="25"/>
      <c r="BA123" s="25"/>
      <c r="BB123" s="25"/>
      <c r="BC123" s="25"/>
      <c r="BD123" s="25"/>
      <c r="BE123" s="25"/>
      <c r="BF123" s="25"/>
      <c r="BG123" s="25"/>
      <c r="BH123" s="25"/>
      <c r="BI123" s="25"/>
      <c r="BJ123" s="25"/>
      <c r="BK123" s="25"/>
      <c r="BL123" s="25"/>
      <c r="BM123" s="25"/>
      <c r="BN123" s="25"/>
      <c r="BO123" s="25"/>
      <c r="BP123" s="25"/>
      <c r="BQ123" s="25"/>
      <c r="BR123" s="25"/>
      <c r="BS123" s="25"/>
      <c r="BT123" s="25"/>
    </row>
    <row r="124" spans="1:72" ht="14.45" customHeight="1" x14ac:dyDescent="0.2">
      <c r="A124" s="25"/>
      <c r="B124" s="25"/>
      <c r="C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5"/>
      <c r="AZ124" s="25"/>
      <c r="BA124" s="25"/>
      <c r="BB124" s="25"/>
      <c r="BC124" s="25"/>
      <c r="BD124" s="25"/>
      <c r="BE124" s="25"/>
      <c r="BF124" s="25"/>
      <c r="BG124" s="25"/>
      <c r="BH124" s="25"/>
      <c r="BI124" s="25"/>
      <c r="BJ124" s="25"/>
      <c r="BK124" s="25"/>
      <c r="BL124" s="25"/>
      <c r="BM124" s="25"/>
      <c r="BN124" s="25"/>
      <c r="BO124" s="25"/>
      <c r="BP124" s="25"/>
      <c r="BQ124" s="25"/>
      <c r="BR124" s="25"/>
      <c r="BS124" s="25"/>
      <c r="BT124" s="25"/>
    </row>
    <row r="125" spans="1:72" ht="14.45" customHeight="1" x14ac:dyDescent="0.2">
      <c r="A125" s="25"/>
      <c r="B125" s="25"/>
      <c r="C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  <c r="BL125" s="25"/>
      <c r="BM125" s="25"/>
      <c r="BN125" s="25"/>
      <c r="BO125" s="25"/>
      <c r="BP125" s="25"/>
      <c r="BQ125" s="25"/>
      <c r="BR125" s="25"/>
      <c r="BS125" s="25"/>
      <c r="BT125" s="25"/>
    </row>
    <row r="126" spans="1:72" ht="14.45" customHeight="1" x14ac:dyDescent="0.2">
      <c r="A126" s="25"/>
      <c r="B126" s="25"/>
      <c r="C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5"/>
      <c r="BJ126" s="25"/>
      <c r="BK126" s="25"/>
      <c r="BL126" s="25"/>
      <c r="BM126" s="25"/>
      <c r="BN126" s="25"/>
      <c r="BO126" s="25"/>
      <c r="BP126" s="25"/>
      <c r="BQ126" s="25"/>
      <c r="BR126" s="25"/>
      <c r="BS126" s="25"/>
      <c r="BT126" s="25"/>
    </row>
    <row r="127" spans="1:72" ht="14.45" customHeight="1" x14ac:dyDescent="0.2">
      <c r="A127" s="25"/>
      <c r="B127" s="25"/>
      <c r="C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  <c r="BF127" s="25"/>
      <c r="BG127" s="25"/>
      <c r="BH127" s="25"/>
      <c r="BI127" s="25"/>
      <c r="BJ127" s="25"/>
      <c r="BK127" s="25"/>
      <c r="BL127" s="25"/>
      <c r="BM127" s="25"/>
      <c r="BN127" s="25"/>
      <c r="BO127" s="25"/>
      <c r="BP127" s="25"/>
      <c r="BQ127" s="25"/>
      <c r="BR127" s="25"/>
      <c r="BS127" s="25"/>
      <c r="BT127" s="25"/>
    </row>
    <row r="128" spans="1:72" ht="14.45" customHeight="1" x14ac:dyDescent="0.2">
      <c r="A128" s="25"/>
      <c r="B128" s="25"/>
      <c r="C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5"/>
      <c r="AZ128" s="25"/>
      <c r="BA128" s="25"/>
      <c r="BB128" s="25"/>
      <c r="BC128" s="25"/>
      <c r="BD128" s="25"/>
      <c r="BE128" s="25"/>
      <c r="BF128" s="25"/>
      <c r="BG128" s="25"/>
      <c r="BH128" s="25"/>
      <c r="BI128" s="25"/>
      <c r="BJ128" s="25"/>
      <c r="BK128" s="25"/>
      <c r="BL128" s="25"/>
      <c r="BM128" s="25"/>
      <c r="BN128" s="25"/>
      <c r="BO128" s="25"/>
      <c r="BP128" s="25"/>
      <c r="BQ128" s="25"/>
      <c r="BR128" s="25"/>
      <c r="BS128" s="25"/>
      <c r="BT128" s="25"/>
    </row>
    <row r="129" spans="1:72" ht="14.45" customHeight="1" x14ac:dyDescent="0.2">
      <c r="A129" s="25"/>
      <c r="B129" s="25"/>
      <c r="C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  <c r="AW129" s="25"/>
      <c r="AX129" s="25"/>
      <c r="AY129" s="25"/>
      <c r="AZ129" s="25"/>
      <c r="BA129" s="25"/>
      <c r="BB129" s="25"/>
      <c r="BC129" s="25"/>
      <c r="BD129" s="25"/>
      <c r="BE129" s="25"/>
      <c r="BF129" s="25"/>
      <c r="BG129" s="25"/>
      <c r="BH129" s="25"/>
      <c r="BI129" s="25"/>
      <c r="BJ129" s="25"/>
      <c r="BK129" s="25"/>
      <c r="BL129" s="25"/>
      <c r="BM129" s="25"/>
      <c r="BN129" s="25"/>
      <c r="BO129" s="25"/>
      <c r="BP129" s="25"/>
      <c r="BQ129" s="25"/>
      <c r="BR129" s="25"/>
      <c r="BS129" s="25"/>
      <c r="BT129" s="25"/>
    </row>
    <row r="130" spans="1:72" ht="15.75" customHeight="1" x14ac:dyDescent="0.2">
      <c r="A130" s="25"/>
      <c r="B130" s="25"/>
      <c r="C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  <c r="AY130" s="25"/>
      <c r="AZ130" s="25"/>
      <c r="BA130" s="25"/>
      <c r="BB130" s="25"/>
      <c r="BC130" s="25"/>
      <c r="BD130" s="25"/>
      <c r="BE130" s="25"/>
      <c r="BF130" s="25"/>
      <c r="BG130" s="25"/>
      <c r="BH130" s="25"/>
      <c r="BI130" s="25"/>
      <c r="BJ130" s="25"/>
      <c r="BK130" s="25"/>
      <c r="BL130" s="25"/>
      <c r="BM130" s="25"/>
      <c r="BN130" s="25"/>
      <c r="BO130" s="25"/>
      <c r="BP130" s="25"/>
      <c r="BQ130" s="25"/>
      <c r="BR130" s="25"/>
      <c r="BS130" s="25"/>
      <c r="BT130" s="25"/>
    </row>
    <row r="131" spans="1:72" ht="15.75" customHeight="1" x14ac:dyDescent="0.2">
      <c r="A131" s="25"/>
      <c r="B131" s="25"/>
      <c r="C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  <c r="AT131" s="25"/>
      <c r="AU131" s="25"/>
      <c r="AV131" s="25"/>
      <c r="AW131" s="25"/>
      <c r="AX131" s="25"/>
      <c r="AY131" s="25"/>
      <c r="AZ131" s="25"/>
      <c r="BA131" s="25"/>
      <c r="BB131" s="25"/>
      <c r="BC131" s="25"/>
      <c r="BD131" s="25"/>
      <c r="BE131" s="25"/>
      <c r="BF131" s="25"/>
      <c r="BG131" s="25"/>
      <c r="BH131" s="25"/>
      <c r="BI131" s="25"/>
      <c r="BJ131" s="25"/>
      <c r="BK131" s="25"/>
      <c r="BL131" s="25"/>
      <c r="BM131" s="25"/>
      <c r="BN131" s="25"/>
      <c r="BO131" s="25"/>
      <c r="BP131" s="25"/>
      <c r="BQ131" s="25"/>
      <c r="BR131" s="25"/>
      <c r="BS131" s="25"/>
      <c r="BT131" s="25"/>
    </row>
    <row r="132" spans="1:72" ht="15.75" customHeight="1" x14ac:dyDescent="0.2">
      <c r="A132" s="25"/>
      <c r="B132" s="25"/>
      <c r="C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25"/>
      <c r="BE132" s="25"/>
      <c r="BF132" s="25"/>
      <c r="BG132" s="25"/>
      <c r="BH132" s="25"/>
      <c r="BI132" s="25"/>
      <c r="BJ132" s="25"/>
      <c r="BK132" s="25"/>
      <c r="BL132" s="25"/>
      <c r="BM132" s="25"/>
      <c r="BN132" s="25"/>
      <c r="BO132" s="25"/>
      <c r="BP132" s="25"/>
      <c r="BQ132" s="25"/>
      <c r="BR132" s="25"/>
      <c r="BS132" s="25"/>
      <c r="BT132" s="25"/>
    </row>
    <row r="133" spans="1:72" ht="15.75" customHeight="1" x14ac:dyDescent="0.2">
      <c r="A133" s="25"/>
      <c r="B133" s="25"/>
      <c r="C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A133" s="25"/>
      <c r="BB133" s="25"/>
      <c r="BC133" s="25"/>
      <c r="BD133" s="25"/>
      <c r="BE133" s="25"/>
      <c r="BF133" s="25"/>
      <c r="BG133" s="25"/>
      <c r="BH133" s="25"/>
      <c r="BI133" s="25"/>
      <c r="BJ133" s="25"/>
      <c r="BK133" s="25"/>
      <c r="BL133" s="25"/>
      <c r="BM133" s="25"/>
      <c r="BN133" s="25"/>
      <c r="BO133" s="25"/>
      <c r="BP133" s="25"/>
      <c r="BQ133" s="25"/>
      <c r="BR133" s="25"/>
      <c r="BS133" s="25"/>
      <c r="BT133" s="25"/>
    </row>
    <row r="134" spans="1:72" ht="15.75" customHeight="1" x14ac:dyDescent="0.2">
      <c r="A134" s="25"/>
      <c r="B134" s="25"/>
      <c r="C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</row>
    <row r="135" spans="1:72" ht="15.75" customHeight="1" x14ac:dyDescent="0.2">
      <c r="A135" s="25"/>
      <c r="B135" s="25"/>
      <c r="C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  <c r="AT135" s="25"/>
      <c r="AU135" s="25"/>
      <c r="AV135" s="25"/>
      <c r="AW135" s="25"/>
      <c r="AX135" s="25"/>
      <c r="AY135" s="25"/>
      <c r="AZ135" s="25"/>
      <c r="BA135" s="25"/>
      <c r="BB135" s="25"/>
      <c r="BC135" s="25"/>
      <c r="BD135" s="25"/>
      <c r="BE135" s="25"/>
      <c r="BF135" s="25"/>
      <c r="BG135" s="25"/>
      <c r="BH135" s="25"/>
      <c r="BI135" s="25"/>
      <c r="BJ135" s="25"/>
      <c r="BK135" s="25"/>
      <c r="BL135" s="25"/>
      <c r="BM135" s="25"/>
      <c r="BN135" s="25"/>
      <c r="BO135" s="25"/>
      <c r="BP135" s="25"/>
      <c r="BQ135" s="25"/>
      <c r="BR135" s="25"/>
      <c r="BS135" s="25"/>
      <c r="BT135" s="25"/>
    </row>
    <row r="136" spans="1:72" ht="15.75" customHeight="1" x14ac:dyDescent="0.2">
      <c r="A136" s="25"/>
      <c r="B136" s="25"/>
      <c r="C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  <c r="AT136" s="25"/>
      <c r="AU136" s="25"/>
      <c r="AV136" s="25"/>
      <c r="AW136" s="25"/>
      <c r="AX136" s="25"/>
      <c r="AY136" s="25"/>
      <c r="AZ136" s="25"/>
      <c r="BA136" s="25"/>
      <c r="BB136" s="25"/>
      <c r="BC136" s="25"/>
      <c r="BD136" s="25"/>
      <c r="BE136" s="25"/>
      <c r="BF136" s="25"/>
      <c r="BG136" s="25"/>
      <c r="BH136" s="25"/>
      <c r="BI136" s="25"/>
      <c r="BJ136" s="25"/>
      <c r="BK136" s="25"/>
      <c r="BL136" s="25"/>
      <c r="BM136" s="25"/>
      <c r="BN136" s="25"/>
      <c r="BO136" s="25"/>
      <c r="BP136" s="25"/>
      <c r="BQ136" s="25"/>
      <c r="BR136" s="25"/>
      <c r="BS136" s="25"/>
      <c r="BT136" s="25"/>
    </row>
    <row r="137" spans="1:72" ht="15.75" customHeight="1" x14ac:dyDescent="0.2">
      <c r="A137" s="25"/>
      <c r="B137" s="25"/>
      <c r="C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  <c r="AY137" s="25"/>
      <c r="AZ137" s="25"/>
      <c r="BA137" s="25"/>
      <c r="BB137" s="25"/>
      <c r="BC137" s="25"/>
      <c r="BD137" s="25"/>
      <c r="BE137" s="25"/>
      <c r="BF137" s="25"/>
      <c r="BG137" s="25"/>
      <c r="BH137" s="25"/>
      <c r="BI137" s="25"/>
      <c r="BJ137" s="25"/>
      <c r="BK137" s="25"/>
      <c r="BL137" s="25"/>
      <c r="BM137" s="25"/>
      <c r="BN137" s="25"/>
      <c r="BO137" s="25"/>
      <c r="BP137" s="25"/>
      <c r="BQ137" s="25"/>
      <c r="BR137" s="25"/>
      <c r="BS137" s="25"/>
      <c r="BT137" s="25"/>
    </row>
    <row r="138" spans="1:72" ht="15.75" customHeight="1" x14ac:dyDescent="0.2">
      <c r="A138" s="25"/>
      <c r="B138" s="25"/>
      <c r="C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  <c r="BF138" s="25"/>
      <c r="BG138" s="25"/>
      <c r="BH138" s="25"/>
      <c r="BI138" s="25"/>
      <c r="BJ138" s="25"/>
      <c r="BK138" s="25"/>
      <c r="BL138" s="25"/>
      <c r="BM138" s="25"/>
      <c r="BN138" s="25"/>
      <c r="BO138" s="25"/>
      <c r="BP138" s="25"/>
      <c r="BQ138" s="25"/>
      <c r="BR138" s="25"/>
      <c r="BS138" s="25"/>
      <c r="BT138" s="25"/>
    </row>
    <row r="139" spans="1:72" ht="15.75" customHeight="1" x14ac:dyDescent="0.2">
      <c r="A139" s="25"/>
      <c r="B139" s="25"/>
      <c r="C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25"/>
      <c r="BC139" s="25"/>
      <c r="BD139" s="25"/>
      <c r="BE139" s="25"/>
      <c r="BF139" s="25"/>
      <c r="BG139" s="25"/>
      <c r="BH139" s="25"/>
      <c r="BI139" s="25"/>
      <c r="BJ139" s="25"/>
      <c r="BK139" s="25"/>
      <c r="BL139" s="25"/>
      <c r="BM139" s="25"/>
      <c r="BN139" s="25"/>
      <c r="BO139" s="25"/>
      <c r="BP139" s="25"/>
      <c r="BQ139" s="25"/>
      <c r="BR139" s="25"/>
      <c r="BS139" s="25"/>
      <c r="BT139" s="25"/>
    </row>
    <row r="140" spans="1:72" ht="15.75" customHeight="1" x14ac:dyDescent="0.2">
      <c r="A140" s="25"/>
      <c r="B140" s="25"/>
      <c r="C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  <c r="BF140" s="25"/>
      <c r="BG140" s="25"/>
      <c r="BH140" s="25"/>
      <c r="BI140" s="25"/>
      <c r="BJ140" s="25"/>
      <c r="BK140" s="25"/>
      <c r="BL140" s="25"/>
      <c r="BM140" s="25"/>
      <c r="BN140" s="25"/>
      <c r="BO140" s="25"/>
      <c r="BP140" s="25"/>
      <c r="BQ140" s="25"/>
      <c r="BR140" s="25"/>
      <c r="BS140" s="25"/>
      <c r="BT140" s="25"/>
    </row>
    <row r="141" spans="1:72" ht="15.75" customHeight="1" x14ac:dyDescent="0.2">
      <c r="A141" s="25"/>
      <c r="B141" s="25"/>
      <c r="C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  <c r="BF141" s="25"/>
      <c r="BG141" s="25"/>
      <c r="BH141" s="25"/>
      <c r="BI141" s="25"/>
      <c r="BJ141" s="25"/>
      <c r="BK141" s="25"/>
      <c r="BL141" s="25"/>
      <c r="BM141" s="25"/>
      <c r="BN141" s="25"/>
      <c r="BO141" s="25"/>
      <c r="BP141" s="25"/>
      <c r="BQ141" s="25"/>
      <c r="BR141" s="25"/>
      <c r="BS141" s="25"/>
      <c r="BT141" s="25"/>
    </row>
    <row r="142" spans="1:72" ht="15.75" customHeight="1" x14ac:dyDescent="0.2">
      <c r="A142" s="25"/>
      <c r="B142" s="25"/>
      <c r="C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  <c r="AT142" s="25"/>
      <c r="AU142" s="25"/>
      <c r="AV142" s="25"/>
      <c r="AW142" s="25"/>
      <c r="AX142" s="25"/>
      <c r="AY142" s="25"/>
      <c r="AZ142" s="25"/>
      <c r="BA142" s="25"/>
      <c r="BB142" s="25"/>
      <c r="BC142" s="25"/>
      <c r="BD142" s="25"/>
      <c r="BE142" s="25"/>
      <c r="BF142" s="25"/>
      <c r="BG142" s="25"/>
      <c r="BH142" s="25"/>
      <c r="BI142" s="25"/>
      <c r="BJ142" s="25"/>
      <c r="BK142" s="25"/>
      <c r="BL142" s="25"/>
      <c r="BM142" s="25"/>
      <c r="BN142" s="25"/>
      <c r="BO142" s="25"/>
      <c r="BP142" s="25"/>
      <c r="BQ142" s="25"/>
      <c r="BR142" s="25"/>
      <c r="BS142" s="25"/>
      <c r="BT142" s="25"/>
    </row>
    <row r="143" spans="1:72" ht="15.75" customHeight="1" x14ac:dyDescent="0.2">
      <c r="A143" s="25"/>
      <c r="B143" s="25"/>
      <c r="C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5"/>
      <c r="AZ143" s="25"/>
      <c r="BA143" s="25"/>
      <c r="BB143" s="25"/>
      <c r="BC143" s="25"/>
      <c r="BD143" s="25"/>
      <c r="BE143" s="25"/>
      <c r="BF143" s="25"/>
      <c r="BG143" s="25"/>
      <c r="BH143" s="25"/>
      <c r="BI143" s="25"/>
      <c r="BJ143" s="25"/>
      <c r="BK143" s="25"/>
      <c r="BL143" s="25"/>
      <c r="BM143" s="25"/>
      <c r="BN143" s="25"/>
      <c r="BO143" s="25"/>
      <c r="BP143" s="25"/>
      <c r="BQ143" s="25"/>
      <c r="BR143" s="25"/>
      <c r="BS143" s="25"/>
      <c r="BT143" s="25"/>
    </row>
    <row r="144" spans="1:72" ht="15.75" customHeight="1" x14ac:dyDescent="0.2">
      <c r="A144" s="25"/>
      <c r="B144" s="25"/>
      <c r="C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  <c r="BB144" s="25"/>
      <c r="BC144" s="25"/>
      <c r="BD144" s="25"/>
      <c r="BE144" s="25"/>
      <c r="BF144" s="25"/>
      <c r="BG144" s="25"/>
      <c r="BH144" s="25"/>
      <c r="BI144" s="25"/>
      <c r="BJ144" s="25"/>
      <c r="BK144" s="25"/>
      <c r="BL144" s="25"/>
      <c r="BM144" s="25"/>
      <c r="BN144" s="25"/>
      <c r="BO144" s="25"/>
      <c r="BP144" s="25"/>
      <c r="BQ144" s="25"/>
      <c r="BR144" s="25"/>
      <c r="BS144" s="25"/>
      <c r="BT144" s="25"/>
    </row>
    <row r="145" spans="1:72" ht="15.75" customHeight="1" x14ac:dyDescent="0.2">
      <c r="A145" s="25"/>
      <c r="B145" s="25"/>
      <c r="C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5"/>
      <c r="AX145" s="25"/>
      <c r="AY145" s="25"/>
      <c r="AZ145" s="25"/>
      <c r="BA145" s="25"/>
      <c r="BB145" s="25"/>
      <c r="BC145" s="25"/>
      <c r="BD145" s="25"/>
      <c r="BE145" s="25"/>
      <c r="BF145" s="25"/>
      <c r="BG145" s="25"/>
      <c r="BH145" s="25"/>
      <c r="BI145" s="25"/>
      <c r="BJ145" s="25"/>
      <c r="BK145" s="25"/>
      <c r="BL145" s="25"/>
      <c r="BM145" s="25"/>
      <c r="BN145" s="25"/>
      <c r="BO145" s="25"/>
      <c r="BP145" s="25"/>
      <c r="BQ145" s="25"/>
      <c r="BR145" s="25"/>
      <c r="BS145" s="25"/>
      <c r="BT145" s="25"/>
    </row>
    <row r="146" spans="1:72" ht="15.75" customHeight="1" x14ac:dyDescent="0.2">
      <c r="A146" s="25"/>
      <c r="B146" s="25"/>
      <c r="C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  <c r="AW146" s="25"/>
      <c r="AX146" s="25"/>
      <c r="AY146" s="25"/>
      <c r="AZ146" s="25"/>
      <c r="BA146" s="25"/>
      <c r="BB146" s="25"/>
      <c r="BC146" s="25"/>
      <c r="BD146" s="25"/>
      <c r="BE146" s="25"/>
      <c r="BF146" s="25"/>
      <c r="BG146" s="25"/>
      <c r="BH146" s="25"/>
      <c r="BI146" s="25"/>
      <c r="BJ146" s="25"/>
      <c r="BK146" s="25"/>
      <c r="BL146" s="25"/>
      <c r="BM146" s="25"/>
      <c r="BN146" s="25"/>
      <c r="BO146" s="25"/>
      <c r="BP146" s="25"/>
      <c r="BQ146" s="25"/>
      <c r="BR146" s="25"/>
      <c r="BS146" s="25"/>
      <c r="BT146" s="25"/>
    </row>
    <row r="147" spans="1:72" ht="15.75" customHeight="1" x14ac:dyDescent="0.2">
      <c r="A147" s="25"/>
      <c r="B147" s="25"/>
      <c r="C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5"/>
      <c r="AX147" s="25"/>
      <c r="AY147" s="25"/>
      <c r="AZ147" s="25"/>
      <c r="BA147" s="25"/>
      <c r="BB147" s="25"/>
      <c r="BC147" s="25"/>
      <c r="BD147" s="25"/>
      <c r="BE147" s="25"/>
      <c r="BF147" s="25"/>
      <c r="BG147" s="25"/>
      <c r="BH147" s="25"/>
      <c r="BI147" s="25"/>
      <c r="BJ147" s="25"/>
      <c r="BK147" s="25"/>
      <c r="BL147" s="25"/>
      <c r="BM147" s="25"/>
      <c r="BN147" s="25"/>
      <c r="BO147" s="25"/>
      <c r="BP147" s="25"/>
      <c r="BQ147" s="25"/>
      <c r="BR147" s="25"/>
      <c r="BS147" s="25"/>
      <c r="BT147" s="25"/>
    </row>
    <row r="148" spans="1:72" ht="15.75" customHeight="1" x14ac:dyDescent="0.2">
      <c r="A148" s="25"/>
      <c r="B148" s="25"/>
      <c r="C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25"/>
      <c r="BP148" s="25"/>
      <c r="BQ148" s="25"/>
      <c r="BR148" s="25"/>
      <c r="BS148" s="25"/>
      <c r="BT148" s="25"/>
    </row>
    <row r="149" spans="1:72" ht="15.75" customHeight="1" x14ac:dyDescent="0.2">
      <c r="A149" s="25"/>
      <c r="B149" s="25"/>
      <c r="C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  <c r="BL149" s="25"/>
      <c r="BM149" s="25"/>
      <c r="BN149" s="25"/>
      <c r="BO149" s="25"/>
      <c r="BP149" s="25"/>
      <c r="BQ149" s="25"/>
      <c r="BR149" s="25"/>
      <c r="BS149" s="25"/>
      <c r="BT149" s="25"/>
    </row>
    <row r="150" spans="1:72" ht="15.75" customHeight="1" x14ac:dyDescent="0.2">
      <c r="A150" s="25"/>
      <c r="B150" s="25"/>
      <c r="C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  <c r="BN150" s="25"/>
      <c r="BO150" s="25"/>
      <c r="BP150" s="25"/>
      <c r="BQ150" s="25"/>
      <c r="BR150" s="25"/>
      <c r="BS150" s="25"/>
      <c r="BT150" s="25"/>
    </row>
    <row r="151" spans="1:72" ht="15.75" customHeight="1" x14ac:dyDescent="0.2">
      <c r="A151" s="25"/>
      <c r="B151" s="25"/>
      <c r="C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  <c r="BL151" s="25"/>
      <c r="BM151" s="25"/>
      <c r="BN151" s="25"/>
      <c r="BO151" s="25"/>
      <c r="BP151" s="25"/>
      <c r="BQ151" s="25"/>
      <c r="BR151" s="25"/>
      <c r="BS151" s="25"/>
      <c r="BT151" s="25"/>
    </row>
    <row r="152" spans="1:72" ht="15.75" customHeight="1" x14ac:dyDescent="0.2">
      <c r="A152" s="25"/>
      <c r="B152" s="25"/>
      <c r="C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5"/>
      <c r="BP152" s="25"/>
      <c r="BQ152" s="25"/>
      <c r="BR152" s="25"/>
      <c r="BS152" s="25"/>
      <c r="BT152" s="25"/>
    </row>
    <row r="153" spans="1:72" ht="15.75" customHeight="1" x14ac:dyDescent="0.2">
      <c r="A153" s="25"/>
      <c r="B153" s="25"/>
      <c r="C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  <c r="BL153" s="25"/>
      <c r="BM153" s="25"/>
      <c r="BN153" s="25"/>
      <c r="BO153" s="25"/>
      <c r="BP153" s="25"/>
      <c r="BQ153" s="25"/>
      <c r="BR153" s="25"/>
      <c r="BS153" s="25"/>
      <c r="BT153" s="25"/>
    </row>
    <row r="154" spans="1:72" ht="15.75" customHeight="1" x14ac:dyDescent="0.2">
      <c r="A154" s="25"/>
      <c r="B154" s="25"/>
      <c r="C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N154" s="25"/>
      <c r="BO154" s="25"/>
      <c r="BP154" s="25"/>
      <c r="BQ154" s="25"/>
      <c r="BR154" s="25"/>
      <c r="BS154" s="25"/>
      <c r="BT154" s="25"/>
    </row>
    <row r="155" spans="1:72" ht="15.75" customHeight="1" x14ac:dyDescent="0.2">
      <c r="A155" s="25"/>
      <c r="B155" s="25"/>
      <c r="C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25"/>
      <c r="BT155" s="25"/>
    </row>
    <row r="156" spans="1:72" ht="15.75" customHeight="1" x14ac:dyDescent="0.2">
      <c r="A156" s="25"/>
      <c r="B156" s="25"/>
      <c r="C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N156" s="25"/>
      <c r="BO156" s="25"/>
      <c r="BP156" s="25"/>
      <c r="BQ156" s="25"/>
      <c r="BR156" s="25"/>
      <c r="BS156" s="25"/>
      <c r="BT156" s="25"/>
    </row>
    <row r="157" spans="1:72" ht="15.75" customHeight="1" x14ac:dyDescent="0.2">
      <c r="A157" s="25"/>
      <c r="B157" s="25"/>
      <c r="C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  <c r="BF157" s="25"/>
      <c r="BG157" s="25"/>
      <c r="BH157" s="25"/>
      <c r="BI157" s="25"/>
      <c r="BJ157" s="25"/>
      <c r="BK157" s="25"/>
      <c r="BL157" s="25"/>
      <c r="BM157" s="25"/>
      <c r="BN157" s="25"/>
      <c r="BO157" s="25"/>
      <c r="BP157" s="25"/>
      <c r="BQ157" s="25"/>
      <c r="BR157" s="25"/>
      <c r="BS157" s="25"/>
      <c r="BT157" s="25"/>
    </row>
    <row r="158" spans="1:72" ht="15.75" customHeight="1" x14ac:dyDescent="0.2">
      <c r="A158" s="25"/>
      <c r="B158" s="25"/>
      <c r="C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  <c r="BF158" s="25"/>
      <c r="BG158" s="25"/>
      <c r="BH158" s="25"/>
      <c r="BI158" s="25"/>
      <c r="BJ158" s="25"/>
      <c r="BK158" s="25"/>
      <c r="BL158" s="25"/>
      <c r="BM158" s="25"/>
      <c r="BN158" s="25"/>
      <c r="BO158" s="25"/>
      <c r="BP158" s="25"/>
      <c r="BQ158" s="25"/>
      <c r="BR158" s="25"/>
      <c r="BS158" s="25"/>
      <c r="BT158" s="25"/>
    </row>
    <row r="159" spans="1:72" ht="15.75" customHeight="1" x14ac:dyDescent="0.2">
      <c r="A159" s="25"/>
      <c r="B159" s="25"/>
      <c r="C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A159" s="25"/>
      <c r="BB159" s="25"/>
      <c r="BC159" s="25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25"/>
      <c r="BO159" s="25"/>
      <c r="BP159" s="25"/>
      <c r="BQ159" s="25"/>
      <c r="BR159" s="25"/>
      <c r="BS159" s="25"/>
      <c r="BT159" s="25"/>
    </row>
    <row r="160" spans="1:72" ht="15.75" customHeight="1" x14ac:dyDescent="0.2">
      <c r="A160" s="25"/>
      <c r="B160" s="25"/>
      <c r="C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5"/>
      <c r="BO160" s="25"/>
      <c r="BP160" s="25"/>
      <c r="BQ160" s="25"/>
      <c r="BR160" s="25"/>
      <c r="BS160" s="25"/>
      <c r="BT160" s="25"/>
    </row>
    <row r="161" spans="1:72" ht="15.75" customHeight="1" x14ac:dyDescent="0.2">
      <c r="A161" s="25"/>
      <c r="B161" s="25"/>
      <c r="C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25"/>
      <c r="AY161" s="25"/>
      <c r="AZ161" s="25"/>
      <c r="BA161" s="25"/>
      <c r="BB161" s="25"/>
      <c r="BC161" s="25"/>
      <c r="BD161" s="25"/>
      <c r="BE161" s="25"/>
      <c r="BF161" s="25"/>
      <c r="BG161" s="25"/>
      <c r="BH161" s="25"/>
      <c r="BI161" s="25"/>
      <c r="BJ161" s="25"/>
      <c r="BK161" s="25"/>
      <c r="BL161" s="25"/>
      <c r="BM161" s="25"/>
      <c r="BN161" s="25"/>
      <c r="BO161" s="25"/>
      <c r="BP161" s="25"/>
      <c r="BQ161" s="25"/>
      <c r="BR161" s="25"/>
      <c r="BS161" s="25"/>
      <c r="BT161" s="25"/>
    </row>
    <row r="162" spans="1:72" ht="15.75" customHeight="1" x14ac:dyDescent="0.2">
      <c r="A162" s="25"/>
      <c r="B162" s="25"/>
      <c r="C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5"/>
      <c r="BS162" s="25"/>
      <c r="BT162" s="25"/>
    </row>
    <row r="163" spans="1:72" ht="15.75" customHeight="1" x14ac:dyDescent="0.2">
      <c r="A163" s="25"/>
      <c r="B163" s="25"/>
      <c r="C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5"/>
      <c r="BB163" s="25"/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  <c r="BN163" s="25"/>
      <c r="BO163" s="25"/>
      <c r="BP163" s="25"/>
      <c r="BQ163" s="25"/>
      <c r="BR163" s="25"/>
      <c r="BS163" s="25"/>
      <c r="BT163" s="25"/>
    </row>
    <row r="164" spans="1:72" ht="15.75" customHeight="1" x14ac:dyDescent="0.2">
      <c r="A164" s="25"/>
      <c r="B164" s="25"/>
      <c r="C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  <c r="BB164" s="25"/>
      <c r="BC164" s="25"/>
      <c r="BD164" s="25"/>
      <c r="BE164" s="25"/>
      <c r="BF164" s="25"/>
      <c r="BG164" s="25"/>
      <c r="BH164" s="25"/>
      <c r="BI164" s="25"/>
      <c r="BJ164" s="25"/>
      <c r="BK164" s="25"/>
      <c r="BL164" s="25"/>
      <c r="BM164" s="25"/>
      <c r="BN164" s="25"/>
      <c r="BO164" s="25"/>
      <c r="BP164" s="25"/>
      <c r="BQ164" s="25"/>
      <c r="BR164" s="25"/>
      <c r="BS164" s="25"/>
      <c r="BT164" s="25"/>
    </row>
    <row r="165" spans="1:72" ht="15.75" customHeight="1" x14ac:dyDescent="0.2">
      <c r="A165" s="25"/>
      <c r="B165" s="25"/>
      <c r="C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5"/>
      <c r="BB165" s="25"/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N165" s="25"/>
      <c r="BO165" s="25"/>
      <c r="BP165" s="25"/>
      <c r="BQ165" s="25"/>
      <c r="BR165" s="25"/>
      <c r="BS165" s="25"/>
      <c r="BT165" s="25"/>
    </row>
    <row r="166" spans="1:72" ht="15.75" customHeight="1" x14ac:dyDescent="0.2">
      <c r="A166" s="25"/>
      <c r="B166" s="25"/>
      <c r="C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5"/>
      <c r="BB166" s="25"/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  <c r="BN166" s="25"/>
      <c r="BO166" s="25"/>
      <c r="BP166" s="25"/>
      <c r="BQ166" s="25"/>
      <c r="BR166" s="25"/>
      <c r="BS166" s="25"/>
      <c r="BT166" s="25"/>
    </row>
    <row r="167" spans="1:72" ht="15.75" customHeight="1" x14ac:dyDescent="0.2">
      <c r="A167" s="25"/>
      <c r="B167" s="25"/>
      <c r="C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5"/>
      <c r="BB167" s="25"/>
      <c r="BC167" s="25"/>
      <c r="BD167" s="25"/>
      <c r="BE167" s="25"/>
      <c r="BF167" s="25"/>
      <c r="BG167" s="25"/>
      <c r="BH167" s="25"/>
      <c r="BI167" s="25"/>
      <c r="BJ167" s="25"/>
      <c r="BK167" s="25"/>
      <c r="BL167" s="25"/>
      <c r="BM167" s="25"/>
      <c r="BN167" s="25"/>
      <c r="BO167" s="25"/>
      <c r="BP167" s="25"/>
      <c r="BQ167" s="25"/>
      <c r="BR167" s="25"/>
      <c r="BS167" s="25"/>
      <c r="BT167" s="25"/>
    </row>
    <row r="168" spans="1:72" ht="15.75" customHeight="1" x14ac:dyDescent="0.2">
      <c r="A168" s="25"/>
      <c r="B168" s="25"/>
      <c r="C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5"/>
      <c r="BB168" s="25"/>
      <c r="BC168" s="25"/>
      <c r="BD168" s="25"/>
      <c r="BE168" s="25"/>
      <c r="BF168" s="25"/>
      <c r="BG168" s="25"/>
      <c r="BH168" s="25"/>
      <c r="BI168" s="25"/>
      <c r="BJ168" s="25"/>
      <c r="BK168" s="25"/>
      <c r="BL168" s="25"/>
      <c r="BM168" s="25"/>
      <c r="BN168" s="25"/>
      <c r="BO168" s="25"/>
      <c r="BP168" s="25"/>
      <c r="BQ168" s="25"/>
      <c r="BR168" s="25"/>
      <c r="BS168" s="25"/>
      <c r="BT168" s="25"/>
    </row>
    <row r="169" spans="1:72" ht="15.75" customHeight="1" x14ac:dyDescent="0.2">
      <c r="A169" s="25"/>
      <c r="B169" s="25"/>
      <c r="C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25"/>
      <c r="BE169" s="25"/>
      <c r="BF169" s="25"/>
      <c r="BG169" s="25"/>
      <c r="BH169" s="25"/>
      <c r="BI169" s="25"/>
      <c r="BJ169" s="25"/>
      <c r="BK169" s="25"/>
      <c r="BL169" s="25"/>
      <c r="BM169" s="25"/>
      <c r="BN169" s="25"/>
      <c r="BO169" s="25"/>
      <c r="BP169" s="25"/>
      <c r="BQ169" s="25"/>
      <c r="BR169" s="25"/>
      <c r="BS169" s="25"/>
      <c r="BT169" s="25"/>
    </row>
    <row r="170" spans="1:72" ht="15.75" customHeight="1" x14ac:dyDescent="0.2">
      <c r="A170" s="25"/>
      <c r="B170" s="25"/>
      <c r="C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25"/>
      <c r="BE170" s="25"/>
      <c r="BF170" s="25"/>
      <c r="BG170" s="25"/>
      <c r="BH170" s="25"/>
      <c r="BI170" s="25"/>
      <c r="BJ170" s="25"/>
      <c r="BK170" s="25"/>
      <c r="BL170" s="25"/>
      <c r="BM170" s="25"/>
      <c r="BN170" s="25"/>
      <c r="BO170" s="25"/>
      <c r="BP170" s="25"/>
      <c r="BQ170" s="25"/>
      <c r="BR170" s="25"/>
      <c r="BS170" s="25"/>
      <c r="BT170" s="25"/>
    </row>
    <row r="171" spans="1:72" ht="15.75" customHeight="1" x14ac:dyDescent="0.2">
      <c r="A171" s="25"/>
      <c r="B171" s="25"/>
      <c r="C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  <c r="BL171" s="25"/>
      <c r="BM171" s="25"/>
      <c r="BN171" s="25"/>
      <c r="BO171" s="25"/>
      <c r="BP171" s="25"/>
      <c r="BQ171" s="25"/>
      <c r="BR171" s="25"/>
      <c r="BS171" s="25"/>
      <c r="BT171" s="25"/>
    </row>
    <row r="172" spans="1:72" ht="15.75" customHeight="1" x14ac:dyDescent="0.2">
      <c r="A172" s="25"/>
      <c r="B172" s="25"/>
      <c r="C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5"/>
      <c r="BC172" s="25"/>
      <c r="BD172" s="25"/>
      <c r="BE172" s="25"/>
      <c r="BF172" s="25"/>
      <c r="BG172" s="25"/>
      <c r="BH172" s="25"/>
      <c r="BI172" s="25"/>
      <c r="BJ172" s="25"/>
      <c r="BK172" s="25"/>
      <c r="BL172" s="25"/>
      <c r="BM172" s="25"/>
      <c r="BN172" s="25"/>
      <c r="BO172" s="25"/>
      <c r="BP172" s="25"/>
      <c r="BQ172" s="25"/>
      <c r="BR172" s="25"/>
      <c r="BS172" s="25"/>
      <c r="BT172" s="25"/>
    </row>
    <row r="173" spans="1:72" ht="15.75" customHeight="1" x14ac:dyDescent="0.2">
      <c r="A173" s="25"/>
      <c r="B173" s="25"/>
      <c r="C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5"/>
      <c r="BC173" s="25"/>
      <c r="BD173" s="25"/>
      <c r="BE173" s="25"/>
      <c r="BF173" s="25"/>
      <c r="BG173" s="25"/>
      <c r="BH173" s="25"/>
      <c r="BI173" s="25"/>
      <c r="BJ173" s="25"/>
      <c r="BK173" s="25"/>
      <c r="BL173" s="25"/>
      <c r="BM173" s="25"/>
      <c r="BN173" s="25"/>
      <c r="BO173" s="25"/>
      <c r="BP173" s="25"/>
      <c r="BQ173" s="25"/>
      <c r="BR173" s="25"/>
      <c r="BS173" s="25"/>
      <c r="BT173" s="25"/>
    </row>
    <row r="174" spans="1:72" ht="15.75" customHeight="1" x14ac:dyDescent="0.2">
      <c r="A174" s="25"/>
      <c r="B174" s="25"/>
      <c r="C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5"/>
      <c r="BC174" s="25"/>
      <c r="BD174" s="25"/>
      <c r="BE174" s="25"/>
      <c r="BF174" s="25"/>
      <c r="BG174" s="25"/>
      <c r="BH174" s="25"/>
      <c r="BI174" s="25"/>
      <c r="BJ174" s="25"/>
      <c r="BK174" s="25"/>
      <c r="BL174" s="25"/>
      <c r="BM174" s="25"/>
      <c r="BN174" s="25"/>
      <c r="BO174" s="25"/>
      <c r="BP174" s="25"/>
      <c r="BQ174" s="25"/>
      <c r="BR174" s="25"/>
      <c r="BS174" s="25"/>
      <c r="BT174" s="25"/>
    </row>
    <row r="175" spans="1:72" ht="15.75" customHeight="1" x14ac:dyDescent="0.2">
      <c r="A175" s="25"/>
      <c r="B175" s="25"/>
      <c r="C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  <c r="BB175" s="25"/>
      <c r="BC175" s="25"/>
      <c r="BD175" s="25"/>
      <c r="BE175" s="25"/>
      <c r="BF175" s="25"/>
      <c r="BG175" s="25"/>
      <c r="BH175" s="25"/>
      <c r="BI175" s="25"/>
      <c r="BJ175" s="25"/>
      <c r="BK175" s="25"/>
      <c r="BL175" s="25"/>
      <c r="BM175" s="25"/>
      <c r="BN175" s="25"/>
      <c r="BO175" s="25"/>
      <c r="BP175" s="25"/>
      <c r="BQ175" s="25"/>
      <c r="BR175" s="25"/>
      <c r="BS175" s="25"/>
      <c r="BT175" s="25"/>
    </row>
    <row r="176" spans="1:72" ht="15.75" customHeight="1" x14ac:dyDescent="0.2">
      <c r="A176" s="25"/>
      <c r="B176" s="25"/>
      <c r="C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  <c r="BP176" s="25"/>
      <c r="BQ176" s="25"/>
      <c r="BR176" s="25"/>
      <c r="BS176" s="25"/>
      <c r="BT176" s="25"/>
    </row>
    <row r="177" spans="1:72" ht="15.75" customHeight="1" x14ac:dyDescent="0.2">
      <c r="A177" s="25"/>
      <c r="B177" s="25"/>
      <c r="C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5"/>
      <c r="BC177" s="25"/>
      <c r="BD177" s="25"/>
      <c r="BE177" s="25"/>
      <c r="BF177" s="25"/>
      <c r="BG177" s="25"/>
      <c r="BH177" s="25"/>
      <c r="BI177" s="25"/>
      <c r="BJ177" s="25"/>
      <c r="BK177" s="25"/>
      <c r="BL177" s="25"/>
      <c r="BM177" s="25"/>
      <c r="BN177" s="25"/>
      <c r="BO177" s="25"/>
      <c r="BP177" s="25"/>
      <c r="BQ177" s="25"/>
      <c r="BR177" s="25"/>
      <c r="BS177" s="25"/>
      <c r="BT177" s="25"/>
    </row>
    <row r="178" spans="1:72" ht="15.75" customHeight="1" x14ac:dyDescent="0.2">
      <c r="A178" s="25"/>
      <c r="B178" s="25"/>
      <c r="C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5"/>
      <c r="BC178" s="25"/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  <c r="BN178" s="25"/>
      <c r="BO178" s="25"/>
      <c r="BP178" s="25"/>
      <c r="BQ178" s="25"/>
      <c r="BR178" s="25"/>
      <c r="BS178" s="25"/>
      <c r="BT178" s="25"/>
    </row>
    <row r="179" spans="1:72" ht="15.75" customHeight="1" x14ac:dyDescent="0.2">
      <c r="A179" s="25"/>
      <c r="B179" s="25"/>
      <c r="C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5"/>
      <c r="BC179" s="25"/>
      <c r="BD179" s="25"/>
      <c r="BE179" s="25"/>
      <c r="BF179" s="25"/>
      <c r="BG179" s="25"/>
      <c r="BH179" s="25"/>
      <c r="BI179" s="25"/>
      <c r="BJ179" s="25"/>
      <c r="BK179" s="25"/>
      <c r="BL179" s="25"/>
      <c r="BM179" s="25"/>
      <c r="BN179" s="25"/>
      <c r="BO179" s="25"/>
      <c r="BP179" s="25"/>
      <c r="BQ179" s="25"/>
      <c r="BR179" s="25"/>
      <c r="BS179" s="25"/>
      <c r="BT179" s="25"/>
    </row>
    <row r="180" spans="1:72" ht="15.75" customHeight="1" x14ac:dyDescent="0.2">
      <c r="A180" s="25"/>
      <c r="B180" s="25"/>
      <c r="C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N180" s="25"/>
      <c r="BO180" s="25"/>
      <c r="BP180" s="25"/>
      <c r="BQ180" s="25"/>
      <c r="BR180" s="25"/>
      <c r="BS180" s="25"/>
      <c r="BT180" s="25"/>
    </row>
    <row r="181" spans="1:72" ht="15.75" customHeight="1" x14ac:dyDescent="0.2">
      <c r="A181" s="25"/>
      <c r="B181" s="25"/>
      <c r="C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  <c r="BN181" s="25"/>
      <c r="BO181" s="25"/>
      <c r="BP181" s="25"/>
      <c r="BQ181" s="25"/>
      <c r="BR181" s="25"/>
      <c r="BS181" s="25"/>
      <c r="BT181" s="25"/>
    </row>
    <row r="182" spans="1:72" ht="15.75" customHeight="1" x14ac:dyDescent="0.2">
      <c r="A182" s="25"/>
      <c r="B182" s="25"/>
      <c r="C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5"/>
      <c r="AZ182" s="25"/>
      <c r="BA182" s="25"/>
      <c r="BB182" s="25"/>
      <c r="BC182" s="25"/>
      <c r="BD182" s="25"/>
      <c r="BE182" s="25"/>
      <c r="BF182" s="25"/>
      <c r="BG182" s="25"/>
      <c r="BH182" s="25"/>
      <c r="BI182" s="25"/>
      <c r="BJ182" s="25"/>
      <c r="BK182" s="25"/>
      <c r="BL182" s="25"/>
      <c r="BM182" s="25"/>
      <c r="BN182" s="25"/>
      <c r="BO182" s="25"/>
      <c r="BP182" s="25"/>
      <c r="BQ182" s="25"/>
      <c r="BR182" s="25"/>
      <c r="BS182" s="25"/>
      <c r="BT182" s="25"/>
    </row>
    <row r="183" spans="1:72" ht="15.75" customHeight="1" x14ac:dyDescent="0.2">
      <c r="A183" s="25"/>
      <c r="B183" s="25"/>
      <c r="C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  <c r="BF183" s="25"/>
      <c r="BG183" s="25"/>
      <c r="BH183" s="25"/>
      <c r="BI183" s="25"/>
      <c r="BJ183" s="25"/>
      <c r="BK183" s="25"/>
      <c r="BL183" s="25"/>
      <c r="BM183" s="25"/>
      <c r="BN183" s="25"/>
      <c r="BO183" s="25"/>
      <c r="BP183" s="25"/>
      <c r="BQ183" s="25"/>
      <c r="BR183" s="25"/>
      <c r="BS183" s="25"/>
      <c r="BT183" s="25"/>
    </row>
    <row r="184" spans="1:72" ht="15.75" customHeight="1" x14ac:dyDescent="0.2">
      <c r="A184" s="25"/>
      <c r="B184" s="25"/>
      <c r="C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N184" s="25"/>
      <c r="BO184" s="25"/>
      <c r="BP184" s="25"/>
      <c r="BQ184" s="25"/>
      <c r="BR184" s="25"/>
      <c r="BS184" s="25"/>
      <c r="BT184" s="25"/>
    </row>
    <row r="185" spans="1:72" ht="15.75" customHeight="1" x14ac:dyDescent="0.2">
      <c r="A185" s="25"/>
      <c r="B185" s="25"/>
      <c r="C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5"/>
      <c r="BB185" s="25"/>
      <c r="BC185" s="25"/>
      <c r="BD185" s="25"/>
      <c r="BE185" s="25"/>
      <c r="BF185" s="25"/>
      <c r="BG185" s="25"/>
      <c r="BH185" s="25"/>
      <c r="BI185" s="25"/>
      <c r="BJ185" s="25"/>
      <c r="BK185" s="25"/>
      <c r="BL185" s="25"/>
      <c r="BM185" s="25"/>
      <c r="BN185" s="25"/>
      <c r="BO185" s="25"/>
      <c r="BP185" s="25"/>
      <c r="BQ185" s="25"/>
      <c r="BR185" s="25"/>
      <c r="BS185" s="25"/>
      <c r="BT185" s="25"/>
    </row>
    <row r="186" spans="1:72" ht="15.75" customHeight="1" x14ac:dyDescent="0.2">
      <c r="A186" s="25"/>
      <c r="B186" s="25"/>
      <c r="C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N186" s="25"/>
      <c r="BO186" s="25"/>
      <c r="BP186" s="25"/>
      <c r="BQ186" s="25"/>
      <c r="BR186" s="25"/>
      <c r="BS186" s="25"/>
      <c r="BT186" s="25"/>
    </row>
    <row r="187" spans="1:72" ht="15.75" customHeight="1" x14ac:dyDescent="0.2">
      <c r="A187" s="25"/>
      <c r="B187" s="25"/>
      <c r="C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5"/>
      <c r="BB187" s="25"/>
      <c r="BC187" s="25"/>
      <c r="BD187" s="25"/>
      <c r="BE187" s="25"/>
      <c r="BF187" s="25"/>
      <c r="BG187" s="25"/>
      <c r="BH187" s="25"/>
      <c r="BI187" s="25"/>
      <c r="BJ187" s="25"/>
      <c r="BK187" s="25"/>
      <c r="BL187" s="25"/>
      <c r="BM187" s="25"/>
      <c r="BN187" s="25"/>
      <c r="BO187" s="25"/>
      <c r="BP187" s="25"/>
      <c r="BQ187" s="25"/>
      <c r="BR187" s="25"/>
      <c r="BS187" s="25"/>
      <c r="BT187" s="25"/>
    </row>
    <row r="188" spans="1:72" ht="15.75" customHeight="1" x14ac:dyDescent="0.2">
      <c r="A188" s="25"/>
      <c r="B188" s="25"/>
      <c r="C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  <c r="AT188" s="25"/>
      <c r="AU188" s="25"/>
      <c r="AV188" s="25"/>
      <c r="AW188" s="25"/>
      <c r="AX188" s="25"/>
      <c r="AY188" s="25"/>
      <c r="AZ188" s="25"/>
      <c r="BA188" s="25"/>
      <c r="BB188" s="25"/>
      <c r="BC188" s="25"/>
      <c r="BD188" s="25"/>
      <c r="BE188" s="25"/>
      <c r="BF188" s="25"/>
      <c r="BG188" s="25"/>
      <c r="BH188" s="25"/>
      <c r="BI188" s="25"/>
      <c r="BJ188" s="25"/>
      <c r="BK188" s="25"/>
      <c r="BL188" s="25"/>
      <c r="BM188" s="25"/>
      <c r="BN188" s="25"/>
      <c r="BO188" s="25"/>
      <c r="BP188" s="25"/>
      <c r="BQ188" s="25"/>
      <c r="BR188" s="25"/>
      <c r="BS188" s="25"/>
      <c r="BT188" s="25"/>
    </row>
    <row r="189" spans="1:72" ht="15.75" customHeight="1" x14ac:dyDescent="0.2">
      <c r="A189" s="25"/>
      <c r="B189" s="25"/>
      <c r="C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  <c r="AT189" s="25"/>
      <c r="AU189" s="25"/>
      <c r="AV189" s="25"/>
      <c r="AW189" s="25"/>
      <c r="AX189" s="25"/>
      <c r="AY189" s="25"/>
      <c r="AZ189" s="25"/>
      <c r="BA189" s="25"/>
      <c r="BB189" s="25"/>
      <c r="BC189" s="25"/>
      <c r="BD189" s="25"/>
      <c r="BE189" s="25"/>
      <c r="BF189" s="25"/>
      <c r="BG189" s="25"/>
      <c r="BH189" s="25"/>
      <c r="BI189" s="25"/>
      <c r="BJ189" s="25"/>
      <c r="BK189" s="25"/>
      <c r="BL189" s="25"/>
      <c r="BM189" s="25"/>
      <c r="BN189" s="25"/>
      <c r="BO189" s="25"/>
      <c r="BP189" s="25"/>
      <c r="BQ189" s="25"/>
      <c r="BR189" s="25"/>
      <c r="BS189" s="25"/>
      <c r="BT189" s="25"/>
    </row>
    <row r="190" spans="1:72" ht="15.75" customHeight="1" x14ac:dyDescent="0.2">
      <c r="A190" s="25"/>
      <c r="B190" s="25"/>
      <c r="C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  <c r="BF190" s="25"/>
      <c r="BG190" s="25"/>
      <c r="BH190" s="25"/>
      <c r="BI190" s="25"/>
      <c r="BJ190" s="25"/>
      <c r="BK190" s="25"/>
      <c r="BL190" s="25"/>
      <c r="BM190" s="25"/>
      <c r="BN190" s="25"/>
      <c r="BO190" s="25"/>
      <c r="BP190" s="25"/>
      <c r="BQ190" s="25"/>
      <c r="BR190" s="25"/>
      <c r="BS190" s="25"/>
      <c r="BT190" s="25"/>
    </row>
    <row r="191" spans="1:72" ht="15.75" customHeight="1" x14ac:dyDescent="0.2">
      <c r="A191" s="25"/>
      <c r="B191" s="25"/>
      <c r="C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  <c r="BF191" s="25"/>
      <c r="BG191" s="25"/>
      <c r="BH191" s="25"/>
      <c r="BI191" s="25"/>
      <c r="BJ191" s="25"/>
      <c r="BK191" s="25"/>
      <c r="BL191" s="25"/>
      <c r="BM191" s="25"/>
      <c r="BN191" s="25"/>
      <c r="BO191" s="25"/>
      <c r="BP191" s="25"/>
      <c r="BQ191" s="25"/>
      <c r="BR191" s="25"/>
      <c r="BS191" s="25"/>
      <c r="BT191" s="25"/>
    </row>
    <row r="192" spans="1:72" ht="15.75" customHeight="1" x14ac:dyDescent="0.2">
      <c r="A192" s="25"/>
      <c r="B192" s="25"/>
      <c r="C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25"/>
      <c r="BT192" s="25"/>
    </row>
    <row r="193" spans="1:72" ht="15.75" customHeight="1" x14ac:dyDescent="0.2">
      <c r="A193" s="25"/>
      <c r="B193" s="25"/>
      <c r="C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25"/>
      <c r="BE193" s="25"/>
      <c r="BF193" s="25"/>
      <c r="BG193" s="25"/>
      <c r="BH193" s="25"/>
      <c r="BI193" s="25"/>
      <c r="BJ193" s="25"/>
      <c r="BK193" s="25"/>
      <c r="BL193" s="25"/>
      <c r="BM193" s="25"/>
      <c r="BN193" s="25"/>
      <c r="BO193" s="25"/>
      <c r="BP193" s="25"/>
      <c r="BQ193" s="25"/>
      <c r="BR193" s="25"/>
      <c r="BS193" s="25"/>
      <c r="BT193" s="25"/>
    </row>
    <row r="194" spans="1:72" ht="15.75" customHeight="1" x14ac:dyDescent="0.2">
      <c r="A194" s="25"/>
      <c r="B194" s="25"/>
      <c r="C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</row>
    <row r="195" spans="1:72" ht="15.75" customHeight="1" x14ac:dyDescent="0.2">
      <c r="A195" s="25"/>
      <c r="B195" s="25"/>
      <c r="C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5"/>
      <c r="BC195" s="25"/>
      <c r="BD195" s="25"/>
      <c r="BE195" s="25"/>
      <c r="BF195" s="25"/>
      <c r="BG195" s="25"/>
      <c r="BH195" s="25"/>
      <c r="BI195" s="25"/>
      <c r="BJ195" s="25"/>
      <c r="BK195" s="25"/>
      <c r="BL195" s="25"/>
      <c r="BM195" s="25"/>
      <c r="BN195" s="25"/>
      <c r="BO195" s="25"/>
      <c r="BP195" s="25"/>
      <c r="BQ195" s="25"/>
      <c r="BR195" s="25"/>
      <c r="BS195" s="25"/>
      <c r="BT195" s="25"/>
    </row>
    <row r="196" spans="1:72" ht="15.75" customHeight="1" x14ac:dyDescent="0.2">
      <c r="A196" s="25"/>
      <c r="B196" s="25"/>
      <c r="C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25"/>
      <c r="BC196" s="25"/>
      <c r="BD196" s="25"/>
      <c r="BE196" s="25"/>
      <c r="BF196" s="25"/>
      <c r="BG196" s="25"/>
      <c r="BH196" s="25"/>
      <c r="BI196" s="25"/>
      <c r="BJ196" s="25"/>
      <c r="BK196" s="25"/>
      <c r="BL196" s="25"/>
      <c r="BM196" s="25"/>
      <c r="BN196" s="25"/>
      <c r="BO196" s="25"/>
      <c r="BP196" s="25"/>
      <c r="BQ196" s="25"/>
      <c r="BR196" s="25"/>
      <c r="BS196" s="25"/>
      <c r="BT196" s="25"/>
    </row>
    <row r="197" spans="1:72" ht="15.75" customHeight="1" x14ac:dyDescent="0.2">
      <c r="A197" s="25"/>
      <c r="B197" s="25"/>
      <c r="C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5"/>
    </row>
    <row r="198" spans="1:72" ht="15.75" customHeight="1" x14ac:dyDescent="0.2">
      <c r="A198" s="25"/>
      <c r="B198" s="25"/>
      <c r="C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  <c r="AT198" s="25"/>
      <c r="AU198" s="25"/>
      <c r="AV198" s="25"/>
      <c r="AW198" s="25"/>
      <c r="AX198" s="25"/>
      <c r="AY198" s="25"/>
      <c r="AZ198" s="25"/>
      <c r="BA198" s="25"/>
      <c r="BB198" s="25"/>
      <c r="BC198" s="25"/>
      <c r="BD198" s="25"/>
      <c r="BE198" s="25"/>
      <c r="BF198" s="25"/>
      <c r="BG198" s="25"/>
      <c r="BH198" s="25"/>
      <c r="BI198" s="25"/>
      <c r="BJ198" s="25"/>
      <c r="BK198" s="25"/>
      <c r="BL198" s="25"/>
      <c r="BM198" s="25"/>
      <c r="BN198" s="25"/>
      <c r="BO198" s="25"/>
      <c r="BP198" s="25"/>
      <c r="BQ198" s="25"/>
      <c r="BR198" s="25"/>
      <c r="BS198" s="25"/>
      <c r="BT198" s="25"/>
    </row>
    <row r="199" spans="1:72" ht="15.75" customHeight="1" x14ac:dyDescent="0.2">
      <c r="A199" s="25"/>
      <c r="B199" s="25"/>
      <c r="C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  <c r="BM199" s="25"/>
      <c r="BN199" s="25"/>
      <c r="BO199" s="25"/>
      <c r="BP199" s="25"/>
      <c r="BQ199" s="25"/>
      <c r="BR199" s="25"/>
      <c r="BS199" s="25"/>
      <c r="BT199" s="25"/>
    </row>
    <row r="200" spans="1:72" ht="15.75" customHeight="1" x14ac:dyDescent="0.2">
      <c r="A200" s="25"/>
      <c r="B200" s="25"/>
      <c r="C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25"/>
      <c r="BC200" s="25"/>
      <c r="BD200" s="25"/>
      <c r="BE200" s="25"/>
      <c r="BF200" s="25"/>
      <c r="BG200" s="25"/>
      <c r="BH200" s="25"/>
      <c r="BI200" s="25"/>
      <c r="BJ200" s="25"/>
      <c r="BK200" s="25"/>
      <c r="BL200" s="25"/>
      <c r="BM200" s="25"/>
      <c r="BN200" s="25"/>
      <c r="BO200" s="25"/>
      <c r="BP200" s="25"/>
      <c r="BQ200" s="25"/>
      <c r="BR200" s="25"/>
      <c r="BS200" s="25"/>
      <c r="BT200" s="25"/>
    </row>
    <row r="201" spans="1:72" ht="15.75" customHeight="1" x14ac:dyDescent="0.2">
      <c r="A201" s="25"/>
      <c r="B201" s="25"/>
      <c r="C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  <c r="AM201" s="25"/>
      <c r="AN201" s="25"/>
      <c r="AO201" s="25"/>
      <c r="AP201" s="25"/>
      <c r="AQ201" s="25"/>
      <c r="AR201" s="25"/>
      <c r="AS201" s="25"/>
      <c r="AT201" s="25"/>
      <c r="AU201" s="25"/>
      <c r="AV201" s="25"/>
      <c r="AW201" s="25"/>
      <c r="AX201" s="25"/>
      <c r="AY201" s="25"/>
      <c r="AZ201" s="25"/>
      <c r="BA201" s="25"/>
      <c r="BB201" s="25"/>
      <c r="BC201" s="25"/>
      <c r="BD201" s="25"/>
      <c r="BE201" s="25"/>
      <c r="BF201" s="25"/>
      <c r="BG201" s="25"/>
      <c r="BH201" s="25"/>
      <c r="BI201" s="25"/>
      <c r="BJ201" s="25"/>
      <c r="BK201" s="25"/>
      <c r="BL201" s="25"/>
      <c r="BM201" s="25"/>
      <c r="BN201" s="25"/>
      <c r="BO201" s="25"/>
      <c r="BP201" s="25"/>
      <c r="BQ201" s="25"/>
      <c r="BR201" s="25"/>
      <c r="BS201" s="25"/>
      <c r="BT201" s="25"/>
    </row>
    <row r="202" spans="1:72" ht="15.75" customHeight="1" x14ac:dyDescent="0.2">
      <c r="A202" s="25"/>
      <c r="B202" s="25"/>
      <c r="C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5"/>
      <c r="BC202" s="25"/>
      <c r="BD202" s="25"/>
      <c r="BE202" s="25"/>
      <c r="BF202" s="25"/>
      <c r="BG202" s="25"/>
      <c r="BH202" s="25"/>
      <c r="BI202" s="25"/>
      <c r="BJ202" s="25"/>
      <c r="BK202" s="25"/>
      <c r="BL202" s="25"/>
      <c r="BM202" s="25"/>
      <c r="BN202" s="25"/>
      <c r="BO202" s="25"/>
      <c r="BP202" s="25"/>
      <c r="BQ202" s="25"/>
      <c r="BR202" s="25"/>
      <c r="BS202" s="25"/>
      <c r="BT202" s="25"/>
    </row>
    <row r="203" spans="1:72" ht="15.75" customHeight="1" x14ac:dyDescent="0.2">
      <c r="A203" s="25"/>
      <c r="B203" s="25"/>
      <c r="C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  <c r="AY203" s="25"/>
      <c r="AZ203" s="25"/>
      <c r="BA203" s="25"/>
      <c r="BB203" s="25"/>
      <c r="BC203" s="25"/>
      <c r="BD203" s="25"/>
      <c r="BE203" s="25"/>
      <c r="BF203" s="25"/>
      <c r="BG203" s="25"/>
      <c r="BH203" s="25"/>
      <c r="BI203" s="25"/>
      <c r="BJ203" s="25"/>
      <c r="BK203" s="25"/>
      <c r="BL203" s="25"/>
      <c r="BM203" s="25"/>
      <c r="BN203" s="25"/>
      <c r="BO203" s="25"/>
      <c r="BP203" s="25"/>
      <c r="BQ203" s="25"/>
      <c r="BR203" s="25"/>
      <c r="BS203" s="25"/>
      <c r="BT203" s="25"/>
    </row>
    <row r="204" spans="1:72" ht="15.75" customHeight="1" x14ac:dyDescent="0.2">
      <c r="A204" s="25"/>
      <c r="B204" s="25"/>
      <c r="C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  <c r="AP204" s="25"/>
      <c r="AQ204" s="25"/>
      <c r="AR204" s="25"/>
      <c r="AS204" s="25"/>
      <c r="AT204" s="25"/>
      <c r="AU204" s="25"/>
      <c r="AV204" s="25"/>
      <c r="AW204" s="25"/>
      <c r="AX204" s="25"/>
      <c r="AY204" s="25"/>
      <c r="AZ204" s="25"/>
      <c r="BA204" s="25"/>
      <c r="BB204" s="25"/>
      <c r="BC204" s="25"/>
      <c r="BD204" s="25"/>
      <c r="BE204" s="25"/>
      <c r="BF204" s="25"/>
      <c r="BG204" s="25"/>
      <c r="BH204" s="25"/>
      <c r="BI204" s="25"/>
      <c r="BJ204" s="25"/>
      <c r="BK204" s="25"/>
      <c r="BL204" s="25"/>
      <c r="BM204" s="25"/>
      <c r="BN204" s="25"/>
      <c r="BO204" s="25"/>
      <c r="BP204" s="25"/>
      <c r="BQ204" s="25"/>
      <c r="BR204" s="25"/>
      <c r="BS204" s="25"/>
      <c r="BT204" s="25"/>
    </row>
    <row r="205" spans="1:72" ht="15.75" customHeight="1" x14ac:dyDescent="0.2">
      <c r="A205" s="25"/>
      <c r="B205" s="25"/>
      <c r="C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N205" s="25"/>
      <c r="BO205" s="25"/>
      <c r="BP205" s="25"/>
      <c r="BQ205" s="25"/>
      <c r="BR205" s="25"/>
      <c r="BS205" s="25"/>
      <c r="BT205" s="25"/>
    </row>
    <row r="206" spans="1:72" ht="15.75" customHeight="1" x14ac:dyDescent="0.2">
      <c r="A206" s="25"/>
      <c r="B206" s="25"/>
      <c r="C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25"/>
      <c r="BT206" s="25"/>
    </row>
    <row r="207" spans="1:72" ht="15.75" customHeight="1" x14ac:dyDescent="0.2">
      <c r="A207" s="25"/>
      <c r="B207" s="25"/>
      <c r="C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  <c r="AM207" s="25"/>
      <c r="AN207" s="25"/>
      <c r="AO207" s="25"/>
      <c r="AP207" s="25"/>
      <c r="AQ207" s="25"/>
      <c r="AR207" s="25"/>
      <c r="AS207" s="25"/>
      <c r="AT207" s="25"/>
      <c r="AU207" s="25"/>
      <c r="AV207" s="25"/>
      <c r="AW207" s="25"/>
      <c r="AX207" s="25"/>
      <c r="AY207" s="25"/>
      <c r="AZ207" s="25"/>
      <c r="BA207" s="25"/>
      <c r="BB207" s="25"/>
      <c r="BC207" s="25"/>
      <c r="BD207" s="25"/>
      <c r="BE207" s="25"/>
      <c r="BF207" s="25"/>
      <c r="BG207" s="25"/>
      <c r="BH207" s="25"/>
      <c r="BI207" s="25"/>
      <c r="BJ207" s="25"/>
      <c r="BK207" s="25"/>
      <c r="BL207" s="25"/>
      <c r="BM207" s="25"/>
      <c r="BN207" s="25"/>
      <c r="BO207" s="25"/>
      <c r="BP207" s="25"/>
      <c r="BQ207" s="25"/>
      <c r="BR207" s="25"/>
      <c r="BS207" s="25"/>
      <c r="BT207" s="25"/>
    </row>
    <row r="208" spans="1:72" ht="15.75" customHeight="1" x14ac:dyDescent="0.2">
      <c r="A208" s="25"/>
      <c r="B208" s="25"/>
      <c r="C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  <c r="BB208" s="25"/>
      <c r="BC208" s="25"/>
      <c r="BD208" s="25"/>
      <c r="BE208" s="25"/>
      <c r="BF208" s="25"/>
      <c r="BG208" s="25"/>
      <c r="BH208" s="25"/>
      <c r="BI208" s="25"/>
      <c r="BJ208" s="25"/>
      <c r="BK208" s="25"/>
      <c r="BL208" s="25"/>
      <c r="BM208" s="25"/>
      <c r="BN208" s="25"/>
      <c r="BO208" s="25"/>
      <c r="BP208" s="25"/>
      <c r="BQ208" s="25"/>
      <c r="BR208" s="25"/>
      <c r="BS208" s="25"/>
      <c r="BT208" s="25"/>
    </row>
    <row r="209" spans="1:72" ht="15.75" customHeight="1" x14ac:dyDescent="0.2">
      <c r="A209" s="25"/>
      <c r="B209" s="25"/>
      <c r="C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5"/>
      <c r="BE209" s="25"/>
      <c r="BF209" s="25"/>
      <c r="BG209" s="25"/>
      <c r="BH209" s="25"/>
      <c r="BI209" s="25"/>
      <c r="BJ209" s="25"/>
      <c r="BK209" s="25"/>
      <c r="BL209" s="25"/>
      <c r="BM209" s="25"/>
      <c r="BN209" s="25"/>
      <c r="BO209" s="25"/>
      <c r="BP209" s="25"/>
      <c r="BQ209" s="25"/>
      <c r="BR209" s="25"/>
      <c r="BS209" s="25"/>
      <c r="BT209" s="25"/>
    </row>
    <row r="210" spans="1:72" ht="15.75" customHeight="1" x14ac:dyDescent="0.2">
      <c r="A210" s="25"/>
      <c r="B210" s="25"/>
      <c r="C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  <c r="AW210" s="25"/>
      <c r="AX210" s="25"/>
      <c r="AY210" s="25"/>
      <c r="AZ210" s="25"/>
      <c r="BA210" s="25"/>
      <c r="BB210" s="25"/>
      <c r="BC210" s="25"/>
      <c r="BD210" s="25"/>
      <c r="BE210" s="25"/>
      <c r="BF210" s="25"/>
      <c r="BG210" s="25"/>
      <c r="BH210" s="25"/>
      <c r="BI210" s="25"/>
      <c r="BJ210" s="25"/>
      <c r="BK210" s="25"/>
      <c r="BL210" s="25"/>
      <c r="BM210" s="25"/>
      <c r="BN210" s="25"/>
      <c r="BO210" s="25"/>
      <c r="BP210" s="25"/>
      <c r="BQ210" s="25"/>
      <c r="BR210" s="25"/>
      <c r="BS210" s="25"/>
      <c r="BT210" s="25"/>
    </row>
    <row r="211" spans="1:72" ht="15.75" customHeight="1" x14ac:dyDescent="0.2">
      <c r="A211" s="25"/>
      <c r="B211" s="25"/>
      <c r="C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  <c r="AW211" s="25"/>
      <c r="AX211" s="25"/>
      <c r="AY211" s="25"/>
      <c r="AZ211" s="25"/>
      <c r="BA211" s="25"/>
      <c r="BB211" s="25"/>
      <c r="BC211" s="25"/>
      <c r="BD211" s="25"/>
      <c r="BE211" s="25"/>
      <c r="BF211" s="25"/>
      <c r="BG211" s="25"/>
      <c r="BH211" s="25"/>
      <c r="BI211" s="25"/>
      <c r="BJ211" s="25"/>
      <c r="BK211" s="25"/>
      <c r="BL211" s="25"/>
      <c r="BM211" s="25"/>
      <c r="BN211" s="25"/>
      <c r="BO211" s="25"/>
      <c r="BP211" s="25"/>
      <c r="BQ211" s="25"/>
      <c r="BR211" s="25"/>
      <c r="BS211" s="25"/>
      <c r="BT211" s="25"/>
    </row>
    <row r="212" spans="1:72" ht="15.75" customHeight="1" x14ac:dyDescent="0.2">
      <c r="A212" s="25"/>
      <c r="B212" s="25"/>
      <c r="C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  <c r="BM212" s="25"/>
      <c r="BN212" s="25"/>
      <c r="BO212" s="25"/>
      <c r="BP212" s="25"/>
      <c r="BQ212" s="25"/>
      <c r="BR212" s="25"/>
      <c r="BS212" s="25"/>
      <c r="BT212" s="25"/>
    </row>
    <row r="213" spans="1:72" ht="15.75" customHeight="1" x14ac:dyDescent="0.2">
      <c r="A213" s="25"/>
      <c r="B213" s="25"/>
      <c r="C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  <c r="AM213" s="25"/>
      <c r="AN213" s="25"/>
      <c r="AO213" s="25"/>
      <c r="AP213" s="25"/>
      <c r="AQ213" s="25"/>
      <c r="AR213" s="25"/>
      <c r="AS213" s="25"/>
      <c r="AT213" s="25"/>
      <c r="AU213" s="25"/>
      <c r="AV213" s="25"/>
      <c r="AW213" s="25"/>
      <c r="AX213" s="25"/>
      <c r="AY213" s="25"/>
      <c r="AZ213" s="25"/>
      <c r="BA213" s="25"/>
      <c r="BB213" s="25"/>
      <c r="BC213" s="25"/>
      <c r="BD213" s="25"/>
      <c r="BE213" s="25"/>
      <c r="BF213" s="25"/>
      <c r="BG213" s="25"/>
      <c r="BH213" s="25"/>
      <c r="BI213" s="25"/>
      <c r="BJ213" s="25"/>
      <c r="BK213" s="25"/>
      <c r="BL213" s="25"/>
      <c r="BM213" s="25"/>
      <c r="BN213" s="25"/>
      <c r="BO213" s="25"/>
      <c r="BP213" s="25"/>
      <c r="BQ213" s="25"/>
      <c r="BR213" s="25"/>
      <c r="BS213" s="25"/>
      <c r="BT213" s="25"/>
    </row>
    <row r="214" spans="1:72" ht="15.75" customHeight="1" x14ac:dyDescent="0.2">
      <c r="A214" s="25"/>
      <c r="B214" s="25"/>
      <c r="C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  <c r="AT214" s="25"/>
      <c r="AU214" s="25"/>
      <c r="AV214" s="25"/>
      <c r="AW214" s="25"/>
      <c r="AX214" s="25"/>
      <c r="AY214" s="25"/>
      <c r="AZ214" s="25"/>
      <c r="BA214" s="25"/>
      <c r="BB214" s="25"/>
      <c r="BC214" s="25"/>
      <c r="BD214" s="25"/>
      <c r="BE214" s="25"/>
      <c r="BF214" s="25"/>
      <c r="BG214" s="25"/>
      <c r="BH214" s="25"/>
      <c r="BI214" s="25"/>
      <c r="BJ214" s="25"/>
      <c r="BK214" s="25"/>
      <c r="BL214" s="25"/>
      <c r="BM214" s="25"/>
      <c r="BN214" s="25"/>
      <c r="BO214" s="25"/>
      <c r="BP214" s="25"/>
      <c r="BQ214" s="25"/>
      <c r="BR214" s="25"/>
      <c r="BS214" s="25"/>
      <c r="BT214" s="25"/>
    </row>
    <row r="215" spans="1:72" ht="15.75" customHeight="1" x14ac:dyDescent="0.2">
      <c r="A215" s="25"/>
      <c r="B215" s="25"/>
      <c r="C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5"/>
      <c r="AX215" s="25"/>
      <c r="AY215" s="25"/>
      <c r="AZ215" s="25"/>
      <c r="BA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  <c r="BL215" s="25"/>
      <c r="BM215" s="25"/>
      <c r="BN215" s="25"/>
      <c r="BO215" s="25"/>
      <c r="BP215" s="25"/>
      <c r="BQ215" s="25"/>
      <c r="BR215" s="25"/>
      <c r="BS215" s="25"/>
      <c r="BT215" s="25"/>
    </row>
    <row r="216" spans="1:72" ht="15.75" customHeight="1" x14ac:dyDescent="0.2">
      <c r="A216" s="25"/>
      <c r="B216" s="25"/>
      <c r="C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  <c r="AT216" s="25"/>
      <c r="AU216" s="25"/>
      <c r="AV216" s="25"/>
      <c r="AW216" s="25"/>
      <c r="AX216" s="25"/>
      <c r="AY216" s="25"/>
      <c r="AZ216" s="25"/>
      <c r="BA216" s="25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  <c r="BL216" s="25"/>
      <c r="BM216" s="25"/>
      <c r="BN216" s="25"/>
      <c r="BO216" s="25"/>
      <c r="BP216" s="25"/>
      <c r="BQ216" s="25"/>
      <c r="BR216" s="25"/>
      <c r="BS216" s="25"/>
      <c r="BT216" s="25"/>
    </row>
    <row r="217" spans="1:72" ht="15.75" customHeight="1" x14ac:dyDescent="0.2">
      <c r="A217" s="25"/>
      <c r="B217" s="25"/>
      <c r="C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  <c r="AT217" s="25"/>
      <c r="AU217" s="25"/>
      <c r="AV217" s="25"/>
      <c r="AW217" s="25"/>
      <c r="AX217" s="25"/>
      <c r="AY217" s="25"/>
      <c r="AZ217" s="25"/>
      <c r="BA217" s="25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  <c r="BL217" s="25"/>
      <c r="BM217" s="25"/>
      <c r="BN217" s="25"/>
      <c r="BO217" s="25"/>
      <c r="BP217" s="25"/>
      <c r="BQ217" s="25"/>
      <c r="BR217" s="25"/>
      <c r="BS217" s="25"/>
      <c r="BT217" s="25"/>
    </row>
    <row r="218" spans="1:72" ht="15.75" customHeight="1" x14ac:dyDescent="0.2">
      <c r="A218" s="25"/>
      <c r="B218" s="25"/>
      <c r="C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5"/>
      <c r="AX218" s="25"/>
      <c r="AY218" s="25"/>
      <c r="AZ218" s="25"/>
      <c r="BA218" s="25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  <c r="BL218" s="25"/>
      <c r="BM218" s="25"/>
      <c r="BN218" s="25"/>
      <c r="BO218" s="25"/>
      <c r="BP218" s="25"/>
      <c r="BQ218" s="25"/>
      <c r="BR218" s="25"/>
      <c r="BS218" s="25"/>
      <c r="BT218" s="25"/>
    </row>
    <row r="219" spans="1:72" ht="15.75" customHeight="1" x14ac:dyDescent="0.2">
      <c r="A219" s="25"/>
      <c r="B219" s="25"/>
      <c r="C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  <c r="AT219" s="25"/>
      <c r="AU219" s="25"/>
      <c r="AV219" s="25"/>
      <c r="AW219" s="25"/>
      <c r="AX219" s="25"/>
      <c r="AY219" s="25"/>
      <c r="AZ219" s="25"/>
      <c r="BA219" s="25"/>
      <c r="BB219" s="25"/>
      <c r="BC219" s="25"/>
      <c r="BD219" s="25"/>
      <c r="BE219" s="25"/>
      <c r="BF219" s="25"/>
      <c r="BG219" s="25"/>
      <c r="BH219" s="25"/>
      <c r="BI219" s="25"/>
      <c r="BJ219" s="25"/>
      <c r="BK219" s="25"/>
      <c r="BL219" s="25"/>
      <c r="BM219" s="25"/>
      <c r="BN219" s="25"/>
      <c r="BO219" s="25"/>
      <c r="BP219" s="25"/>
      <c r="BQ219" s="25"/>
      <c r="BR219" s="25"/>
      <c r="BS219" s="25"/>
      <c r="BT219" s="25"/>
    </row>
    <row r="220" spans="1:72" ht="15.75" customHeight="1" x14ac:dyDescent="0.2">
      <c r="A220" s="25"/>
      <c r="B220" s="25"/>
      <c r="C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  <c r="AT220" s="25"/>
      <c r="AU220" s="25"/>
      <c r="AV220" s="25"/>
      <c r="AW220" s="25"/>
      <c r="AX220" s="25"/>
      <c r="AY220" s="25"/>
      <c r="AZ220" s="25"/>
      <c r="BA220" s="25"/>
      <c r="BB220" s="25"/>
      <c r="BC220" s="25"/>
      <c r="BD220" s="25"/>
      <c r="BE220" s="25"/>
      <c r="BF220" s="25"/>
      <c r="BG220" s="25"/>
      <c r="BH220" s="25"/>
      <c r="BI220" s="25"/>
      <c r="BJ220" s="25"/>
      <c r="BK220" s="25"/>
      <c r="BL220" s="25"/>
      <c r="BM220" s="25"/>
      <c r="BN220" s="25"/>
      <c r="BO220" s="25"/>
      <c r="BP220" s="25"/>
      <c r="BQ220" s="25"/>
      <c r="BR220" s="25"/>
      <c r="BS220" s="25"/>
      <c r="BT220" s="25"/>
    </row>
    <row r="221" spans="1:72" ht="15.75" customHeight="1" x14ac:dyDescent="0.2">
      <c r="A221" s="25"/>
      <c r="B221" s="25"/>
      <c r="C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/>
      <c r="BP221" s="25"/>
      <c r="BQ221" s="25"/>
      <c r="BR221" s="25"/>
      <c r="BS221" s="25"/>
      <c r="BT221" s="25"/>
    </row>
    <row r="222" spans="1:72" ht="15.75" customHeight="1" x14ac:dyDescent="0.2">
      <c r="A222" s="25"/>
      <c r="B222" s="25"/>
      <c r="C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  <c r="AP222" s="25"/>
      <c r="AQ222" s="25"/>
      <c r="AR222" s="25"/>
      <c r="AS222" s="25"/>
      <c r="AT222" s="25"/>
      <c r="AU222" s="25"/>
      <c r="AV222" s="25"/>
      <c r="AW222" s="25"/>
      <c r="AX222" s="25"/>
      <c r="AY222" s="25"/>
      <c r="AZ222" s="25"/>
      <c r="BA222" s="25"/>
      <c r="BB222" s="25"/>
      <c r="BC222" s="25"/>
      <c r="BD222" s="25"/>
      <c r="BE222" s="25"/>
      <c r="BF222" s="25"/>
      <c r="BG222" s="25"/>
      <c r="BH222" s="25"/>
      <c r="BI222" s="25"/>
      <c r="BJ222" s="25"/>
      <c r="BK222" s="25"/>
      <c r="BL222" s="25"/>
      <c r="BM222" s="25"/>
      <c r="BN222" s="25"/>
      <c r="BO222" s="25"/>
      <c r="BP222" s="25"/>
      <c r="BQ222" s="25"/>
      <c r="BR222" s="25"/>
      <c r="BS222" s="25"/>
      <c r="BT222" s="25"/>
    </row>
    <row r="223" spans="1:72" ht="15.75" customHeight="1" x14ac:dyDescent="0.2">
      <c r="A223" s="25"/>
      <c r="B223" s="25"/>
      <c r="C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5"/>
      <c r="AX223" s="25"/>
      <c r="AY223" s="25"/>
      <c r="AZ223" s="25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  <c r="BM223" s="25"/>
      <c r="BN223" s="25"/>
      <c r="BO223" s="25"/>
      <c r="BP223" s="25"/>
      <c r="BQ223" s="25"/>
      <c r="BR223" s="25"/>
      <c r="BS223" s="25"/>
      <c r="BT223" s="25"/>
    </row>
    <row r="224" spans="1:72" ht="15.75" customHeight="1" x14ac:dyDescent="0.2">
      <c r="A224" s="25"/>
      <c r="B224" s="25"/>
      <c r="C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5"/>
      <c r="BN224" s="25"/>
      <c r="BO224" s="25"/>
      <c r="BP224" s="25"/>
      <c r="BQ224" s="25"/>
      <c r="BR224" s="25"/>
      <c r="BS224" s="25"/>
      <c r="BT224" s="25"/>
    </row>
    <row r="225" spans="1:72" ht="15.75" customHeight="1" x14ac:dyDescent="0.2">
      <c r="A225" s="25"/>
      <c r="B225" s="25"/>
      <c r="C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5"/>
      <c r="AX225" s="25"/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5"/>
      <c r="BN225" s="25"/>
      <c r="BO225" s="25"/>
      <c r="BP225" s="25"/>
      <c r="BQ225" s="25"/>
      <c r="BR225" s="25"/>
      <c r="BS225" s="25"/>
      <c r="BT225" s="25"/>
    </row>
    <row r="226" spans="1:72" ht="15.75" customHeight="1" x14ac:dyDescent="0.2">
      <c r="A226" s="25"/>
      <c r="B226" s="25"/>
      <c r="C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  <c r="AY226" s="25"/>
      <c r="AZ226" s="25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  <c r="BM226" s="25"/>
      <c r="BN226" s="25"/>
      <c r="BO226" s="25"/>
      <c r="BP226" s="25"/>
      <c r="BQ226" s="25"/>
      <c r="BR226" s="25"/>
      <c r="BS226" s="25"/>
      <c r="BT226" s="25"/>
    </row>
    <row r="227" spans="1:72" ht="15.75" customHeight="1" x14ac:dyDescent="0.2">
      <c r="A227" s="25"/>
      <c r="B227" s="25"/>
      <c r="C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5"/>
      <c r="AX227" s="25"/>
      <c r="AY227" s="25"/>
      <c r="AZ227" s="25"/>
      <c r="BA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  <c r="BL227" s="25"/>
      <c r="BM227" s="25"/>
      <c r="BN227" s="25"/>
      <c r="BO227" s="25"/>
      <c r="BP227" s="25"/>
      <c r="BQ227" s="25"/>
      <c r="BR227" s="25"/>
      <c r="BS227" s="25"/>
      <c r="BT227" s="25"/>
    </row>
    <row r="228" spans="1:72" ht="15.75" customHeight="1" x14ac:dyDescent="0.2">
      <c r="A228" s="25"/>
      <c r="B228" s="25"/>
      <c r="C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5"/>
      <c r="AX228" s="25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5"/>
      <c r="BN228" s="25"/>
      <c r="BO228" s="25"/>
      <c r="BP228" s="25"/>
      <c r="BQ228" s="25"/>
      <c r="BR228" s="25"/>
      <c r="BS228" s="25"/>
      <c r="BT228" s="25"/>
    </row>
    <row r="229" spans="1:72" ht="15.75" customHeight="1" x14ac:dyDescent="0.2">
      <c r="A229" s="25"/>
      <c r="B229" s="25"/>
      <c r="C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5"/>
      <c r="AX229" s="25"/>
      <c r="AY229" s="25"/>
      <c r="AZ229" s="25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  <c r="BM229" s="25"/>
      <c r="BN229" s="25"/>
      <c r="BO229" s="25"/>
      <c r="BP229" s="25"/>
      <c r="BQ229" s="25"/>
      <c r="BR229" s="25"/>
      <c r="BS229" s="25"/>
      <c r="BT229" s="25"/>
    </row>
    <row r="230" spans="1:72" ht="15.75" customHeight="1" x14ac:dyDescent="0.2">
      <c r="A230" s="25"/>
      <c r="B230" s="25"/>
      <c r="C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5"/>
      <c r="BN230" s="25"/>
      <c r="BO230" s="25"/>
      <c r="BP230" s="25"/>
      <c r="BQ230" s="25"/>
      <c r="BR230" s="25"/>
      <c r="BS230" s="25"/>
      <c r="BT230" s="25"/>
    </row>
    <row r="231" spans="1:72" ht="15.75" customHeight="1" x14ac:dyDescent="0.2">
      <c r="A231" s="25"/>
      <c r="B231" s="25"/>
      <c r="C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25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  <c r="BM231" s="25"/>
      <c r="BN231" s="25"/>
      <c r="BO231" s="25"/>
      <c r="BP231" s="25"/>
      <c r="BQ231" s="25"/>
      <c r="BR231" s="25"/>
      <c r="BS231" s="25"/>
      <c r="BT231" s="25"/>
    </row>
    <row r="232" spans="1:72" ht="15.75" customHeight="1" x14ac:dyDescent="0.2">
      <c r="A232" s="25"/>
      <c r="B232" s="25"/>
      <c r="C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  <c r="BM232" s="25"/>
      <c r="BN232" s="25"/>
      <c r="BO232" s="25"/>
      <c r="BP232" s="25"/>
      <c r="BQ232" s="25"/>
      <c r="BR232" s="25"/>
      <c r="BS232" s="25"/>
      <c r="BT232" s="25"/>
    </row>
    <row r="233" spans="1:72" ht="15.75" customHeight="1" x14ac:dyDescent="0.2">
      <c r="A233" s="25"/>
      <c r="B233" s="25"/>
      <c r="C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  <c r="AT233" s="25"/>
      <c r="AU233" s="25"/>
      <c r="AV233" s="25"/>
      <c r="AW233" s="25"/>
      <c r="AX233" s="25"/>
      <c r="AY233" s="25"/>
      <c r="AZ233" s="25"/>
      <c r="BA233" s="25"/>
      <c r="BB233" s="25"/>
      <c r="BC233" s="25"/>
      <c r="BD233" s="25"/>
      <c r="BE233" s="25"/>
      <c r="BF233" s="25"/>
      <c r="BG233" s="25"/>
      <c r="BH233" s="25"/>
      <c r="BI233" s="25"/>
      <c r="BJ233" s="25"/>
      <c r="BK233" s="25"/>
      <c r="BL233" s="25"/>
      <c r="BM233" s="25"/>
      <c r="BN233" s="25"/>
      <c r="BO233" s="25"/>
      <c r="BP233" s="25"/>
      <c r="BQ233" s="25"/>
      <c r="BR233" s="25"/>
      <c r="BS233" s="25"/>
      <c r="BT233" s="25"/>
    </row>
    <row r="234" spans="1:72" ht="15.75" customHeight="1" x14ac:dyDescent="0.2">
      <c r="A234" s="25"/>
      <c r="B234" s="25"/>
      <c r="C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  <c r="AT234" s="25"/>
      <c r="AU234" s="25"/>
      <c r="AV234" s="25"/>
      <c r="AW234" s="25"/>
      <c r="AX234" s="25"/>
      <c r="AY234" s="25"/>
      <c r="AZ234" s="25"/>
      <c r="BA234" s="25"/>
      <c r="BB234" s="25"/>
      <c r="BC234" s="25"/>
      <c r="BD234" s="25"/>
      <c r="BE234" s="25"/>
      <c r="BF234" s="25"/>
      <c r="BG234" s="25"/>
      <c r="BH234" s="25"/>
      <c r="BI234" s="25"/>
      <c r="BJ234" s="25"/>
      <c r="BK234" s="25"/>
      <c r="BL234" s="25"/>
      <c r="BM234" s="25"/>
      <c r="BN234" s="25"/>
      <c r="BO234" s="25"/>
      <c r="BP234" s="25"/>
      <c r="BQ234" s="25"/>
      <c r="BR234" s="25"/>
      <c r="BS234" s="25"/>
      <c r="BT234" s="25"/>
    </row>
    <row r="235" spans="1:72" ht="15.75" customHeight="1" x14ac:dyDescent="0.2">
      <c r="A235" s="25"/>
      <c r="B235" s="25"/>
      <c r="C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  <c r="AT235" s="25"/>
      <c r="AU235" s="25"/>
      <c r="AV235" s="25"/>
      <c r="AW235" s="25"/>
      <c r="AX235" s="25"/>
      <c r="AY235" s="25"/>
      <c r="AZ235" s="25"/>
      <c r="BA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  <c r="BL235" s="25"/>
      <c r="BM235" s="25"/>
      <c r="BN235" s="25"/>
      <c r="BO235" s="25"/>
      <c r="BP235" s="25"/>
      <c r="BQ235" s="25"/>
      <c r="BR235" s="25"/>
      <c r="BS235" s="25"/>
      <c r="BT235" s="25"/>
    </row>
    <row r="236" spans="1:72" ht="15.75" customHeight="1" x14ac:dyDescent="0.2">
      <c r="A236" s="25"/>
      <c r="B236" s="25"/>
      <c r="C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5"/>
      <c r="AW236" s="25"/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5"/>
      <c r="BM236" s="25"/>
      <c r="BN236" s="25"/>
      <c r="BO236" s="25"/>
      <c r="BP236" s="25"/>
      <c r="BQ236" s="25"/>
      <c r="BR236" s="25"/>
      <c r="BS236" s="25"/>
      <c r="BT236" s="25"/>
    </row>
    <row r="237" spans="1:72" ht="15.75" customHeight="1" x14ac:dyDescent="0.2">
      <c r="A237" s="25"/>
      <c r="B237" s="25"/>
      <c r="C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5"/>
      <c r="AW237" s="25"/>
      <c r="AX237" s="25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5"/>
      <c r="BM237" s="25"/>
      <c r="BN237" s="25"/>
      <c r="BO237" s="25"/>
      <c r="BP237" s="25"/>
      <c r="BQ237" s="25"/>
      <c r="BR237" s="25"/>
      <c r="BS237" s="25"/>
      <c r="BT237" s="25"/>
    </row>
    <row r="238" spans="1:72" ht="15.75" customHeight="1" x14ac:dyDescent="0.2">
      <c r="A238" s="25"/>
      <c r="B238" s="25"/>
      <c r="C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  <c r="BM238" s="25"/>
      <c r="BN238" s="25"/>
      <c r="BO238" s="25"/>
      <c r="BP238" s="25"/>
      <c r="BQ238" s="25"/>
      <c r="BR238" s="25"/>
      <c r="BS238" s="25"/>
      <c r="BT238" s="25"/>
    </row>
    <row r="239" spans="1:72" ht="15.75" customHeight="1" x14ac:dyDescent="0.2">
      <c r="A239" s="25"/>
      <c r="B239" s="25"/>
      <c r="C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5"/>
      <c r="BM239" s="25"/>
      <c r="BN239" s="25"/>
      <c r="BO239" s="25"/>
      <c r="BP239" s="25"/>
      <c r="BQ239" s="25"/>
      <c r="BR239" s="25"/>
      <c r="BS239" s="25"/>
      <c r="BT239" s="25"/>
    </row>
    <row r="240" spans="1:72" ht="15.75" customHeight="1" x14ac:dyDescent="0.2">
      <c r="A240" s="25"/>
      <c r="B240" s="25"/>
      <c r="C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5"/>
      <c r="AW240" s="25"/>
      <c r="AX240" s="25"/>
      <c r="AY240" s="25"/>
      <c r="AZ240" s="25"/>
      <c r="BA240" s="25"/>
      <c r="BB240" s="25"/>
      <c r="BC240" s="25"/>
      <c r="BD240" s="25"/>
      <c r="BE240" s="25"/>
      <c r="BF240" s="25"/>
      <c r="BG240" s="25"/>
      <c r="BH240" s="25"/>
      <c r="BI240" s="25"/>
      <c r="BJ240" s="25"/>
      <c r="BK240" s="25"/>
      <c r="BL240" s="25"/>
      <c r="BM240" s="25"/>
      <c r="BN240" s="25"/>
      <c r="BO240" s="25"/>
      <c r="BP240" s="25"/>
      <c r="BQ240" s="25"/>
      <c r="BR240" s="25"/>
      <c r="BS240" s="25"/>
      <c r="BT240" s="25"/>
    </row>
    <row r="241" spans="1:72" ht="15.75" customHeight="1" x14ac:dyDescent="0.2">
      <c r="A241" s="25"/>
      <c r="B241" s="25"/>
      <c r="C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5"/>
      <c r="AW241" s="25"/>
      <c r="AX241" s="25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5"/>
      <c r="BM241" s="25"/>
      <c r="BN241" s="25"/>
      <c r="BO241" s="25"/>
      <c r="BP241" s="25"/>
      <c r="BQ241" s="25"/>
      <c r="BR241" s="25"/>
      <c r="BS241" s="25"/>
      <c r="BT241" s="25"/>
    </row>
    <row r="242" spans="1:72" ht="15.75" customHeight="1" x14ac:dyDescent="0.2">
      <c r="A242" s="25"/>
      <c r="B242" s="25"/>
      <c r="C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  <c r="AT242" s="25"/>
      <c r="AU242" s="25"/>
      <c r="AV242" s="25"/>
      <c r="AW242" s="25"/>
      <c r="AX242" s="25"/>
      <c r="AY242" s="25"/>
      <c r="AZ242" s="25"/>
      <c r="BA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  <c r="BL242" s="25"/>
      <c r="BM242" s="25"/>
      <c r="BN242" s="25"/>
      <c r="BO242" s="25"/>
      <c r="BP242" s="25"/>
      <c r="BQ242" s="25"/>
      <c r="BR242" s="25"/>
      <c r="BS242" s="25"/>
      <c r="BT242" s="25"/>
    </row>
    <row r="243" spans="1:72" ht="15.75" customHeight="1" x14ac:dyDescent="0.2">
      <c r="A243" s="25"/>
      <c r="B243" s="25"/>
      <c r="C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  <c r="AT243" s="25"/>
      <c r="AU243" s="25"/>
      <c r="AV243" s="25"/>
      <c r="AW243" s="25"/>
      <c r="AX243" s="25"/>
      <c r="AY243" s="25"/>
      <c r="AZ243" s="25"/>
      <c r="BA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  <c r="BL243" s="25"/>
      <c r="BM243" s="25"/>
      <c r="BN243" s="25"/>
      <c r="BO243" s="25"/>
      <c r="BP243" s="25"/>
      <c r="BQ243" s="25"/>
      <c r="BR243" s="25"/>
      <c r="BS243" s="25"/>
      <c r="BT243" s="25"/>
    </row>
    <row r="244" spans="1:72" ht="15.75" customHeight="1" x14ac:dyDescent="0.2">
      <c r="A244" s="25"/>
      <c r="B244" s="25"/>
      <c r="C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  <c r="AT244" s="25"/>
      <c r="AU244" s="25"/>
      <c r="AV244" s="25"/>
      <c r="AW244" s="25"/>
      <c r="AX244" s="25"/>
      <c r="AY244" s="25"/>
      <c r="AZ244" s="25"/>
      <c r="BA244" s="25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  <c r="BL244" s="25"/>
      <c r="BM244" s="25"/>
      <c r="BN244" s="25"/>
      <c r="BO244" s="25"/>
      <c r="BP244" s="25"/>
      <c r="BQ244" s="25"/>
      <c r="BR244" s="25"/>
      <c r="BS244" s="25"/>
      <c r="BT244" s="25"/>
    </row>
    <row r="245" spans="1:72" ht="15.75" customHeight="1" x14ac:dyDescent="0.2">
      <c r="A245" s="25"/>
      <c r="B245" s="25"/>
      <c r="C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5"/>
      <c r="BA245" s="25"/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  <c r="BL245" s="25"/>
      <c r="BM245" s="25"/>
      <c r="BN245" s="25"/>
      <c r="BO245" s="25"/>
      <c r="BP245" s="25"/>
      <c r="BQ245" s="25"/>
      <c r="BR245" s="25"/>
      <c r="BS245" s="25"/>
      <c r="BT245" s="25"/>
    </row>
    <row r="246" spans="1:72" ht="15.75" customHeight="1" x14ac:dyDescent="0.2">
      <c r="A246" s="25"/>
      <c r="B246" s="25"/>
      <c r="C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5"/>
      <c r="BA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  <c r="BN246" s="25"/>
      <c r="BO246" s="25"/>
      <c r="BP246" s="25"/>
      <c r="BQ246" s="25"/>
      <c r="BR246" s="25"/>
      <c r="BS246" s="25"/>
      <c r="BT246" s="25"/>
    </row>
    <row r="247" spans="1:72" ht="15.75" customHeight="1" x14ac:dyDescent="0.2">
      <c r="A247" s="25"/>
      <c r="B247" s="25"/>
      <c r="C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  <c r="BM247" s="25"/>
      <c r="BN247" s="25"/>
      <c r="BO247" s="25"/>
      <c r="BP247" s="25"/>
      <c r="BQ247" s="25"/>
      <c r="BR247" s="25"/>
      <c r="BS247" s="25"/>
      <c r="BT247" s="25"/>
    </row>
    <row r="248" spans="1:72" ht="15.75" customHeight="1" x14ac:dyDescent="0.2">
      <c r="A248" s="25"/>
      <c r="B248" s="25"/>
      <c r="C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5"/>
      <c r="BA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  <c r="BN248" s="25"/>
      <c r="BO248" s="25"/>
      <c r="BP248" s="25"/>
      <c r="BQ248" s="25"/>
      <c r="BR248" s="25"/>
      <c r="BS248" s="25"/>
      <c r="BT248" s="25"/>
    </row>
    <row r="249" spans="1:72" ht="15.75" customHeight="1" x14ac:dyDescent="0.2">
      <c r="A249" s="25"/>
      <c r="B249" s="25"/>
      <c r="C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25"/>
      <c r="BA249" s="25"/>
      <c r="BB249" s="25"/>
      <c r="BC249" s="25"/>
      <c r="BD249" s="25"/>
      <c r="BE249" s="25"/>
      <c r="BF249" s="25"/>
      <c r="BG249" s="25"/>
      <c r="BH249" s="25"/>
      <c r="BI249" s="25"/>
      <c r="BJ249" s="25"/>
      <c r="BK249" s="25"/>
      <c r="BL249" s="25"/>
      <c r="BM249" s="25"/>
      <c r="BN249" s="25"/>
      <c r="BO249" s="25"/>
      <c r="BP249" s="25"/>
      <c r="BQ249" s="25"/>
      <c r="BR249" s="25"/>
      <c r="BS249" s="25"/>
      <c r="BT249" s="25"/>
    </row>
    <row r="250" spans="1:72" ht="15.75" customHeight="1" x14ac:dyDescent="0.2">
      <c r="A250" s="25"/>
      <c r="B250" s="25"/>
      <c r="C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25"/>
      <c r="BE250" s="25"/>
      <c r="BF250" s="25"/>
      <c r="BG250" s="25"/>
      <c r="BH250" s="25"/>
      <c r="BI250" s="25"/>
      <c r="BJ250" s="25"/>
      <c r="BK250" s="25"/>
      <c r="BL250" s="25"/>
      <c r="BM250" s="25"/>
      <c r="BN250" s="25"/>
      <c r="BO250" s="25"/>
      <c r="BP250" s="25"/>
      <c r="BQ250" s="25"/>
      <c r="BR250" s="25"/>
      <c r="BS250" s="25"/>
      <c r="BT250" s="25"/>
    </row>
    <row r="251" spans="1:72" ht="15.75" customHeight="1" x14ac:dyDescent="0.2">
      <c r="A251" s="25"/>
      <c r="B251" s="25"/>
      <c r="C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  <c r="AM251" s="25"/>
      <c r="AN251" s="25"/>
      <c r="AO251" s="25"/>
      <c r="AP251" s="25"/>
      <c r="AQ251" s="25"/>
      <c r="AR251" s="25"/>
      <c r="AS251" s="25"/>
      <c r="AT251" s="25"/>
      <c r="AU251" s="25"/>
      <c r="AV251" s="25"/>
      <c r="AW251" s="25"/>
      <c r="AX251" s="25"/>
      <c r="AY251" s="25"/>
      <c r="AZ251" s="25"/>
      <c r="BA251" s="25"/>
      <c r="BB251" s="25"/>
      <c r="BC251" s="25"/>
      <c r="BD251" s="25"/>
      <c r="BE251" s="25"/>
      <c r="BF251" s="25"/>
      <c r="BG251" s="25"/>
      <c r="BH251" s="25"/>
      <c r="BI251" s="25"/>
      <c r="BJ251" s="25"/>
      <c r="BK251" s="25"/>
      <c r="BL251" s="25"/>
      <c r="BM251" s="25"/>
      <c r="BN251" s="25"/>
      <c r="BO251" s="25"/>
      <c r="BP251" s="25"/>
      <c r="BQ251" s="25"/>
      <c r="BR251" s="25"/>
      <c r="BS251" s="25"/>
      <c r="BT251" s="25"/>
    </row>
    <row r="252" spans="1:72" ht="15.75" customHeight="1" x14ac:dyDescent="0.2">
      <c r="A252" s="25"/>
      <c r="B252" s="25"/>
      <c r="C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/>
      <c r="AP252" s="25"/>
      <c r="AQ252" s="25"/>
      <c r="AR252" s="25"/>
      <c r="AS252" s="25"/>
      <c r="AT252" s="25"/>
      <c r="AU252" s="25"/>
      <c r="AV252" s="25"/>
      <c r="AW252" s="25"/>
      <c r="AX252" s="25"/>
      <c r="AY252" s="25"/>
      <c r="AZ252" s="25"/>
      <c r="BA252" s="25"/>
      <c r="BB252" s="25"/>
      <c r="BC252" s="25"/>
      <c r="BD252" s="25"/>
      <c r="BE252" s="25"/>
      <c r="BF252" s="25"/>
      <c r="BG252" s="25"/>
      <c r="BH252" s="25"/>
      <c r="BI252" s="25"/>
      <c r="BJ252" s="25"/>
      <c r="BK252" s="25"/>
      <c r="BL252" s="25"/>
      <c r="BM252" s="25"/>
      <c r="BN252" s="25"/>
      <c r="BO252" s="25"/>
      <c r="BP252" s="25"/>
      <c r="BQ252" s="25"/>
      <c r="BR252" s="25"/>
      <c r="BS252" s="25"/>
      <c r="BT252" s="25"/>
    </row>
    <row r="253" spans="1:72" ht="15.75" customHeight="1" x14ac:dyDescent="0.2">
      <c r="A253" s="25"/>
      <c r="B253" s="25"/>
      <c r="C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  <c r="AM253" s="25"/>
      <c r="AN253" s="25"/>
      <c r="AO253" s="25"/>
      <c r="AP253" s="25"/>
      <c r="AQ253" s="25"/>
      <c r="AR253" s="25"/>
      <c r="AS253" s="25"/>
      <c r="AT253" s="25"/>
      <c r="AU253" s="25"/>
      <c r="AV253" s="25"/>
      <c r="AW253" s="25"/>
      <c r="AX253" s="25"/>
      <c r="AY253" s="25"/>
      <c r="AZ253" s="25"/>
      <c r="BA253" s="25"/>
      <c r="BB253" s="25"/>
      <c r="BC253" s="25"/>
      <c r="BD253" s="25"/>
      <c r="BE253" s="25"/>
      <c r="BF253" s="25"/>
      <c r="BG253" s="25"/>
      <c r="BH253" s="25"/>
      <c r="BI253" s="25"/>
      <c r="BJ253" s="25"/>
      <c r="BK253" s="25"/>
      <c r="BL253" s="25"/>
      <c r="BM253" s="25"/>
      <c r="BN253" s="25"/>
      <c r="BO253" s="25"/>
      <c r="BP253" s="25"/>
      <c r="BQ253" s="25"/>
      <c r="BR253" s="25"/>
      <c r="BS253" s="25"/>
      <c r="BT253" s="25"/>
    </row>
    <row r="254" spans="1:72" ht="15.75" customHeight="1" x14ac:dyDescent="0.2">
      <c r="A254" s="25"/>
      <c r="B254" s="25"/>
      <c r="C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  <c r="AP254" s="25"/>
      <c r="AQ254" s="25"/>
      <c r="AR254" s="25"/>
      <c r="AS254" s="25"/>
      <c r="AT254" s="25"/>
      <c r="AU254" s="25"/>
      <c r="AV254" s="25"/>
      <c r="AW254" s="25"/>
      <c r="AX254" s="25"/>
      <c r="AY254" s="25"/>
      <c r="AZ254" s="25"/>
      <c r="BA254" s="25"/>
      <c r="BB254" s="25"/>
      <c r="BC254" s="25"/>
      <c r="BD254" s="25"/>
      <c r="BE254" s="25"/>
      <c r="BF254" s="25"/>
      <c r="BG254" s="25"/>
      <c r="BH254" s="25"/>
      <c r="BI254" s="25"/>
      <c r="BJ254" s="25"/>
      <c r="BK254" s="25"/>
      <c r="BL254" s="25"/>
      <c r="BM254" s="25"/>
      <c r="BN254" s="25"/>
      <c r="BO254" s="25"/>
      <c r="BP254" s="25"/>
      <c r="BQ254" s="25"/>
      <c r="BR254" s="25"/>
      <c r="BS254" s="25"/>
      <c r="BT254" s="25"/>
    </row>
    <row r="255" spans="1:72" ht="15.75" customHeight="1" x14ac:dyDescent="0.2">
      <c r="A255" s="25"/>
      <c r="B255" s="25"/>
      <c r="C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  <c r="AN255" s="25"/>
      <c r="AO255" s="25"/>
      <c r="AP255" s="25"/>
      <c r="AQ255" s="25"/>
      <c r="AR255" s="25"/>
      <c r="AS255" s="25"/>
      <c r="AT255" s="25"/>
      <c r="AU255" s="25"/>
      <c r="AV255" s="25"/>
      <c r="AW255" s="25"/>
      <c r="AX255" s="25"/>
      <c r="AY255" s="25"/>
      <c r="AZ255" s="25"/>
      <c r="BA255" s="25"/>
      <c r="BB255" s="25"/>
      <c r="BC255" s="25"/>
      <c r="BD255" s="25"/>
      <c r="BE255" s="25"/>
      <c r="BF255" s="25"/>
      <c r="BG255" s="25"/>
      <c r="BH255" s="25"/>
      <c r="BI255" s="25"/>
      <c r="BJ255" s="25"/>
      <c r="BK255" s="25"/>
      <c r="BL255" s="25"/>
      <c r="BM255" s="25"/>
      <c r="BN255" s="25"/>
      <c r="BO255" s="25"/>
      <c r="BP255" s="25"/>
      <c r="BQ255" s="25"/>
      <c r="BR255" s="25"/>
      <c r="BS255" s="25"/>
      <c r="BT255" s="25"/>
    </row>
    <row r="256" spans="1:72" ht="15.75" customHeight="1" x14ac:dyDescent="0.2">
      <c r="A256" s="25"/>
      <c r="B256" s="25"/>
      <c r="C256" s="25"/>
      <c r="D256" s="544">
        <v>3</v>
      </c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  <c r="BM256" s="25"/>
      <c r="BN256" s="25"/>
      <c r="BO256" s="25"/>
      <c r="BP256" s="25"/>
      <c r="BQ256" s="25"/>
      <c r="BR256" s="25"/>
      <c r="BS256" s="25"/>
      <c r="BT256" s="25"/>
    </row>
    <row r="257" spans="1:72" ht="15.75" customHeight="1" x14ac:dyDescent="0.2">
      <c r="A257" s="25"/>
      <c r="B257" s="25"/>
      <c r="C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  <c r="BP257" s="25"/>
      <c r="BQ257" s="25"/>
      <c r="BR257" s="25"/>
      <c r="BS257" s="25"/>
      <c r="BT257" s="25"/>
    </row>
    <row r="258" spans="1:72" ht="15.75" customHeight="1" x14ac:dyDescent="0.2">
      <c r="A258" s="25"/>
      <c r="B258" s="25"/>
      <c r="C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  <c r="BP258" s="25"/>
      <c r="BQ258" s="25"/>
      <c r="BR258" s="25"/>
      <c r="BS258" s="25"/>
      <c r="BT258" s="25"/>
    </row>
    <row r="259" spans="1:72" ht="15.75" customHeight="1" x14ac:dyDescent="0.2">
      <c r="A259" s="25"/>
      <c r="B259" s="25"/>
      <c r="C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  <c r="BL259" s="25"/>
      <c r="BM259" s="25"/>
      <c r="BN259" s="25"/>
      <c r="BO259" s="25"/>
      <c r="BP259" s="25"/>
      <c r="BQ259" s="25"/>
      <c r="BR259" s="25"/>
      <c r="BS259" s="25"/>
      <c r="BT259" s="25"/>
    </row>
    <row r="260" spans="1:72" ht="15.75" customHeight="1" x14ac:dyDescent="0.2">
      <c r="A260" s="25"/>
      <c r="B260" s="25"/>
      <c r="C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  <c r="BM260" s="25"/>
      <c r="BN260" s="25"/>
      <c r="BO260" s="25"/>
      <c r="BP260" s="25"/>
      <c r="BQ260" s="25"/>
      <c r="BR260" s="25"/>
      <c r="BS260" s="25"/>
      <c r="BT260" s="25"/>
    </row>
    <row r="261" spans="1:72" ht="15.75" customHeight="1" x14ac:dyDescent="0.2">
      <c r="A261" s="25"/>
      <c r="B261" s="25"/>
      <c r="C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  <c r="BM261" s="25"/>
      <c r="BN261" s="25"/>
      <c r="BO261" s="25"/>
      <c r="BP261" s="25"/>
      <c r="BQ261" s="25"/>
      <c r="BR261" s="25"/>
      <c r="BS261" s="25"/>
      <c r="BT261" s="25"/>
    </row>
    <row r="262" spans="1:72" ht="15.75" customHeight="1" x14ac:dyDescent="0.2">
      <c r="A262" s="25"/>
      <c r="B262" s="25"/>
      <c r="C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  <c r="BL262" s="25"/>
      <c r="BM262" s="25"/>
      <c r="BN262" s="25"/>
      <c r="BO262" s="25"/>
      <c r="BP262" s="25"/>
      <c r="BQ262" s="25"/>
      <c r="BR262" s="25"/>
      <c r="BS262" s="25"/>
      <c r="BT262" s="25"/>
    </row>
    <row r="263" spans="1:72" ht="15.75" customHeight="1" x14ac:dyDescent="0.2">
      <c r="A263" s="25"/>
      <c r="B263" s="25"/>
      <c r="C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  <c r="AW263" s="25"/>
      <c r="AX263" s="25"/>
      <c r="AY263" s="25"/>
      <c r="AZ263" s="25"/>
      <c r="BA263" s="25"/>
      <c r="BB263" s="25"/>
      <c r="BC263" s="25"/>
      <c r="BD263" s="25"/>
      <c r="BE263" s="25"/>
      <c r="BF263" s="25"/>
      <c r="BG263" s="25"/>
      <c r="BH263" s="25"/>
      <c r="BI263" s="25"/>
      <c r="BJ263" s="25"/>
      <c r="BK263" s="25"/>
      <c r="BL263" s="25"/>
      <c r="BM263" s="25"/>
      <c r="BN263" s="25"/>
      <c r="BO263" s="25"/>
      <c r="BP263" s="25"/>
      <c r="BQ263" s="25"/>
      <c r="BR263" s="25"/>
      <c r="BS263" s="25"/>
      <c r="BT263" s="25"/>
    </row>
    <row r="264" spans="1:72" ht="15.75" customHeight="1" x14ac:dyDescent="0.2">
      <c r="A264" s="25"/>
      <c r="B264" s="25"/>
      <c r="C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  <c r="BL264" s="25"/>
      <c r="BM264" s="25"/>
      <c r="BN264" s="25"/>
      <c r="BO264" s="25"/>
      <c r="BP264" s="25"/>
      <c r="BQ264" s="25"/>
      <c r="BR264" s="25"/>
      <c r="BS264" s="25"/>
      <c r="BT264" s="25"/>
    </row>
    <row r="265" spans="1:72" ht="15.75" customHeight="1" x14ac:dyDescent="0.2">
      <c r="A265" s="25"/>
      <c r="B265" s="25"/>
      <c r="C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  <c r="AM265" s="25"/>
      <c r="AN265" s="25"/>
      <c r="AO265" s="25"/>
      <c r="AP265" s="25"/>
      <c r="AQ265" s="25"/>
      <c r="AR265" s="25"/>
      <c r="AS265" s="25"/>
      <c r="AT265" s="25"/>
      <c r="AU265" s="25"/>
      <c r="AV265" s="25"/>
      <c r="AW265" s="25"/>
      <c r="AX265" s="25"/>
      <c r="AY265" s="25"/>
      <c r="AZ265" s="25"/>
      <c r="BA265" s="25"/>
      <c r="BB265" s="25"/>
      <c r="BC265" s="25"/>
      <c r="BD265" s="25"/>
      <c r="BE265" s="25"/>
      <c r="BF265" s="25"/>
      <c r="BG265" s="25"/>
      <c r="BH265" s="25"/>
      <c r="BI265" s="25"/>
      <c r="BJ265" s="25"/>
      <c r="BK265" s="25"/>
      <c r="BL265" s="25"/>
      <c r="BM265" s="25"/>
      <c r="BN265" s="25"/>
      <c r="BO265" s="25"/>
      <c r="BP265" s="25"/>
      <c r="BQ265" s="25"/>
      <c r="BR265" s="25"/>
      <c r="BS265" s="25"/>
      <c r="BT265" s="25"/>
    </row>
    <row r="266" spans="1:72" ht="15.75" customHeight="1" x14ac:dyDescent="0.2">
      <c r="A266" s="25"/>
      <c r="B266" s="25"/>
      <c r="C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  <c r="BM266" s="25"/>
      <c r="BN266" s="25"/>
      <c r="BO266" s="25"/>
      <c r="BP266" s="25"/>
      <c r="BQ266" s="25"/>
      <c r="BR266" s="25"/>
      <c r="BS266" s="25"/>
      <c r="BT266" s="25"/>
    </row>
    <row r="267" spans="1:72" ht="15.75" customHeight="1" x14ac:dyDescent="0.2">
      <c r="A267" s="25"/>
      <c r="B267" s="25"/>
      <c r="C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  <c r="BM267" s="25"/>
      <c r="BN267" s="25"/>
      <c r="BO267" s="25"/>
      <c r="BP267" s="25"/>
      <c r="BQ267" s="25"/>
      <c r="BR267" s="25"/>
      <c r="BS267" s="25"/>
      <c r="BT267" s="25"/>
    </row>
    <row r="268" spans="1:72" ht="15.75" customHeight="1" x14ac:dyDescent="0.2">
      <c r="A268" s="25"/>
      <c r="B268" s="25"/>
      <c r="C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  <c r="BB268" s="25"/>
      <c r="BC268" s="25"/>
      <c r="BD268" s="25"/>
      <c r="BE268" s="25"/>
      <c r="BF268" s="25"/>
      <c r="BG268" s="25"/>
      <c r="BH268" s="25"/>
      <c r="BI268" s="25"/>
      <c r="BJ268" s="25"/>
      <c r="BK268" s="25"/>
      <c r="BL268" s="25"/>
      <c r="BM268" s="25"/>
      <c r="BN268" s="25"/>
      <c r="BO268" s="25"/>
      <c r="BP268" s="25"/>
      <c r="BQ268" s="25"/>
      <c r="BR268" s="25"/>
      <c r="BS268" s="25"/>
      <c r="BT268" s="25"/>
    </row>
    <row r="269" spans="1:72" ht="15.75" customHeight="1" x14ac:dyDescent="0.2">
      <c r="A269" s="25"/>
      <c r="B269" s="25"/>
      <c r="C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  <c r="AW269" s="25"/>
      <c r="AX269" s="25"/>
      <c r="AY269" s="25"/>
      <c r="AZ269" s="25"/>
      <c r="BA269" s="25"/>
      <c r="BB269" s="25"/>
      <c r="BC269" s="25"/>
      <c r="BD269" s="25"/>
      <c r="BE269" s="25"/>
      <c r="BF269" s="25"/>
      <c r="BG269" s="25"/>
      <c r="BH269" s="25"/>
      <c r="BI269" s="25"/>
      <c r="BJ269" s="25"/>
      <c r="BK269" s="25"/>
      <c r="BL269" s="25"/>
      <c r="BM269" s="25"/>
      <c r="BN269" s="25"/>
      <c r="BO269" s="25"/>
      <c r="BP269" s="25"/>
      <c r="BQ269" s="25"/>
      <c r="BR269" s="25"/>
      <c r="BS269" s="25"/>
      <c r="BT269" s="25"/>
    </row>
    <row r="270" spans="1:72" ht="15.75" customHeight="1" x14ac:dyDescent="0.2">
      <c r="A270" s="25"/>
      <c r="B270" s="25"/>
      <c r="C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  <c r="AM270" s="25"/>
      <c r="AN270" s="25"/>
      <c r="AO270" s="25"/>
      <c r="AP270" s="25"/>
      <c r="AQ270" s="25"/>
      <c r="AR270" s="25"/>
      <c r="AS270" s="25"/>
      <c r="AT270" s="25"/>
      <c r="AU270" s="25"/>
      <c r="AV270" s="25"/>
      <c r="AW270" s="25"/>
      <c r="AX270" s="25"/>
      <c r="AY270" s="25"/>
      <c r="AZ270" s="25"/>
      <c r="BA270" s="25"/>
      <c r="BB270" s="25"/>
      <c r="BC270" s="25"/>
      <c r="BD270" s="25"/>
      <c r="BE270" s="25"/>
      <c r="BF270" s="25"/>
      <c r="BG270" s="25"/>
      <c r="BH270" s="25"/>
      <c r="BI270" s="25"/>
      <c r="BJ270" s="25"/>
      <c r="BK270" s="25"/>
      <c r="BL270" s="25"/>
      <c r="BM270" s="25"/>
      <c r="BN270" s="25"/>
      <c r="BO270" s="25"/>
      <c r="BP270" s="25"/>
      <c r="BQ270" s="25"/>
      <c r="BR270" s="25"/>
      <c r="BS270" s="25"/>
      <c r="BT270" s="25"/>
    </row>
    <row r="271" spans="1:72" ht="15.75" customHeight="1" x14ac:dyDescent="0.2">
      <c r="A271" s="25"/>
      <c r="B271" s="25"/>
      <c r="C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  <c r="BM271" s="25"/>
      <c r="BN271" s="25"/>
      <c r="BO271" s="25"/>
      <c r="BP271" s="25"/>
      <c r="BQ271" s="25"/>
      <c r="BR271" s="25"/>
      <c r="BS271" s="25"/>
      <c r="BT271" s="25"/>
    </row>
    <row r="272" spans="1:72" ht="15.75" customHeight="1" x14ac:dyDescent="0.2">
      <c r="A272" s="25"/>
      <c r="B272" s="25"/>
      <c r="C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  <c r="AP272" s="25"/>
      <c r="AQ272" s="25"/>
      <c r="AR272" s="25"/>
      <c r="AS272" s="25"/>
      <c r="AT272" s="25"/>
      <c r="AU272" s="25"/>
      <c r="AV272" s="25"/>
      <c r="AW272" s="25"/>
      <c r="AX272" s="25"/>
      <c r="AY272" s="25"/>
      <c r="AZ272" s="25"/>
      <c r="BA272" s="25"/>
      <c r="BB272" s="25"/>
      <c r="BC272" s="25"/>
      <c r="BD272" s="25"/>
      <c r="BE272" s="25"/>
      <c r="BF272" s="25"/>
      <c r="BG272" s="25"/>
      <c r="BH272" s="25"/>
      <c r="BI272" s="25"/>
      <c r="BJ272" s="25"/>
      <c r="BK272" s="25"/>
      <c r="BL272" s="25"/>
      <c r="BM272" s="25"/>
      <c r="BN272" s="25"/>
      <c r="BO272" s="25"/>
      <c r="BP272" s="25"/>
      <c r="BQ272" s="25"/>
      <c r="BR272" s="25"/>
      <c r="BS272" s="25"/>
      <c r="BT272" s="25"/>
    </row>
    <row r="273" spans="1:72" ht="15.75" customHeight="1" x14ac:dyDescent="0.2">
      <c r="A273" s="25"/>
      <c r="B273" s="25"/>
      <c r="C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  <c r="BL273" s="25"/>
      <c r="BM273" s="25"/>
      <c r="BN273" s="25"/>
      <c r="BO273" s="25"/>
      <c r="BP273" s="25"/>
      <c r="BQ273" s="25"/>
      <c r="BR273" s="25"/>
      <c r="BS273" s="25"/>
      <c r="BT273" s="25"/>
    </row>
    <row r="274" spans="1:72" ht="15.75" customHeight="1" x14ac:dyDescent="0.2">
      <c r="A274" s="25"/>
      <c r="B274" s="25"/>
      <c r="C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  <c r="BL274" s="25"/>
      <c r="BM274" s="25"/>
      <c r="BN274" s="25"/>
      <c r="BO274" s="25"/>
      <c r="BP274" s="25"/>
      <c r="BQ274" s="25"/>
      <c r="BR274" s="25"/>
      <c r="BS274" s="25"/>
      <c r="BT274" s="25"/>
    </row>
    <row r="275" spans="1:72" ht="15.75" customHeight="1" x14ac:dyDescent="0.2">
      <c r="A275" s="25"/>
      <c r="B275" s="25"/>
      <c r="C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  <c r="BF275" s="25"/>
      <c r="BG275" s="25"/>
      <c r="BH275" s="25"/>
      <c r="BI275" s="25"/>
      <c r="BJ275" s="25"/>
      <c r="BK275" s="25"/>
      <c r="BL275" s="25"/>
      <c r="BM275" s="25"/>
      <c r="BN275" s="25"/>
      <c r="BO275" s="25"/>
      <c r="BP275" s="25"/>
      <c r="BQ275" s="25"/>
      <c r="BR275" s="25"/>
      <c r="BS275" s="25"/>
      <c r="BT275" s="25"/>
    </row>
    <row r="276" spans="1:72" ht="15.75" customHeight="1" x14ac:dyDescent="0.2">
      <c r="A276" s="25"/>
      <c r="B276" s="25"/>
      <c r="C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  <c r="BM276" s="25"/>
      <c r="BN276" s="25"/>
      <c r="BO276" s="25"/>
      <c r="BP276" s="25"/>
      <c r="BQ276" s="25"/>
      <c r="BR276" s="25"/>
      <c r="BS276" s="25"/>
      <c r="BT276" s="25"/>
    </row>
    <row r="277" spans="1:72" ht="15.75" customHeight="1" x14ac:dyDescent="0.2">
      <c r="A277" s="25"/>
      <c r="B277" s="25"/>
      <c r="C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  <c r="BL277" s="25"/>
      <c r="BM277" s="25"/>
      <c r="BN277" s="25"/>
      <c r="BO277" s="25"/>
      <c r="BP277" s="25"/>
      <c r="BQ277" s="25"/>
      <c r="BR277" s="25"/>
      <c r="BS277" s="25"/>
      <c r="BT277" s="25"/>
    </row>
    <row r="278" spans="1:72" ht="15.75" customHeight="1" x14ac:dyDescent="0.2">
      <c r="A278" s="25"/>
      <c r="B278" s="25"/>
      <c r="C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  <c r="AW278" s="25"/>
      <c r="AX278" s="25"/>
      <c r="AY278" s="25"/>
      <c r="AZ278" s="25"/>
      <c r="BA278" s="25"/>
      <c r="BB278" s="25"/>
      <c r="BC278" s="25"/>
      <c r="BD278" s="25"/>
      <c r="BE278" s="25"/>
      <c r="BF278" s="25"/>
      <c r="BG278" s="25"/>
      <c r="BH278" s="25"/>
      <c r="BI278" s="25"/>
      <c r="BJ278" s="25"/>
      <c r="BK278" s="25"/>
      <c r="BL278" s="25"/>
      <c r="BM278" s="25"/>
      <c r="BN278" s="25"/>
      <c r="BO278" s="25"/>
      <c r="BP278" s="25"/>
      <c r="BQ278" s="25"/>
      <c r="BR278" s="25"/>
      <c r="BS278" s="25"/>
      <c r="BT278" s="25"/>
    </row>
    <row r="279" spans="1:72" ht="15.75" customHeight="1" x14ac:dyDescent="0.2">
      <c r="A279" s="25"/>
      <c r="B279" s="25"/>
      <c r="C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25"/>
      <c r="AV279" s="25"/>
      <c r="AW279" s="25"/>
      <c r="AX279" s="25"/>
      <c r="AY279" s="25"/>
      <c r="AZ279" s="25"/>
      <c r="BA279" s="25"/>
      <c r="BB279" s="25"/>
      <c r="BC279" s="25"/>
      <c r="BD279" s="25"/>
      <c r="BE279" s="25"/>
      <c r="BF279" s="25"/>
      <c r="BG279" s="25"/>
      <c r="BH279" s="25"/>
      <c r="BI279" s="25"/>
      <c r="BJ279" s="25"/>
      <c r="BK279" s="25"/>
      <c r="BL279" s="25"/>
      <c r="BM279" s="25"/>
      <c r="BN279" s="25"/>
      <c r="BO279" s="25"/>
      <c r="BP279" s="25"/>
      <c r="BQ279" s="25"/>
      <c r="BR279" s="25"/>
      <c r="BS279" s="25"/>
      <c r="BT279" s="25"/>
    </row>
    <row r="280" spans="1:72" ht="15.75" customHeight="1" x14ac:dyDescent="0.2">
      <c r="A280" s="25"/>
      <c r="B280" s="25"/>
      <c r="C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5"/>
      <c r="BM280" s="25"/>
      <c r="BN280" s="25"/>
      <c r="BO280" s="25"/>
      <c r="BP280" s="25"/>
      <c r="BQ280" s="25"/>
      <c r="BR280" s="25"/>
      <c r="BS280" s="25"/>
      <c r="BT280" s="25"/>
    </row>
    <row r="281" spans="1:72" ht="15.75" customHeight="1" x14ac:dyDescent="0.2">
      <c r="A281" s="25"/>
      <c r="B281" s="25"/>
      <c r="C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  <c r="BL281" s="25"/>
      <c r="BM281" s="25"/>
      <c r="BN281" s="25"/>
      <c r="BO281" s="25"/>
      <c r="BP281" s="25"/>
      <c r="BQ281" s="25"/>
      <c r="BR281" s="25"/>
      <c r="BS281" s="25"/>
      <c r="BT281" s="25"/>
    </row>
    <row r="282" spans="1:72" ht="15.75" customHeight="1" x14ac:dyDescent="0.2">
      <c r="A282" s="25"/>
      <c r="B282" s="25"/>
      <c r="C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  <c r="AT282" s="25"/>
      <c r="AU282" s="25"/>
      <c r="AV282" s="25"/>
      <c r="AW282" s="25"/>
      <c r="AX282" s="25"/>
      <c r="AY282" s="25"/>
      <c r="AZ282" s="25"/>
      <c r="BA282" s="25"/>
      <c r="BB282" s="25"/>
      <c r="BC282" s="25"/>
      <c r="BD282" s="25"/>
      <c r="BE282" s="25"/>
      <c r="BF282" s="25"/>
      <c r="BG282" s="25"/>
      <c r="BH282" s="25"/>
      <c r="BI282" s="25"/>
      <c r="BJ282" s="25"/>
      <c r="BK282" s="25"/>
      <c r="BL282" s="25"/>
      <c r="BM282" s="25"/>
      <c r="BN282" s="25"/>
      <c r="BO282" s="25"/>
      <c r="BP282" s="25"/>
      <c r="BQ282" s="25"/>
      <c r="BR282" s="25"/>
      <c r="BS282" s="25"/>
      <c r="BT282" s="25"/>
    </row>
    <row r="283" spans="1:72" ht="15.75" customHeight="1" x14ac:dyDescent="0.2">
      <c r="A283" s="25"/>
      <c r="B283" s="25"/>
      <c r="C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  <c r="AT283" s="25"/>
      <c r="AU283" s="25"/>
      <c r="AV283" s="25"/>
      <c r="AW283" s="25"/>
      <c r="AX283" s="25"/>
      <c r="AY283" s="25"/>
      <c r="AZ283" s="25"/>
      <c r="BA283" s="25"/>
      <c r="BB283" s="25"/>
      <c r="BC283" s="25"/>
      <c r="BD283" s="25"/>
      <c r="BE283" s="25"/>
      <c r="BF283" s="25"/>
      <c r="BG283" s="25"/>
      <c r="BH283" s="25"/>
      <c r="BI283" s="25"/>
      <c r="BJ283" s="25"/>
      <c r="BK283" s="25"/>
      <c r="BL283" s="25"/>
      <c r="BM283" s="25"/>
      <c r="BN283" s="25"/>
      <c r="BO283" s="25"/>
      <c r="BP283" s="25"/>
      <c r="BQ283" s="25"/>
      <c r="BR283" s="25"/>
      <c r="BS283" s="25"/>
      <c r="BT283" s="25"/>
    </row>
    <row r="284" spans="1:72" ht="15.75" customHeight="1" x14ac:dyDescent="0.2">
      <c r="A284" s="25"/>
      <c r="B284" s="25"/>
      <c r="C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  <c r="AP284" s="25"/>
      <c r="AQ284" s="25"/>
      <c r="AR284" s="25"/>
      <c r="AS284" s="25"/>
      <c r="AT284" s="25"/>
      <c r="AU284" s="25"/>
      <c r="AV284" s="25"/>
      <c r="AW284" s="25"/>
      <c r="AX284" s="25"/>
      <c r="AY284" s="25"/>
      <c r="AZ284" s="25"/>
      <c r="BA284" s="25"/>
      <c r="BB284" s="25"/>
      <c r="BC284" s="25"/>
      <c r="BD284" s="25"/>
      <c r="BE284" s="25"/>
      <c r="BF284" s="25"/>
      <c r="BG284" s="25"/>
      <c r="BH284" s="25"/>
      <c r="BI284" s="25"/>
      <c r="BJ284" s="25"/>
      <c r="BK284" s="25"/>
      <c r="BL284" s="25"/>
      <c r="BM284" s="25"/>
      <c r="BN284" s="25"/>
      <c r="BO284" s="25"/>
      <c r="BP284" s="25"/>
      <c r="BQ284" s="25"/>
      <c r="BR284" s="25"/>
      <c r="BS284" s="25"/>
      <c r="BT284" s="25"/>
    </row>
    <row r="285" spans="1:72" ht="15.75" customHeight="1" x14ac:dyDescent="0.2">
      <c r="A285" s="25"/>
      <c r="B285" s="25"/>
      <c r="C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  <c r="BL285" s="25"/>
      <c r="BM285" s="25"/>
      <c r="BN285" s="25"/>
      <c r="BO285" s="25"/>
      <c r="BP285" s="25"/>
      <c r="BQ285" s="25"/>
      <c r="BR285" s="25"/>
      <c r="BS285" s="25"/>
      <c r="BT285" s="25"/>
    </row>
    <row r="286" spans="1:72" ht="15.75" customHeight="1" x14ac:dyDescent="0.2">
      <c r="A286" s="25"/>
      <c r="B286" s="25"/>
      <c r="C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  <c r="BL286" s="25"/>
      <c r="BM286" s="25"/>
      <c r="BN286" s="25"/>
      <c r="BO286" s="25"/>
      <c r="BP286" s="25"/>
      <c r="BQ286" s="25"/>
      <c r="BR286" s="25"/>
      <c r="BS286" s="25"/>
      <c r="BT286" s="25"/>
    </row>
    <row r="287" spans="1:72" ht="15.75" customHeight="1" x14ac:dyDescent="0.2">
      <c r="A287" s="25"/>
      <c r="B287" s="25"/>
      <c r="C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5"/>
      <c r="BL287" s="25"/>
      <c r="BM287" s="25"/>
      <c r="BN287" s="25"/>
      <c r="BO287" s="25"/>
      <c r="BP287" s="25"/>
      <c r="BQ287" s="25"/>
      <c r="BR287" s="25"/>
      <c r="BS287" s="25"/>
      <c r="BT287" s="25"/>
    </row>
    <row r="288" spans="1:72" ht="15.75" customHeight="1" x14ac:dyDescent="0.2">
      <c r="A288" s="25"/>
      <c r="B288" s="25"/>
      <c r="C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5"/>
      <c r="BL288" s="25"/>
      <c r="BM288" s="25"/>
      <c r="BN288" s="25"/>
      <c r="BO288" s="25"/>
      <c r="BP288" s="25"/>
      <c r="BQ288" s="25"/>
      <c r="BR288" s="25"/>
      <c r="BS288" s="25"/>
      <c r="BT288" s="25"/>
    </row>
    <row r="289" spans="1:72" ht="15.75" customHeight="1" x14ac:dyDescent="0.2">
      <c r="A289" s="25"/>
      <c r="B289" s="25"/>
      <c r="C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  <c r="AM289" s="25"/>
      <c r="AN289" s="25"/>
      <c r="AO289" s="25"/>
      <c r="AP289" s="25"/>
      <c r="AQ289" s="25"/>
      <c r="AR289" s="25"/>
      <c r="AS289" s="25"/>
      <c r="AT289" s="25"/>
      <c r="AU289" s="25"/>
      <c r="AV289" s="25"/>
      <c r="AW289" s="25"/>
      <c r="AX289" s="25"/>
      <c r="AY289" s="25"/>
      <c r="AZ289" s="25"/>
      <c r="BA289" s="25"/>
      <c r="BB289" s="25"/>
      <c r="BC289" s="25"/>
      <c r="BD289" s="25"/>
      <c r="BE289" s="25"/>
      <c r="BF289" s="25"/>
      <c r="BG289" s="25"/>
      <c r="BH289" s="25"/>
      <c r="BI289" s="25"/>
      <c r="BJ289" s="25"/>
      <c r="BK289" s="25"/>
      <c r="BL289" s="25"/>
      <c r="BM289" s="25"/>
      <c r="BN289" s="25"/>
      <c r="BO289" s="25"/>
      <c r="BP289" s="25"/>
      <c r="BQ289" s="25"/>
      <c r="BR289" s="25"/>
      <c r="BS289" s="25"/>
      <c r="BT289" s="25"/>
    </row>
    <row r="290" spans="1:72" ht="15.75" customHeight="1" x14ac:dyDescent="0.2">
      <c r="A290" s="25"/>
      <c r="B290" s="25"/>
      <c r="C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5"/>
      <c r="BP290" s="25"/>
      <c r="BQ290" s="25"/>
      <c r="BR290" s="25"/>
      <c r="BS290" s="25"/>
      <c r="BT290" s="25"/>
    </row>
    <row r="291" spans="1:72" ht="15.75" customHeight="1" x14ac:dyDescent="0.2">
      <c r="A291" s="25"/>
      <c r="B291" s="25"/>
      <c r="C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  <c r="AT291" s="25"/>
      <c r="AU291" s="25"/>
      <c r="AV291" s="25"/>
      <c r="AW291" s="25"/>
      <c r="AX291" s="25"/>
      <c r="AY291" s="25"/>
      <c r="AZ291" s="25"/>
      <c r="BA291" s="25"/>
      <c r="BB291" s="25"/>
      <c r="BC291" s="25"/>
      <c r="BD291" s="25"/>
      <c r="BE291" s="25"/>
      <c r="BF291" s="25"/>
      <c r="BG291" s="25"/>
      <c r="BH291" s="25"/>
      <c r="BI291" s="25"/>
      <c r="BJ291" s="25"/>
      <c r="BK291" s="25"/>
      <c r="BL291" s="25"/>
      <c r="BM291" s="25"/>
      <c r="BN291" s="25"/>
      <c r="BO291" s="25"/>
      <c r="BP291" s="25"/>
      <c r="BQ291" s="25"/>
      <c r="BR291" s="25"/>
      <c r="BS291" s="25"/>
      <c r="BT291" s="25"/>
    </row>
    <row r="292" spans="1:72" ht="15.75" customHeight="1" x14ac:dyDescent="0.2">
      <c r="A292" s="25"/>
      <c r="B292" s="25"/>
      <c r="C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5"/>
      <c r="AY292" s="25"/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  <c r="BL292" s="25"/>
      <c r="BM292" s="25"/>
      <c r="BN292" s="25"/>
      <c r="BO292" s="25"/>
      <c r="BP292" s="25"/>
      <c r="BQ292" s="25"/>
      <c r="BR292" s="25"/>
      <c r="BS292" s="25"/>
      <c r="BT292" s="25"/>
    </row>
    <row r="293" spans="1:72" ht="15.75" customHeight="1" x14ac:dyDescent="0.2">
      <c r="A293" s="25"/>
      <c r="B293" s="25"/>
      <c r="C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5"/>
      <c r="AY293" s="25"/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  <c r="BL293" s="25"/>
      <c r="BM293" s="25"/>
      <c r="BN293" s="25"/>
      <c r="BO293" s="25"/>
      <c r="BP293" s="25"/>
      <c r="BQ293" s="25"/>
      <c r="BR293" s="25"/>
      <c r="BS293" s="25"/>
      <c r="BT293" s="25"/>
    </row>
    <row r="294" spans="1:72" ht="15.75" customHeight="1" x14ac:dyDescent="0.2">
      <c r="A294" s="25"/>
      <c r="B294" s="25"/>
      <c r="C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5"/>
      <c r="AY294" s="25"/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5"/>
      <c r="BM294" s="25"/>
      <c r="BN294" s="25"/>
      <c r="BO294" s="25"/>
      <c r="BP294" s="25"/>
      <c r="BQ294" s="25"/>
      <c r="BR294" s="25"/>
      <c r="BS294" s="25"/>
      <c r="BT294" s="25"/>
    </row>
    <row r="295" spans="1:72" ht="15.75" customHeight="1" x14ac:dyDescent="0.2">
      <c r="A295" s="25"/>
      <c r="B295" s="25"/>
      <c r="C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  <c r="BN295" s="25"/>
      <c r="BO295" s="25"/>
      <c r="BP295" s="25"/>
      <c r="BQ295" s="25"/>
      <c r="BR295" s="25"/>
      <c r="BS295" s="25"/>
      <c r="BT295" s="25"/>
    </row>
    <row r="296" spans="1:72" ht="15.75" customHeight="1" x14ac:dyDescent="0.2">
      <c r="A296" s="25"/>
      <c r="B296" s="25"/>
      <c r="C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  <c r="AT296" s="25"/>
      <c r="AU296" s="25"/>
      <c r="AV296" s="25"/>
      <c r="AW296" s="25"/>
      <c r="AX296" s="25"/>
      <c r="AY296" s="25"/>
      <c r="AZ296" s="25"/>
      <c r="BA296" s="25"/>
      <c r="BB296" s="25"/>
      <c r="BC296" s="25"/>
      <c r="BD296" s="25"/>
      <c r="BE296" s="25"/>
      <c r="BF296" s="25"/>
      <c r="BG296" s="25"/>
      <c r="BH296" s="25"/>
      <c r="BI296" s="25"/>
      <c r="BJ296" s="25"/>
      <c r="BK296" s="25"/>
      <c r="BL296" s="25"/>
      <c r="BM296" s="25"/>
      <c r="BN296" s="25"/>
      <c r="BO296" s="25"/>
      <c r="BP296" s="25"/>
      <c r="BQ296" s="25"/>
      <c r="BR296" s="25"/>
      <c r="BS296" s="25"/>
      <c r="BT296" s="25"/>
    </row>
    <row r="297" spans="1:72" ht="15.75" customHeight="1" x14ac:dyDescent="0.2">
      <c r="A297" s="25"/>
      <c r="B297" s="25"/>
      <c r="C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  <c r="AT297" s="25"/>
      <c r="AU297" s="25"/>
      <c r="AV297" s="25"/>
      <c r="AW297" s="25"/>
      <c r="AX297" s="25"/>
      <c r="AY297" s="25"/>
      <c r="AZ297" s="25"/>
      <c r="BA297" s="25"/>
      <c r="BB297" s="25"/>
      <c r="BC297" s="25"/>
      <c r="BD297" s="25"/>
      <c r="BE297" s="25"/>
      <c r="BF297" s="25"/>
      <c r="BG297" s="25"/>
      <c r="BH297" s="25"/>
      <c r="BI297" s="25"/>
      <c r="BJ297" s="25"/>
      <c r="BK297" s="25"/>
      <c r="BL297" s="25"/>
      <c r="BM297" s="25"/>
      <c r="BN297" s="25"/>
      <c r="BO297" s="25"/>
      <c r="BP297" s="25"/>
      <c r="BQ297" s="25"/>
      <c r="BR297" s="25"/>
      <c r="BS297" s="25"/>
      <c r="BT297" s="25"/>
    </row>
    <row r="298" spans="1:72" ht="15.75" customHeight="1" x14ac:dyDescent="0.2">
      <c r="A298" s="25"/>
      <c r="B298" s="25"/>
      <c r="C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  <c r="AT298" s="25"/>
      <c r="AU298" s="25"/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  <c r="BF298" s="25"/>
      <c r="BG298" s="25"/>
      <c r="BH298" s="25"/>
      <c r="BI298" s="25"/>
      <c r="BJ298" s="25"/>
      <c r="BK298" s="25"/>
      <c r="BL298" s="25"/>
      <c r="BM298" s="25"/>
      <c r="BN298" s="25"/>
      <c r="BO298" s="25"/>
      <c r="BP298" s="25"/>
      <c r="BQ298" s="25"/>
      <c r="BR298" s="25"/>
      <c r="BS298" s="25"/>
      <c r="BT298" s="25"/>
    </row>
    <row r="299" spans="1:72" ht="15.75" customHeight="1" x14ac:dyDescent="0.2">
      <c r="A299" s="25"/>
      <c r="B299" s="25"/>
      <c r="C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N299" s="25"/>
      <c r="AO299" s="25"/>
      <c r="AP299" s="25"/>
      <c r="AQ299" s="25"/>
      <c r="AR299" s="25"/>
      <c r="AS299" s="25"/>
      <c r="AT299" s="25"/>
      <c r="AU299" s="25"/>
      <c r="AV299" s="25"/>
      <c r="AW299" s="25"/>
      <c r="AX299" s="25"/>
      <c r="AY299" s="25"/>
      <c r="AZ299" s="25"/>
      <c r="BA299" s="25"/>
      <c r="BB299" s="25"/>
      <c r="BC299" s="25"/>
      <c r="BD299" s="25"/>
      <c r="BE299" s="25"/>
      <c r="BF299" s="25"/>
      <c r="BG299" s="25"/>
      <c r="BH299" s="25"/>
      <c r="BI299" s="25"/>
      <c r="BJ299" s="25"/>
      <c r="BK299" s="25"/>
      <c r="BL299" s="25"/>
      <c r="BM299" s="25"/>
      <c r="BN299" s="25"/>
      <c r="BO299" s="25"/>
      <c r="BP299" s="25"/>
      <c r="BQ299" s="25"/>
      <c r="BR299" s="25"/>
      <c r="BS299" s="25"/>
      <c r="BT299" s="25"/>
    </row>
    <row r="300" spans="1:72" ht="15.75" customHeight="1" x14ac:dyDescent="0.2">
      <c r="A300" s="25"/>
      <c r="B300" s="25"/>
      <c r="C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  <c r="AT300" s="25"/>
      <c r="AU300" s="25"/>
      <c r="AV300" s="25"/>
      <c r="AW300" s="25"/>
      <c r="AX300" s="25"/>
      <c r="AY300" s="25"/>
      <c r="AZ300" s="25"/>
      <c r="BA300" s="25"/>
      <c r="BB300" s="25"/>
      <c r="BC300" s="25"/>
      <c r="BD300" s="25"/>
      <c r="BE300" s="25"/>
      <c r="BF300" s="25"/>
      <c r="BG300" s="25"/>
      <c r="BH300" s="25"/>
      <c r="BI300" s="25"/>
      <c r="BJ300" s="25"/>
      <c r="BK300" s="25"/>
      <c r="BL300" s="25"/>
      <c r="BM300" s="25"/>
      <c r="BN300" s="25"/>
      <c r="BO300" s="25"/>
      <c r="BP300" s="25"/>
      <c r="BQ300" s="25"/>
      <c r="BR300" s="25"/>
      <c r="BS300" s="25"/>
      <c r="BT300" s="25"/>
    </row>
    <row r="301" spans="1:72" ht="15.75" customHeight="1" x14ac:dyDescent="0.2">
      <c r="A301" s="25"/>
      <c r="B301" s="25"/>
      <c r="C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N301" s="25"/>
      <c r="AO301" s="25"/>
      <c r="AP301" s="25"/>
      <c r="AQ301" s="25"/>
      <c r="AR301" s="25"/>
      <c r="AS301" s="25"/>
      <c r="AT301" s="25"/>
      <c r="AU301" s="25"/>
      <c r="AV301" s="25"/>
      <c r="AW301" s="25"/>
      <c r="AX301" s="25"/>
      <c r="AY301" s="25"/>
      <c r="AZ301" s="25"/>
      <c r="BA301" s="25"/>
      <c r="BB301" s="25"/>
      <c r="BC301" s="25"/>
      <c r="BD301" s="25"/>
      <c r="BE301" s="25"/>
      <c r="BF301" s="25"/>
      <c r="BG301" s="25"/>
      <c r="BH301" s="25"/>
      <c r="BI301" s="25"/>
      <c r="BJ301" s="25"/>
      <c r="BK301" s="25"/>
      <c r="BL301" s="25"/>
      <c r="BM301" s="25"/>
      <c r="BN301" s="25"/>
      <c r="BO301" s="25"/>
      <c r="BP301" s="25"/>
      <c r="BQ301" s="25"/>
      <c r="BR301" s="25"/>
      <c r="BS301" s="25"/>
      <c r="BT301" s="25"/>
    </row>
    <row r="302" spans="1:72" ht="15.75" customHeight="1" x14ac:dyDescent="0.2">
      <c r="A302" s="25"/>
      <c r="B302" s="25"/>
      <c r="C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  <c r="BF302" s="25"/>
      <c r="BG302" s="25"/>
      <c r="BH302" s="25"/>
      <c r="BI302" s="25"/>
      <c r="BJ302" s="25"/>
      <c r="BK302" s="25"/>
      <c r="BL302" s="25"/>
      <c r="BM302" s="25"/>
      <c r="BN302" s="25"/>
      <c r="BO302" s="25"/>
      <c r="BP302" s="25"/>
      <c r="BQ302" s="25"/>
      <c r="BR302" s="25"/>
      <c r="BS302" s="25"/>
      <c r="BT302" s="25"/>
    </row>
    <row r="303" spans="1:72" ht="15.75" customHeight="1" x14ac:dyDescent="0.2">
      <c r="A303" s="25"/>
      <c r="B303" s="25"/>
      <c r="C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5"/>
      <c r="BH303" s="25"/>
      <c r="BI303" s="25"/>
      <c r="BJ303" s="25"/>
      <c r="BK303" s="25"/>
      <c r="BL303" s="25"/>
      <c r="BM303" s="25"/>
      <c r="BN303" s="25"/>
      <c r="BO303" s="25"/>
      <c r="BP303" s="25"/>
      <c r="BQ303" s="25"/>
      <c r="BR303" s="25"/>
      <c r="BS303" s="25"/>
      <c r="BT303" s="25"/>
    </row>
    <row r="304" spans="1:72" ht="15.75" customHeight="1" x14ac:dyDescent="0.2">
      <c r="A304" s="25"/>
      <c r="B304" s="25"/>
      <c r="C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5"/>
      <c r="BM304" s="25"/>
      <c r="BN304" s="25"/>
      <c r="BO304" s="25"/>
      <c r="BP304" s="25"/>
      <c r="BQ304" s="25"/>
      <c r="BR304" s="25"/>
      <c r="BS304" s="25"/>
      <c r="BT304" s="25"/>
    </row>
    <row r="305" spans="1:72" ht="15.75" customHeight="1" x14ac:dyDescent="0.2">
      <c r="A305" s="25"/>
      <c r="B305" s="25"/>
      <c r="C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5"/>
      <c r="AQ305" s="25"/>
      <c r="AR305" s="25"/>
      <c r="AS305" s="25"/>
      <c r="AT305" s="25"/>
      <c r="AU305" s="25"/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  <c r="BF305" s="25"/>
      <c r="BG305" s="25"/>
      <c r="BH305" s="25"/>
      <c r="BI305" s="25"/>
      <c r="BJ305" s="25"/>
      <c r="BK305" s="25"/>
      <c r="BL305" s="25"/>
      <c r="BM305" s="25"/>
      <c r="BN305" s="25"/>
      <c r="BO305" s="25"/>
      <c r="BP305" s="25"/>
      <c r="BQ305" s="25"/>
      <c r="BR305" s="25"/>
      <c r="BS305" s="25"/>
      <c r="BT305" s="25"/>
    </row>
    <row r="306" spans="1:72" ht="15.75" customHeight="1" x14ac:dyDescent="0.2">
      <c r="A306" s="25"/>
      <c r="B306" s="25"/>
      <c r="C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5"/>
      <c r="BH306" s="25"/>
      <c r="BI306" s="25"/>
      <c r="BJ306" s="25"/>
      <c r="BK306" s="25"/>
      <c r="BL306" s="25"/>
      <c r="BM306" s="25"/>
      <c r="BN306" s="25"/>
      <c r="BO306" s="25"/>
      <c r="BP306" s="25"/>
      <c r="BQ306" s="25"/>
      <c r="BR306" s="25"/>
      <c r="BS306" s="25"/>
      <c r="BT306" s="25"/>
    </row>
    <row r="307" spans="1:72" ht="15.75" customHeight="1" x14ac:dyDescent="0.2">
      <c r="A307" s="25"/>
      <c r="B307" s="25"/>
      <c r="C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N307" s="25"/>
      <c r="AO307" s="25"/>
      <c r="AP307" s="25"/>
      <c r="AQ307" s="25"/>
      <c r="AR307" s="25"/>
      <c r="AS307" s="25"/>
      <c r="AT307" s="25"/>
      <c r="AU307" s="25"/>
      <c r="AV307" s="25"/>
      <c r="AW307" s="25"/>
      <c r="AX307" s="25"/>
      <c r="AY307" s="25"/>
      <c r="AZ307" s="25"/>
      <c r="BA307" s="25"/>
      <c r="BB307" s="25"/>
      <c r="BC307" s="25"/>
      <c r="BD307" s="25"/>
      <c r="BE307" s="25"/>
      <c r="BF307" s="25"/>
      <c r="BG307" s="25"/>
      <c r="BH307" s="25"/>
      <c r="BI307" s="25"/>
      <c r="BJ307" s="25"/>
      <c r="BK307" s="25"/>
      <c r="BL307" s="25"/>
      <c r="BM307" s="25"/>
      <c r="BN307" s="25"/>
      <c r="BO307" s="25"/>
      <c r="BP307" s="25"/>
      <c r="BQ307" s="25"/>
      <c r="BR307" s="25"/>
      <c r="BS307" s="25"/>
      <c r="BT307" s="25"/>
    </row>
    <row r="308" spans="1:72" ht="15.75" customHeight="1" x14ac:dyDescent="0.2">
      <c r="A308" s="25"/>
      <c r="B308" s="25"/>
      <c r="C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N308" s="25"/>
      <c r="AO308" s="25"/>
      <c r="AP308" s="25"/>
      <c r="AQ308" s="25"/>
      <c r="AR308" s="25"/>
      <c r="AS308" s="25"/>
      <c r="AT308" s="25"/>
      <c r="AU308" s="25"/>
      <c r="AV308" s="25"/>
      <c r="AW308" s="25"/>
      <c r="AX308" s="25"/>
      <c r="AY308" s="25"/>
      <c r="AZ308" s="25"/>
      <c r="BA308" s="25"/>
      <c r="BB308" s="25"/>
      <c r="BC308" s="25"/>
      <c r="BD308" s="25"/>
      <c r="BE308" s="25"/>
      <c r="BF308" s="25"/>
      <c r="BG308" s="25"/>
      <c r="BH308" s="25"/>
      <c r="BI308" s="25"/>
      <c r="BJ308" s="25"/>
      <c r="BK308" s="25"/>
      <c r="BL308" s="25"/>
      <c r="BM308" s="25"/>
      <c r="BN308" s="25"/>
      <c r="BO308" s="25"/>
      <c r="BP308" s="25"/>
      <c r="BQ308" s="25"/>
      <c r="BR308" s="25"/>
      <c r="BS308" s="25"/>
      <c r="BT308" s="25"/>
    </row>
    <row r="309" spans="1:72" ht="15.75" customHeight="1" x14ac:dyDescent="0.2">
      <c r="A309" s="25"/>
      <c r="B309" s="25"/>
      <c r="C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  <c r="BL309" s="25"/>
      <c r="BM309" s="25"/>
      <c r="BN309" s="25"/>
      <c r="BO309" s="25"/>
      <c r="BP309" s="25"/>
      <c r="BQ309" s="25"/>
      <c r="BR309" s="25"/>
      <c r="BS309" s="25"/>
      <c r="BT309" s="25"/>
    </row>
    <row r="310" spans="1:72" ht="15.75" customHeight="1" x14ac:dyDescent="0.2">
      <c r="A310" s="25"/>
      <c r="B310" s="25"/>
      <c r="C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N310" s="25"/>
      <c r="AO310" s="25"/>
      <c r="AP310" s="25"/>
      <c r="AQ310" s="25"/>
      <c r="AR310" s="25"/>
      <c r="AS310" s="25"/>
      <c r="AT310" s="25"/>
      <c r="AU310" s="25"/>
      <c r="AV310" s="25"/>
      <c r="AW310" s="25"/>
      <c r="AX310" s="25"/>
      <c r="AY310" s="25"/>
      <c r="AZ310" s="25"/>
      <c r="BA310" s="25"/>
      <c r="BB310" s="25"/>
      <c r="BC310" s="25"/>
      <c r="BD310" s="25"/>
      <c r="BE310" s="25"/>
      <c r="BF310" s="25"/>
      <c r="BG310" s="25"/>
      <c r="BH310" s="25"/>
      <c r="BI310" s="25"/>
      <c r="BJ310" s="25"/>
      <c r="BK310" s="25"/>
      <c r="BL310" s="25"/>
      <c r="BM310" s="25"/>
      <c r="BN310" s="25"/>
      <c r="BO310" s="25"/>
      <c r="BP310" s="25"/>
      <c r="BQ310" s="25"/>
      <c r="BR310" s="25"/>
      <c r="BS310" s="25"/>
      <c r="BT310" s="25"/>
    </row>
    <row r="311" spans="1:72" ht="15.75" customHeight="1" x14ac:dyDescent="0.2">
      <c r="A311" s="25"/>
      <c r="B311" s="25"/>
      <c r="C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5"/>
      <c r="BH311" s="25"/>
      <c r="BI311" s="25"/>
      <c r="BJ311" s="25"/>
      <c r="BK311" s="25"/>
      <c r="BL311" s="25"/>
      <c r="BM311" s="25"/>
      <c r="BN311" s="25"/>
      <c r="BO311" s="25"/>
      <c r="BP311" s="25"/>
      <c r="BQ311" s="25"/>
      <c r="BR311" s="25"/>
      <c r="BS311" s="25"/>
      <c r="BT311" s="25"/>
    </row>
    <row r="312" spans="1:72" ht="15.75" customHeight="1" x14ac:dyDescent="0.2">
      <c r="A312" s="25"/>
      <c r="B312" s="25"/>
      <c r="C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5"/>
      <c r="AP312" s="25"/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5"/>
      <c r="BH312" s="25"/>
      <c r="BI312" s="25"/>
      <c r="BJ312" s="25"/>
      <c r="BK312" s="25"/>
      <c r="BL312" s="25"/>
      <c r="BM312" s="25"/>
      <c r="BN312" s="25"/>
      <c r="BO312" s="25"/>
      <c r="BP312" s="25"/>
      <c r="BQ312" s="25"/>
      <c r="BR312" s="25"/>
      <c r="BS312" s="25"/>
      <c r="BT312" s="25"/>
    </row>
    <row r="313" spans="1:72" ht="15.75" customHeight="1" x14ac:dyDescent="0.2">
      <c r="A313" s="25"/>
      <c r="B313" s="25"/>
      <c r="C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5"/>
      <c r="BH313" s="25"/>
      <c r="BI313" s="25"/>
      <c r="BJ313" s="25"/>
      <c r="BK313" s="25"/>
      <c r="BL313" s="25"/>
      <c r="BM313" s="25"/>
      <c r="BN313" s="25"/>
      <c r="BO313" s="25"/>
      <c r="BP313" s="25"/>
      <c r="BQ313" s="25"/>
      <c r="BR313" s="25"/>
      <c r="BS313" s="25"/>
      <c r="BT313" s="25"/>
    </row>
    <row r="314" spans="1:72" ht="15.75" customHeight="1" x14ac:dyDescent="0.2">
      <c r="A314" s="25"/>
      <c r="B314" s="25"/>
      <c r="C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  <c r="BL314" s="25"/>
      <c r="BM314" s="25"/>
      <c r="BN314" s="25"/>
      <c r="BO314" s="25"/>
      <c r="BP314" s="25"/>
      <c r="BQ314" s="25"/>
      <c r="BR314" s="25"/>
      <c r="BS314" s="25"/>
      <c r="BT314" s="25"/>
    </row>
    <row r="315" spans="1:72" ht="15.75" customHeight="1" x14ac:dyDescent="0.2">
      <c r="A315" s="25"/>
      <c r="B315" s="25"/>
      <c r="C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  <c r="BF315" s="25"/>
      <c r="BG315" s="25"/>
      <c r="BH315" s="25"/>
      <c r="BI315" s="25"/>
      <c r="BJ315" s="25"/>
      <c r="BK315" s="25"/>
      <c r="BL315" s="25"/>
      <c r="BM315" s="25"/>
      <c r="BN315" s="25"/>
      <c r="BO315" s="25"/>
      <c r="BP315" s="25"/>
      <c r="BQ315" s="25"/>
      <c r="BR315" s="25"/>
      <c r="BS315" s="25"/>
      <c r="BT315" s="25"/>
    </row>
    <row r="316" spans="1:72" ht="15.75" customHeight="1" x14ac:dyDescent="0.2">
      <c r="A316" s="25"/>
      <c r="B316" s="25"/>
      <c r="C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  <c r="BN316" s="25"/>
      <c r="BO316" s="25"/>
      <c r="BP316" s="25"/>
      <c r="BQ316" s="25"/>
      <c r="BR316" s="25"/>
      <c r="BS316" s="25"/>
      <c r="BT316" s="25"/>
    </row>
    <row r="317" spans="1:72" ht="15.75" customHeight="1" x14ac:dyDescent="0.2">
      <c r="A317" s="25"/>
      <c r="B317" s="25"/>
      <c r="C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  <c r="AW317" s="25"/>
      <c r="AX317" s="25"/>
      <c r="AY317" s="25"/>
      <c r="AZ317" s="25"/>
      <c r="BA317" s="25"/>
      <c r="BB317" s="25"/>
      <c r="BC317" s="25"/>
      <c r="BD317" s="25"/>
      <c r="BE317" s="25"/>
      <c r="BF317" s="25"/>
      <c r="BG317" s="25"/>
      <c r="BH317" s="25"/>
      <c r="BI317" s="25"/>
      <c r="BJ317" s="25"/>
      <c r="BK317" s="25"/>
      <c r="BL317" s="25"/>
      <c r="BM317" s="25"/>
      <c r="BN317" s="25"/>
      <c r="BO317" s="25"/>
      <c r="BP317" s="25"/>
      <c r="BQ317" s="25"/>
      <c r="BR317" s="25"/>
      <c r="BS317" s="25"/>
      <c r="BT317" s="25"/>
    </row>
    <row r="318" spans="1:72" ht="15.75" customHeight="1" x14ac:dyDescent="0.2">
      <c r="A318" s="25"/>
      <c r="B318" s="25"/>
      <c r="C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  <c r="BL318" s="25"/>
      <c r="BM318" s="25"/>
      <c r="BN318" s="25"/>
      <c r="BO318" s="25"/>
      <c r="BP318" s="25"/>
      <c r="BQ318" s="25"/>
      <c r="BR318" s="25"/>
      <c r="BS318" s="25"/>
      <c r="BT318" s="25"/>
    </row>
    <row r="319" spans="1:72" ht="15.75" customHeight="1" x14ac:dyDescent="0.2">
      <c r="A319" s="25"/>
      <c r="B319" s="25"/>
      <c r="C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  <c r="BM319" s="25"/>
      <c r="BN319" s="25"/>
      <c r="BO319" s="25"/>
      <c r="BP319" s="25"/>
      <c r="BQ319" s="25"/>
      <c r="BR319" s="25"/>
      <c r="BS319" s="25"/>
      <c r="BT319" s="25"/>
    </row>
    <row r="320" spans="1:72" ht="15.75" customHeight="1" x14ac:dyDescent="0.2">
      <c r="A320" s="25"/>
      <c r="B320" s="25"/>
      <c r="C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  <c r="AT320" s="25"/>
      <c r="AU320" s="25"/>
      <c r="AV320" s="25"/>
      <c r="AW320" s="25"/>
      <c r="AX320" s="25"/>
      <c r="AY320" s="25"/>
      <c r="AZ320" s="25"/>
      <c r="BA320" s="25"/>
      <c r="BB320" s="25"/>
      <c r="BC320" s="25"/>
      <c r="BD320" s="25"/>
      <c r="BE320" s="25"/>
      <c r="BF320" s="25"/>
      <c r="BG320" s="25"/>
      <c r="BH320" s="25"/>
      <c r="BI320" s="25"/>
      <c r="BJ320" s="25"/>
      <c r="BK320" s="25"/>
      <c r="BL320" s="25"/>
      <c r="BM320" s="25"/>
      <c r="BN320" s="25"/>
      <c r="BO320" s="25"/>
      <c r="BP320" s="25"/>
      <c r="BQ320" s="25"/>
      <c r="BR320" s="25"/>
      <c r="BS320" s="25"/>
      <c r="BT320" s="25"/>
    </row>
    <row r="321" spans="1:72" ht="15.75" customHeight="1" x14ac:dyDescent="0.2">
      <c r="A321" s="25"/>
      <c r="B321" s="25"/>
      <c r="C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  <c r="BL321" s="25"/>
      <c r="BM321" s="25"/>
      <c r="BN321" s="25"/>
      <c r="BO321" s="25"/>
      <c r="BP321" s="25"/>
      <c r="BQ321" s="25"/>
      <c r="BR321" s="25"/>
      <c r="BS321" s="25"/>
      <c r="BT321" s="25"/>
    </row>
    <row r="322" spans="1:72" ht="15.75" customHeight="1" x14ac:dyDescent="0.2">
      <c r="A322" s="25"/>
      <c r="B322" s="25"/>
      <c r="C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  <c r="AW322" s="25"/>
      <c r="AX322" s="25"/>
      <c r="AY322" s="25"/>
      <c r="AZ322" s="25"/>
      <c r="BA322" s="25"/>
      <c r="BB322" s="25"/>
      <c r="BC322" s="25"/>
      <c r="BD322" s="25"/>
      <c r="BE322" s="25"/>
      <c r="BF322" s="25"/>
      <c r="BG322" s="25"/>
      <c r="BH322" s="25"/>
      <c r="BI322" s="25"/>
      <c r="BJ322" s="25"/>
      <c r="BK322" s="25"/>
      <c r="BL322" s="25"/>
      <c r="BM322" s="25"/>
      <c r="BN322" s="25"/>
      <c r="BO322" s="25"/>
      <c r="BP322" s="25"/>
      <c r="BQ322" s="25"/>
      <c r="BR322" s="25"/>
      <c r="BS322" s="25"/>
      <c r="BT322" s="25"/>
    </row>
    <row r="323" spans="1:72" ht="15.75" customHeight="1" x14ac:dyDescent="0.2">
      <c r="A323" s="25"/>
      <c r="B323" s="25"/>
      <c r="C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  <c r="AW323" s="25"/>
      <c r="AX323" s="25"/>
      <c r="AY323" s="25"/>
      <c r="AZ323" s="25"/>
      <c r="BA323" s="25"/>
      <c r="BB323" s="25"/>
      <c r="BC323" s="25"/>
      <c r="BD323" s="25"/>
      <c r="BE323" s="25"/>
      <c r="BF323" s="25"/>
      <c r="BG323" s="25"/>
      <c r="BH323" s="25"/>
      <c r="BI323" s="25"/>
      <c r="BJ323" s="25"/>
      <c r="BK323" s="25"/>
      <c r="BL323" s="25"/>
      <c r="BM323" s="25"/>
      <c r="BN323" s="25"/>
      <c r="BO323" s="25"/>
      <c r="BP323" s="25"/>
      <c r="BQ323" s="25"/>
      <c r="BR323" s="25"/>
      <c r="BS323" s="25"/>
      <c r="BT323" s="25"/>
    </row>
    <row r="324" spans="1:72" ht="15.75" customHeight="1" x14ac:dyDescent="0.2">
      <c r="A324" s="25"/>
      <c r="B324" s="25"/>
      <c r="C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  <c r="AX324" s="25"/>
      <c r="AY324" s="25"/>
      <c r="AZ324" s="25"/>
      <c r="BA324" s="25"/>
      <c r="BB324" s="25"/>
      <c r="BC324" s="25"/>
      <c r="BD324" s="25"/>
      <c r="BE324" s="25"/>
      <c r="BF324" s="25"/>
      <c r="BG324" s="25"/>
      <c r="BH324" s="25"/>
      <c r="BI324" s="25"/>
      <c r="BJ324" s="25"/>
      <c r="BK324" s="25"/>
      <c r="BL324" s="25"/>
      <c r="BM324" s="25"/>
      <c r="BN324" s="25"/>
      <c r="BO324" s="25"/>
      <c r="BP324" s="25"/>
      <c r="BQ324" s="25"/>
      <c r="BR324" s="25"/>
      <c r="BS324" s="25"/>
      <c r="BT324" s="25"/>
    </row>
    <row r="325" spans="1:72" ht="15.75" customHeight="1" x14ac:dyDescent="0.2">
      <c r="A325" s="25"/>
      <c r="B325" s="25"/>
      <c r="C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  <c r="AT325" s="25"/>
      <c r="AU325" s="25"/>
      <c r="AV325" s="25"/>
      <c r="AW325" s="25"/>
      <c r="AX325" s="25"/>
      <c r="AY325" s="25"/>
      <c r="AZ325" s="25"/>
      <c r="BA325" s="25"/>
      <c r="BB325" s="25"/>
      <c r="BC325" s="25"/>
      <c r="BD325" s="25"/>
      <c r="BE325" s="25"/>
      <c r="BF325" s="25"/>
      <c r="BG325" s="25"/>
      <c r="BH325" s="25"/>
      <c r="BI325" s="25"/>
      <c r="BJ325" s="25"/>
      <c r="BK325" s="25"/>
      <c r="BL325" s="25"/>
      <c r="BM325" s="25"/>
      <c r="BN325" s="25"/>
      <c r="BO325" s="25"/>
      <c r="BP325" s="25"/>
      <c r="BQ325" s="25"/>
      <c r="BR325" s="25"/>
      <c r="BS325" s="25"/>
      <c r="BT325" s="25"/>
    </row>
    <row r="326" spans="1:72" ht="15.75" customHeight="1" x14ac:dyDescent="0.2">
      <c r="A326" s="25"/>
      <c r="B326" s="25"/>
      <c r="C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  <c r="BM326" s="25"/>
      <c r="BN326" s="25"/>
      <c r="BO326" s="25"/>
      <c r="BP326" s="25"/>
      <c r="BQ326" s="25"/>
      <c r="BR326" s="25"/>
      <c r="BS326" s="25"/>
      <c r="BT326" s="25"/>
    </row>
    <row r="327" spans="1:72" ht="15.75" customHeight="1" x14ac:dyDescent="0.2">
      <c r="A327" s="25"/>
      <c r="B327" s="25"/>
      <c r="C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  <c r="BL327" s="25"/>
      <c r="BM327" s="25"/>
      <c r="BN327" s="25"/>
      <c r="BO327" s="25"/>
      <c r="BP327" s="25"/>
      <c r="BQ327" s="25"/>
      <c r="BR327" s="25"/>
      <c r="BS327" s="25"/>
      <c r="BT327" s="25"/>
    </row>
    <row r="328" spans="1:72" ht="15.75" customHeight="1" x14ac:dyDescent="0.2">
      <c r="A328" s="25"/>
      <c r="B328" s="25"/>
      <c r="C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  <c r="AT328" s="25"/>
      <c r="AU328" s="25"/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  <c r="BF328" s="25"/>
      <c r="BG328" s="25"/>
      <c r="BH328" s="25"/>
      <c r="BI328" s="25"/>
      <c r="BJ328" s="25"/>
      <c r="BK328" s="25"/>
      <c r="BL328" s="25"/>
      <c r="BM328" s="25"/>
      <c r="BN328" s="25"/>
      <c r="BO328" s="25"/>
      <c r="BP328" s="25"/>
      <c r="BQ328" s="25"/>
      <c r="BR328" s="25"/>
      <c r="BS328" s="25"/>
      <c r="BT328" s="25"/>
    </row>
    <row r="329" spans="1:72" ht="15.75" customHeight="1" x14ac:dyDescent="0.2">
      <c r="A329" s="25"/>
      <c r="B329" s="25"/>
      <c r="C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  <c r="AT329" s="25"/>
      <c r="AU329" s="25"/>
      <c r="AV329" s="25"/>
      <c r="AW329" s="25"/>
      <c r="AX329" s="25"/>
      <c r="AY329" s="25"/>
      <c r="AZ329" s="25"/>
      <c r="BA329" s="25"/>
      <c r="BB329" s="25"/>
      <c r="BC329" s="25"/>
      <c r="BD329" s="25"/>
      <c r="BE329" s="25"/>
      <c r="BF329" s="25"/>
      <c r="BG329" s="25"/>
      <c r="BH329" s="25"/>
      <c r="BI329" s="25"/>
      <c r="BJ329" s="25"/>
      <c r="BK329" s="25"/>
      <c r="BL329" s="25"/>
      <c r="BM329" s="25"/>
      <c r="BN329" s="25"/>
      <c r="BO329" s="25"/>
      <c r="BP329" s="25"/>
      <c r="BQ329" s="25"/>
      <c r="BR329" s="25"/>
      <c r="BS329" s="25"/>
      <c r="BT329" s="25"/>
    </row>
    <row r="330" spans="1:72" ht="15.75" customHeight="1" x14ac:dyDescent="0.2">
      <c r="A330" s="25"/>
      <c r="B330" s="25"/>
      <c r="C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  <c r="AT330" s="25"/>
      <c r="AU330" s="25"/>
      <c r="AV330" s="25"/>
      <c r="AW330" s="25"/>
      <c r="AX330" s="25"/>
      <c r="AY330" s="25"/>
      <c r="AZ330" s="25"/>
      <c r="BA330" s="25"/>
      <c r="BB330" s="25"/>
      <c r="BC330" s="25"/>
      <c r="BD330" s="25"/>
      <c r="BE330" s="25"/>
      <c r="BF330" s="25"/>
      <c r="BG330" s="25"/>
      <c r="BH330" s="25"/>
      <c r="BI330" s="25"/>
      <c r="BJ330" s="25"/>
      <c r="BK330" s="25"/>
      <c r="BL330" s="25"/>
      <c r="BM330" s="25"/>
      <c r="BN330" s="25"/>
      <c r="BO330" s="25"/>
      <c r="BP330" s="25"/>
      <c r="BQ330" s="25"/>
      <c r="BR330" s="25"/>
      <c r="BS330" s="25"/>
      <c r="BT330" s="25"/>
    </row>
    <row r="331" spans="1:72" ht="15.75" customHeight="1" x14ac:dyDescent="0.2">
      <c r="A331" s="25"/>
      <c r="B331" s="25"/>
      <c r="C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  <c r="BL331" s="25"/>
      <c r="BM331" s="25"/>
      <c r="BN331" s="25"/>
      <c r="BO331" s="25"/>
      <c r="BP331" s="25"/>
      <c r="BQ331" s="25"/>
      <c r="BR331" s="25"/>
      <c r="BS331" s="25"/>
      <c r="BT331" s="25"/>
    </row>
    <row r="332" spans="1:72" ht="15.75" customHeight="1" x14ac:dyDescent="0.2">
      <c r="A332" s="25"/>
      <c r="B332" s="25"/>
      <c r="C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  <c r="AP332" s="25"/>
      <c r="AQ332" s="25"/>
      <c r="AR332" s="25"/>
      <c r="AS332" s="25"/>
      <c r="AT332" s="25"/>
      <c r="AU332" s="25"/>
      <c r="AV332" s="25"/>
      <c r="AW332" s="25"/>
      <c r="AX332" s="25"/>
      <c r="AY332" s="25"/>
      <c r="AZ332" s="25"/>
      <c r="BA332" s="25"/>
      <c r="BB332" s="25"/>
      <c r="BC332" s="25"/>
      <c r="BD332" s="25"/>
      <c r="BE332" s="25"/>
      <c r="BF332" s="25"/>
      <c r="BG332" s="25"/>
      <c r="BH332" s="25"/>
      <c r="BI332" s="25"/>
      <c r="BJ332" s="25"/>
      <c r="BK332" s="25"/>
      <c r="BL332" s="25"/>
      <c r="BM332" s="25"/>
      <c r="BN332" s="25"/>
      <c r="BO332" s="25"/>
      <c r="BP332" s="25"/>
      <c r="BQ332" s="25"/>
      <c r="BR332" s="25"/>
      <c r="BS332" s="25"/>
      <c r="BT332" s="25"/>
    </row>
    <row r="333" spans="1:72" ht="15.75" customHeight="1" x14ac:dyDescent="0.2">
      <c r="A333" s="25"/>
      <c r="B333" s="25"/>
      <c r="C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  <c r="AW333" s="25"/>
      <c r="AX333" s="25"/>
      <c r="AY333" s="25"/>
      <c r="AZ333" s="25"/>
      <c r="BA333" s="25"/>
      <c r="BB333" s="25"/>
      <c r="BC333" s="25"/>
      <c r="BD333" s="25"/>
      <c r="BE333" s="25"/>
      <c r="BF333" s="25"/>
      <c r="BG333" s="25"/>
      <c r="BH333" s="25"/>
      <c r="BI333" s="25"/>
      <c r="BJ333" s="25"/>
      <c r="BK333" s="25"/>
      <c r="BL333" s="25"/>
      <c r="BM333" s="25"/>
      <c r="BN333" s="25"/>
      <c r="BO333" s="25"/>
      <c r="BP333" s="25"/>
      <c r="BQ333" s="25"/>
      <c r="BR333" s="25"/>
      <c r="BS333" s="25"/>
      <c r="BT333" s="25"/>
    </row>
    <row r="334" spans="1:72" ht="15.75" customHeight="1" x14ac:dyDescent="0.2">
      <c r="A334" s="25"/>
      <c r="B334" s="25"/>
      <c r="C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  <c r="AP334" s="25"/>
      <c r="AQ334" s="25"/>
      <c r="AR334" s="25"/>
      <c r="AS334" s="25"/>
      <c r="AT334" s="25"/>
      <c r="AU334" s="25"/>
      <c r="AV334" s="25"/>
      <c r="AW334" s="25"/>
      <c r="AX334" s="25"/>
      <c r="AY334" s="25"/>
      <c r="AZ334" s="25"/>
      <c r="BA334" s="25"/>
      <c r="BB334" s="25"/>
      <c r="BC334" s="25"/>
      <c r="BD334" s="25"/>
      <c r="BE334" s="25"/>
      <c r="BF334" s="25"/>
      <c r="BG334" s="25"/>
      <c r="BH334" s="25"/>
      <c r="BI334" s="25"/>
      <c r="BJ334" s="25"/>
      <c r="BK334" s="25"/>
      <c r="BL334" s="25"/>
      <c r="BM334" s="25"/>
      <c r="BN334" s="25"/>
      <c r="BO334" s="25"/>
      <c r="BP334" s="25"/>
      <c r="BQ334" s="25"/>
      <c r="BR334" s="25"/>
      <c r="BS334" s="25"/>
      <c r="BT334" s="25"/>
    </row>
    <row r="335" spans="1:72" ht="15.75" customHeight="1" x14ac:dyDescent="0.2">
      <c r="A335" s="25"/>
      <c r="B335" s="25"/>
      <c r="C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  <c r="BL335" s="25"/>
      <c r="BM335" s="25"/>
      <c r="BN335" s="25"/>
      <c r="BO335" s="25"/>
      <c r="BP335" s="25"/>
      <c r="BQ335" s="25"/>
      <c r="BR335" s="25"/>
      <c r="BS335" s="25"/>
      <c r="BT335" s="25"/>
    </row>
    <row r="336" spans="1:72" ht="15.75" customHeight="1" x14ac:dyDescent="0.2">
      <c r="A336" s="25"/>
      <c r="B336" s="25"/>
      <c r="C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N336" s="25"/>
      <c r="AO336" s="25"/>
      <c r="AP336" s="25"/>
      <c r="AQ336" s="25"/>
      <c r="AR336" s="25"/>
      <c r="AS336" s="25"/>
      <c r="AT336" s="25"/>
      <c r="AU336" s="25"/>
      <c r="AV336" s="25"/>
      <c r="AW336" s="25"/>
      <c r="AX336" s="25"/>
      <c r="AY336" s="25"/>
      <c r="AZ336" s="25"/>
      <c r="BA336" s="25"/>
      <c r="BB336" s="25"/>
      <c r="BC336" s="25"/>
      <c r="BD336" s="25"/>
      <c r="BE336" s="25"/>
      <c r="BF336" s="25"/>
      <c r="BG336" s="25"/>
      <c r="BH336" s="25"/>
      <c r="BI336" s="25"/>
      <c r="BJ336" s="25"/>
      <c r="BK336" s="25"/>
      <c r="BL336" s="25"/>
      <c r="BM336" s="25"/>
      <c r="BN336" s="25"/>
      <c r="BO336" s="25"/>
      <c r="BP336" s="25"/>
      <c r="BQ336" s="25"/>
      <c r="BR336" s="25"/>
      <c r="BS336" s="25"/>
      <c r="BT336" s="25"/>
    </row>
    <row r="337" spans="1:72" ht="15.75" customHeight="1" x14ac:dyDescent="0.2">
      <c r="A337" s="25"/>
      <c r="B337" s="25"/>
      <c r="C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  <c r="AM337" s="25"/>
      <c r="AN337" s="25"/>
      <c r="AO337" s="25"/>
      <c r="AP337" s="25"/>
      <c r="AQ337" s="25"/>
      <c r="AR337" s="25"/>
      <c r="AS337" s="25"/>
      <c r="AT337" s="25"/>
      <c r="AU337" s="25"/>
      <c r="AV337" s="25"/>
      <c r="AW337" s="25"/>
      <c r="AX337" s="25"/>
      <c r="AY337" s="25"/>
      <c r="AZ337" s="25"/>
      <c r="BA337" s="25"/>
      <c r="BB337" s="25"/>
      <c r="BC337" s="25"/>
      <c r="BD337" s="25"/>
      <c r="BE337" s="25"/>
      <c r="BF337" s="25"/>
      <c r="BG337" s="25"/>
      <c r="BH337" s="25"/>
      <c r="BI337" s="25"/>
      <c r="BJ337" s="25"/>
      <c r="BK337" s="25"/>
      <c r="BL337" s="25"/>
      <c r="BM337" s="25"/>
      <c r="BN337" s="25"/>
      <c r="BO337" s="25"/>
      <c r="BP337" s="25"/>
      <c r="BQ337" s="25"/>
      <c r="BR337" s="25"/>
      <c r="BS337" s="25"/>
      <c r="BT337" s="25"/>
    </row>
    <row r="338" spans="1:72" ht="15.75" customHeight="1" x14ac:dyDescent="0.2">
      <c r="A338" s="25"/>
      <c r="B338" s="25"/>
      <c r="C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  <c r="AT338" s="25"/>
      <c r="AU338" s="25"/>
      <c r="AV338" s="25"/>
      <c r="AW338" s="25"/>
      <c r="AX338" s="25"/>
      <c r="AY338" s="25"/>
      <c r="AZ338" s="25"/>
      <c r="BA338" s="25"/>
      <c r="BB338" s="25"/>
      <c r="BC338" s="25"/>
      <c r="BD338" s="25"/>
      <c r="BE338" s="25"/>
      <c r="BF338" s="25"/>
      <c r="BG338" s="25"/>
      <c r="BH338" s="25"/>
      <c r="BI338" s="25"/>
      <c r="BJ338" s="25"/>
      <c r="BK338" s="25"/>
      <c r="BL338" s="25"/>
      <c r="BM338" s="25"/>
      <c r="BN338" s="25"/>
      <c r="BO338" s="25"/>
      <c r="BP338" s="25"/>
      <c r="BQ338" s="25"/>
      <c r="BR338" s="25"/>
      <c r="BS338" s="25"/>
      <c r="BT338" s="25"/>
    </row>
    <row r="339" spans="1:72" ht="15.75" customHeight="1" x14ac:dyDescent="0.2">
      <c r="A339" s="25"/>
      <c r="B339" s="25"/>
      <c r="C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  <c r="AM339" s="25"/>
      <c r="AN339" s="25"/>
      <c r="AO339" s="25"/>
      <c r="AP339" s="25"/>
      <c r="AQ339" s="25"/>
      <c r="AR339" s="25"/>
      <c r="AS339" s="25"/>
      <c r="AT339" s="25"/>
      <c r="AU339" s="25"/>
      <c r="AV339" s="25"/>
      <c r="AW339" s="25"/>
      <c r="AX339" s="25"/>
      <c r="AY339" s="25"/>
      <c r="AZ339" s="25"/>
      <c r="BA339" s="25"/>
      <c r="BB339" s="25"/>
      <c r="BC339" s="25"/>
      <c r="BD339" s="25"/>
      <c r="BE339" s="25"/>
      <c r="BF339" s="25"/>
      <c r="BG339" s="25"/>
      <c r="BH339" s="25"/>
      <c r="BI339" s="25"/>
      <c r="BJ339" s="25"/>
      <c r="BK339" s="25"/>
      <c r="BL339" s="25"/>
      <c r="BM339" s="25"/>
      <c r="BN339" s="25"/>
      <c r="BO339" s="25"/>
      <c r="BP339" s="25"/>
      <c r="BQ339" s="25"/>
      <c r="BR339" s="25"/>
      <c r="BS339" s="25"/>
      <c r="BT339" s="25"/>
    </row>
    <row r="340" spans="1:72" ht="15.75" customHeight="1" x14ac:dyDescent="0.2">
      <c r="A340" s="25"/>
      <c r="B340" s="25"/>
      <c r="C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  <c r="AM340" s="25"/>
      <c r="AN340" s="25"/>
      <c r="AO340" s="25"/>
      <c r="AP340" s="25"/>
      <c r="AQ340" s="25"/>
      <c r="AR340" s="25"/>
      <c r="AS340" s="25"/>
      <c r="AT340" s="25"/>
      <c r="AU340" s="25"/>
      <c r="AV340" s="25"/>
      <c r="AW340" s="25"/>
      <c r="AX340" s="25"/>
      <c r="AY340" s="25"/>
      <c r="AZ340" s="25"/>
      <c r="BA340" s="25"/>
      <c r="BB340" s="25"/>
      <c r="BC340" s="25"/>
      <c r="BD340" s="25"/>
      <c r="BE340" s="25"/>
      <c r="BF340" s="25"/>
      <c r="BG340" s="25"/>
      <c r="BH340" s="25"/>
      <c r="BI340" s="25"/>
      <c r="BJ340" s="25"/>
      <c r="BK340" s="25"/>
      <c r="BL340" s="25"/>
      <c r="BM340" s="25"/>
      <c r="BN340" s="25"/>
      <c r="BO340" s="25"/>
      <c r="BP340" s="25"/>
      <c r="BQ340" s="25"/>
      <c r="BR340" s="25"/>
      <c r="BS340" s="25"/>
      <c r="BT340" s="25"/>
    </row>
    <row r="341" spans="1:72" ht="15.75" customHeight="1" x14ac:dyDescent="0.2">
      <c r="A341" s="25"/>
      <c r="B341" s="25"/>
      <c r="C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  <c r="AM341" s="25"/>
      <c r="AN341" s="25"/>
      <c r="AO341" s="25"/>
      <c r="AP341" s="25"/>
      <c r="AQ341" s="25"/>
      <c r="AR341" s="25"/>
      <c r="AS341" s="25"/>
      <c r="AT341" s="25"/>
      <c r="AU341" s="25"/>
      <c r="AV341" s="25"/>
      <c r="AW341" s="25"/>
      <c r="AX341" s="25"/>
      <c r="AY341" s="25"/>
      <c r="AZ341" s="25"/>
      <c r="BA341" s="25"/>
      <c r="BB341" s="25"/>
      <c r="BC341" s="25"/>
      <c r="BD341" s="25"/>
      <c r="BE341" s="25"/>
      <c r="BF341" s="25"/>
      <c r="BG341" s="25"/>
      <c r="BH341" s="25"/>
      <c r="BI341" s="25"/>
      <c r="BJ341" s="25"/>
      <c r="BK341" s="25"/>
      <c r="BL341" s="25"/>
      <c r="BM341" s="25"/>
      <c r="BN341" s="25"/>
      <c r="BO341" s="25"/>
      <c r="BP341" s="25"/>
      <c r="BQ341" s="25"/>
      <c r="BR341" s="25"/>
      <c r="BS341" s="25"/>
      <c r="BT341" s="25"/>
    </row>
    <row r="342" spans="1:72" ht="15.75" customHeight="1" x14ac:dyDescent="0.2">
      <c r="A342" s="25"/>
      <c r="B342" s="25"/>
      <c r="C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  <c r="AM342" s="25"/>
      <c r="AN342" s="25"/>
      <c r="AO342" s="25"/>
      <c r="AP342" s="25"/>
      <c r="AQ342" s="25"/>
      <c r="AR342" s="25"/>
      <c r="AS342" s="25"/>
      <c r="AT342" s="25"/>
      <c r="AU342" s="25"/>
      <c r="AV342" s="25"/>
      <c r="AW342" s="25"/>
      <c r="AX342" s="25"/>
      <c r="AY342" s="25"/>
      <c r="AZ342" s="25"/>
      <c r="BA342" s="25"/>
      <c r="BB342" s="25"/>
      <c r="BC342" s="25"/>
      <c r="BD342" s="25"/>
      <c r="BE342" s="25"/>
      <c r="BF342" s="25"/>
      <c r="BG342" s="25"/>
      <c r="BH342" s="25"/>
      <c r="BI342" s="25"/>
      <c r="BJ342" s="25"/>
      <c r="BK342" s="25"/>
      <c r="BL342" s="25"/>
      <c r="BM342" s="25"/>
      <c r="BN342" s="25"/>
      <c r="BO342" s="25"/>
      <c r="BP342" s="25"/>
      <c r="BQ342" s="25"/>
      <c r="BR342" s="25"/>
      <c r="BS342" s="25"/>
      <c r="BT342" s="25"/>
    </row>
    <row r="343" spans="1:72" ht="15.75" customHeight="1" x14ac:dyDescent="0.2">
      <c r="A343" s="25"/>
      <c r="B343" s="25"/>
      <c r="C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  <c r="AM343" s="25"/>
      <c r="AN343" s="25"/>
      <c r="AO343" s="25"/>
      <c r="AP343" s="25"/>
      <c r="AQ343" s="25"/>
      <c r="AR343" s="25"/>
      <c r="AS343" s="25"/>
      <c r="AT343" s="25"/>
      <c r="AU343" s="25"/>
      <c r="AV343" s="25"/>
      <c r="AW343" s="25"/>
      <c r="AX343" s="25"/>
      <c r="AY343" s="25"/>
      <c r="AZ343" s="25"/>
      <c r="BA343" s="25"/>
      <c r="BB343" s="25"/>
      <c r="BC343" s="25"/>
      <c r="BD343" s="25"/>
      <c r="BE343" s="25"/>
      <c r="BF343" s="25"/>
      <c r="BG343" s="25"/>
      <c r="BH343" s="25"/>
      <c r="BI343" s="25"/>
      <c r="BJ343" s="25"/>
      <c r="BK343" s="25"/>
      <c r="BL343" s="25"/>
      <c r="BM343" s="25"/>
      <c r="BN343" s="25"/>
      <c r="BO343" s="25"/>
      <c r="BP343" s="25"/>
      <c r="BQ343" s="25"/>
      <c r="BR343" s="25"/>
      <c r="BS343" s="25"/>
      <c r="BT343" s="25"/>
    </row>
    <row r="344" spans="1:72" ht="15.75" customHeight="1" x14ac:dyDescent="0.2">
      <c r="A344" s="25"/>
      <c r="B344" s="25"/>
      <c r="C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N344" s="25"/>
      <c r="AO344" s="25"/>
      <c r="AP344" s="25"/>
      <c r="AQ344" s="25"/>
      <c r="AR344" s="25"/>
      <c r="AS344" s="25"/>
      <c r="AT344" s="25"/>
      <c r="AU344" s="25"/>
      <c r="AV344" s="25"/>
      <c r="AW344" s="25"/>
      <c r="AX344" s="25"/>
      <c r="AY344" s="25"/>
      <c r="AZ344" s="25"/>
      <c r="BA344" s="25"/>
      <c r="BB344" s="25"/>
      <c r="BC344" s="25"/>
      <c r="BD344" s="25"/>
      <c r="BE344" s="25"/>
      <c r="BF344" s="25"/>
      <c r="BG344" s="25"/>
      <c r="BH344" s="25"/>
      <c r="BI344" s="25"/>
      <c r="BJ344" s="25"/>
      <c r="BK344" s="25"/>
      <c r="BL344" s="25"/>
      <c r="BM344" s="25"/>
      <c r="BN344" s="25"/>
      <c r="BO344" s="25"/>
      <c r="BP344" s="25"/>
      <c r="BQ344" s="25"/>
      <c r="BR344" s="25"/>
      <c r="BS344" s="25"/>
      <c r="BT344" s="25"/>
    </row>
    <row r="345" spans="1:72" ht="15.75" customHeight="1" x14ac:dyDescent="0.2">
      <c r="A345" s="25"/>
      <c r="B345" s="25"/>
      <c r="C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  <c r="AM345" s="25"/>
      <c r="AN345" s="25"/>
      <c r="AO345" s="25"/>
      <c r="AP345" s="25"/>
      <c r="AQ345" s="25"/>
      <c r="AR345" s="25"/>
      <c r="AS345" s="25"/>
      <c r="AT345" s="25"/>
      <c r="AU345" s="25"/>
      <c r="AV345" s="25"/>
      <c r="AW345" s="25"/>
      <c r="AX345" s="25"/>
      <c r="AY345" s="25"/>
      <c r="AZ345" s="25"/>
      <c r="BA345" s="25"/>
      <c r="BB345" s="25"/>
      <c r="BC345" s="25"/>
      <c r="BD345" s="25"/>
      <c r="BE345" s="25"/>
      <c r="BF345" s="25"/>
      <c r="BG345" s="25"/>
      <c r="BH345" s="25"/>
      <c r="BI345" s="25"/>
      <c r="BJ345" s="25"/>
      <c r="BK345" s="25"/>
      <c r="BL345" s="25"/>
      <c r="BM345" s="25"/>
      <c r="BN345" s="25"/>
      <c r="BO345" s="25"/>
      <c r="BP345" s="25"/>
      <c r="BQ345" s="25"/>
      <c r="BR345" s="25"/>
      <c r="BS345" s="25"/>
      <c r="BT345" s="25"/>
    </row>
    <row r="346" spans="1:72" ht="15.75" customHeight="1" x14ac:dyDescent="0.2">
      <c r="A346" s="25"/>
      <c r="B346" s="25"/>
      <c r="C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  <c r="AM346" s="25"/>
      <c r="AN346" s="25"/>
      <c r="AO346" s="25"/>
      <c r="AP346" s="25"/>
      <c r="AQ346" s="25"/>
      <c r="AR346" s="25"/>
      <c r="AS346" s="25"/>
      <c r="AT346" s="25"/>
      <c r="AU346" s="25"/>
      <c r="AV346" s="25"/>
      <c r="AW346" s="25"/>
      <c r="AX346" s="25"/>
      <c r="AY346" s="25"/>
      <c r="AZ346" s="25"/>
      <c r="BA346" s="25"/>
      <c r="BB346" s="25"/>
      <c r="BC346" s="25"/>
      <c r="BD346" s="25"/>
      <c r="BE346" s="25"/>
      <c r="BF346" s="25"/>
      <c r="BG346" s="25"/>
      <c r="BH346" s="25"/>
      <c r="BI346" s="25"/>
      <c r="BJ346" s="25"/>
      <c r="BK346" s="25"/>
      <c r="BL346" s="25"/>
      <c r="BM346" s="25"/>
      <c r="BN346" s="25"/>
      <c r="BO346" s="25"/>
      <c r="BP346" s="25"/>
      <c r="BQ346" s="25"/>
      <c r="BR346" s="25"/>
      <c r="BS346" s="25"/>
      <c r="BT346" s="25"/>
    </row>
    <row r="347" spans="1:72" ht="15.75" customHeight="1" x14ac:dyDescent="0.2">
      <c r="A347" s="25"/>
      <c r="B347" s="25"/>
      <c r="C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  <c r="AM347" s="25"/>
      <c r="AN347" s="25"/>
      <c r="AO347" s="25"/>
      <c r="AP347" s="25"/>
      <c r="AQ347" s="25"/>
      <c r="AR347" s="25"/>
      <c r="AS347" s="25"/>
      <c r="AT347" s="25"/>
      <c r="AU347" s="25"/>
      <c r="AV347" s="25"/>
      <c r="AW347" s="25"/>
      <c r="AX347" s="25"/>
      <c r="AY347" s="25"/>
      <c r="AZ347" s="25"/>
      <c r="BA347" s="25"/>
      <c r="BB347" s="25"/>
      <c r="BC347" s="25"/>
      <c r="BD347" s="25"/>
      <c r="BE347" s="25"/>
      <c r="BF347" s="25"/>
      <c r="BG347" s="25"/>
      <c r="BH347" s="25"/>
      <c r="BI347" s="25"/>
      <c r="BJ347" s="25"/>
      <c r="BK347" s="25"/>
      <c r="BL347" s="25"/>
      <c r="BM347" s="25"/>
      <c r="BN347" s="25"/>
      <c r="BO347" s="25"/>
      <c r="BP347" s="25"/>
      <c r="BQ347" s="25"/>
      <c r="BR347" s="25"/>
      <c r="BS347" s="25"/>
      <c r="BT347" s="25"/>
    </row>
    <row r="348" spans="1:72" ht="15.75" customHeight="1" x14ac:dyDescent="0.2">
      <c r="A348" s="25"/>
      <c r="B348" s="25"/>
      <c r="C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  <c r="AM348" s="25"/>
      <c r="AN348" s="25"/>
      <c r="AO348" s="25"/>
      <c r="AP348" s="25"/>
      <c r="AQ348" s="25"/>
      <c r="AR348" s="25"/>
      <c r="AS348" s="25"/>
      <c r="AT348" s="25"/>
      <c r="AU348" s="25"/>
      <c r="AV348" s="25"/>
      <c r="AW348" s="25"/>
      <c r="AX348" s="25"/>
      <c r="AY348" s="25"/>
      <c r="AZ348" s="25"/>
      <c r="BA348" s="25"/>
      <c r="BB348" s="25"/>
      <c r="BC348" s="25"/>
      <c r="BD348" s="25"/>
      <c r="BE348" s="25"/>
      <c r="BF348" s="25"/>
      <c r="BG348" s="25"/>
      <c r="BH348" s="25"/>
      <c r="BI348" s="25"/>
      <c r="BJ348" s="25"/>
      <c r="BK348" s="25"/>
      <c r="BL348" s="25"/>
      <c r="BM348" s="25"/>
      <c r="BN348" s="25"/>
      <c r="BO348" s="25"/>
      <c r="BP348" s="25"/>
      <c r="BQ348" s="25"/>
      <c r="BR348" s="25"/>
      <c r="BS348" s="25"/>
      <c r="BT348" s="25"/>
    </row>
    <row r="349" spans="1:72" ht="15.75" customHeight="1" x14ac:dyDescent="0.2">
      <c r="A349" s="25"/>
      <c r="B349" s="25"/>
      <c r="C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  <c r="AM349" s="25"/>
      <c r="AN349" s="25"/>
      <c r="AO349" s="25"/>
      <c r="AP349" s="25"/>
      <c r="AQ349" s="25"/>
      <c r="AR349" s="25"/>
      <c r="AS349" s="25"/>
      <c r="AT349" s="25"/>
      <c r="AU349" s="25"/>
      <c r="AV349" s="25"/>
      <c r="AW349" s="25"/>
      <c r="AX349" s="25"/>
      <c r="AY349" s="25"/>
      <c r="AZ349" s="25"/>
      <c r="BA349" s="25"/>
      <c r="BB349" s="25"/>
      <c r="BC349" s="25"/>
      <c r="BD349" s="25"/>
      <c r="BE349" s="25"/>
      <c r="BF349" s="25"/>
      <c r="BG349" s="25"/>
      <c r="BH349" s="25"/>
      <c r="BI349" s="25"/>
      <c r="BJ349" s="25"/>
      <c r="BK349" s="25"/>
      <c r="BL349" s="25"/>
      <c r="BM349" s="25"/>
      <c r="BN349" s="25"/>
      <c r="BO349" s="25"/>
      <c r="BP349" s="25"/>
      <c r="BQ349" s="25"/>
      <c r="BR349" s="25"/>
      <c r="BS349" s="25"/>
      <c r="BT349" s="25"/>
    </row>
    <row r="350" spans="1:72" ht="15.75" customHeight="1" x14ac:dyDescent="0.2">
      <c r="A350" s="25"/>
      <c r="B350" s="25"/>
      <c r="C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  <c r="AM350" s="25"/>
      <c r="AN350" s="25"/>
      <c r="AO350" s="25"/>
      <c r="AP350" s="25"/>
      <c r="AQ350" s="25"/>
      <c r="AR350" s="25"/>
      <c r="AS350" s="25"/>
      <c r="AT350" s="25"/>
      <c r="AU350" s="25"/>
      <c r="AV350" s="25"/>
      <c r="AW350" s="25"/>
      <c r="AX350" s="25"/>
      <c r="AY350" s="25"/>
      <c r="AZ350" s="25"/>
      <c r="BA350" s="25"/>
      <c r="BB350" s="25"/>
      <c r="BC350" s="25"/>
      <c r="BD350" s="25"/>
      <c r="BE350" s="25"/>
      <c r="BF350" s="25"/>
      <c r="BG350" s="25"/>
      <c r="BH350" s="25"/>
      <c r="BI350" s="25"/>
      <c r="BJ350" s="25"/>
      <c r="BK350" s="25"/>
      <c r="BL350" s="25"/>
      <c r="BM350" s="25"/>
      <c r="BN350" s="25"/>
      <c r="BO350" s="25"/>
      <c r="BP350" s="25"/>
      <c r="BQ350" s="25"/>
      <c r="BR350" s="25"/>
      <c r="BS350" s="25"/>
      <c r="BT350" s="25"/>
    </row>
    <row r="351" spans="1:72" ht="15.75" customHeight="1" x14ac:dyDescent="0.2">
      <c r="A351" s="25"/>
      <c r="B351" s="25"/>
      <c r="C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  <c r="AM351" s="25"/>
      <c r="AN351" s="25"/>
      <c r="AO351" s="25"/>
      <c r="AP351" s="25"/>
      <c r="AQ351" s="25"/>
      <c r="AR351" s="25"/>
      <c r="AS351" s="25"/>
      <c r="AT351" s="25"/>
      <c r="AU351" s="25"/>
      <c r="AV351" s="25"/>
      <c r="AW351" s="25"/>
      <c r="AX351" s="25"/>
      <c r="AY351" s="25"/>
      <c r="AZ351" s="25"/>
      <c r="BA351" s="25"/>
      <c r="BB351" s="25"/>
      <c r="BC351" s="25"/>
      <c r="BD351" s="25"/>
      <c r="BE351" s="25"/>
      <c r="BF351" s="25"/>
      <c r="BG351" s="25"/>
      <c r="BH351" s="25"/>
      <c r="BI351" s="25"/>
      <c r="BJ351" s="25"/>
      <c r="BK351" s="25"/>
      <c r="BL351" s="25"/>
      <c r="BM351" s="25"/>
      <c r="BN351" s="25"/>
      <c r="BO351" s="25"/>
      <c r="BP351" s="25"/>
      <c r="BQ351" s="25"/>
      <c r="BR351" s="25"/>
      <c r="BS351" s="25"/>
      <c r="BT351" s="25"/>
    </row>
    <row r="352" spans="1:72" ht="15.75" customHeight="1" x14ac:dyDescent="0.2">
      <c r="A352" s="25"/>
      <c r="B352" s="25"/>
      <c r="C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  <c r="AM352" s="25"/>
      <c r="AN352" s="25"/>
      <c r="AO352" s="25"/>
      <c r="AP352" s="25"/>
      <c r="AQ352" s="25"/>
      <c r="AR352" s="25"/>
      <c r="AS352" s="25"/>
      <c r="AT352" s="25"/>
      <c r="AU352" s="25"/>
      <c r="AV352" s="25"/>
      <c r="AW352" s="25"/>
      <c r="AX352" s="25"/>
      <c r="AY352" s="25"/>
      <c r="AZ352" s="25"/>
      <c r="BA352" s="25"/>
      <c r="BB352" s="25"/>
      <c r="BC352" s="25"/>
      <c r="BD352" s="25"/>
      <c r="BE352" s="25"/>
      <c r="BF352" s="25"/>
      <c r="BG352" s="25"/>
      <c r="BH352" s="25"/>
      <c r="BI352" s="25"/>
      <c r="BJ352" s="25"/>
      <c r="BK352" s="25"/>
      <c r="BL352" s="25"/>
      <c r="BM352" s="25"/>
      <c r="BN352" s="25"/>
      <c r="BO352" s="25"/>
      <c r="BP352" s="25"/>
      <c r="BQ352" s="25"/>
      <c r="BR352" s="25"/>
      <c r="BS352" s="25"/>
      <c r="BT352" s="25"/>
    </row>
    <row r="353" spans="1:72" ht="15.75" customHeight="1" x14ac:dyDescent="0.2">
      <c r="A353" s="25"/>
      <c r="B353" s="25"/>
      <c r="C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  <c r="AM353" s="25"/>
      <c r="AN353" s="25"/>
      <c r="AO353" s="25"/>
      <c r="AP353" s="25"/>
      <c r="AQ353" s="25"/>
      <c r="AR353" s="25"/>
      <c r="AS353" s="25"/>
      <c r="AT353" s="25"/>
      <c r="AU353" s="25"/>
      <c r="AV353" s="25"/>
      <c r="AW353" s="25"/>
      <c r="AX353" s="25"/>
      <c r="AY353" s="25"/>
      <c r="AZ353" s="25"/>
      <c r="BA353" s="25"/>
      <c r="BB353" s="25"/>
      <c r="BC353" s="25"/>
      <c r="BD353" s="25"/>
      <c r="BE353" s="25"/>
      <c r="BF353" s="25"/>
      <c r="BG353" s="25"/>
      <c r="BH353" s="25"/>
      <c r="BI353" s="25"/>
      <c r="BJ353" s="25"/>
      <c r="BK353" s="25"/>
      <c r="BL353" s="25"/>
      <c r="BM353" s="25"/>
      <c r="BN353" s="25"/>
      <c r="BO353" s="25"/>
      <c r="BP353" s="25"/>
      <c r="BQ353" s="25"/>
      <c r="BR353" s="25"/>
      <c r="BS353" s="25"/>
      <c r="BT353" s="25"/>
    </row>
    <row r="354" spans="1:72" ht="15.75" customHeight="1" x14ac:dyDescent="0.2">
      <c r="A354" s="25"/>
      <c r="B354" s="25"/>
      <c r="C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  <c r="AM354" s="25"/>
      <c r="AN354" s="25"/>
      <c r="AO354" s="25"/>
      <c r="AP354" s="25"/>
      <c r="AQ354" s="25"/>
      <c r="AR354" s="25"/>
      <c r="AS354" s="25"/>
      <c r="AT354" s="25"/>
      <c r="AU354" s="25"/>
      <c r="AV354" s="25"/>
      <c r="AW354" s="25"/>
      <c r="AX354" s="25"/>
      <c r="AY354" s="25"/>
      <c r="AZ354" s="25"/>
      <c r="BA354" s="25"/>
      <c r="BB354" s="25"/>
      <c r="BC354" s="25"/>
      <c r="BD354" s="25"/>
      <c r="BE354" s="25"/>
      <c r="BF354" s="25"/>
      <c r="BG354" s="25"/>
      <c r="BH354" s="25"/>
      <c r="BI354" s="25"/>
      <c r="BJ354" s="25"/>
      <c r="BK354" s="25"/>
      <c r="BL354" s="25"/>
      <c r="BM354" s="25"/>
      <c r="BN354" s="25"/>
      <c r="BO354" s="25"/>
      <c r="BP354" s="25"/>
      <c r="BQ354" s="25"/>
      <c r="BR354" s="25"/>
      <c r="BS354" s="25"/>
      <c r="BT354" s="25"/>
    </row>
    <row r="355" spans="1:72" ht="15.75" customHeight="1" x14ac:dyDescent="0.2">
      <c r="A355" s="25"/>
      <c r="B355" s="25"/>
      <c r="C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  <c r="AM355" s="25"/>
      <c r="AN355" s="25"/>
      <c r="AO355" s="25"/>
      <c r="AP355" s="25"/>
      <c r="AQ355" s="25"/>
      <c r="AR355" s="25"/>
      <c r="AS355" s="25"/>
      <c r="AT355" s="25"/>
      <c r="AU355" s="25"/>
      <c r="AV355" s="25"/>
      <c r="AW355" s="25"/>
      <c r="AX355" s="25"/>
      <c r="AY355" s="25"/>
      <c r="AZ355" s="25"/>
      <c r="BA355" s="25"/>
      <c r="BB355" s="25"/>
      <c r="BC355" s="25"/>
      <c r="BD355" s="25"/>
      <c r="BE355" s="25"/>
      <c r="BF355" s="25"/>
      <c r="BG355" s="25"/>
      <c r="BH355" s="25"/>
      <c r="BI355" s="25"/>
      <c r="BJ355" s="25"/>
      <c r="BK355" s="25"/>
      <c r="BL355" s="25"/>
      <c r="BM355" s="25"/>
      <c r="BN355" s="25"/>
      <c r="BO355" s="25"/>
      <c r="BP355" s="25"/>
      <c r="BQ355" s="25"/>
      <c r="BR355" s="25"/>
      <c r="BS355" s="25"/>
      <c r="BT355" s="25"/>
    </row>
    <row r="356" spans="1:72" ht="15.75" customHeight="1" x14ac:dyDescent="0.2">
      <c r="A356" s="25"/>
      <c r="B356" s="25"/>
      <c r="C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  <c r="AM356" s="25"/>
      <c r="AN356" s="25"/>
      <c r="AO356" s="25"/>
      <c r="AP356" s="25"/>
      <c r="AQ356" s="25"/>
      <c r="AR356" s="25"/>
      <c r="AS356" s="25"/>
      <c r="AT356" s="25"/>
      <c r="AU356" s="25"/>
      <c r="AV356" s="25"/>
      <c r="AW356" s="25"/>
      <c r="AX356" s="25"/>
      <c r="AY356" s="25"/>
      <c r="AZ356" s="25"/>
      <c r="BA356" s="25"/>
      <c r="BB356" s="25"/>
      <c r="BC356" s="25"/>
      <c r="BD356" s="25"/>
      <c r="BE356" s="25"/>
      <c r="BF356" s="25"/>
      <c r="BG356" s="25"/>
      <c r="BH356" s="25"/>
      <c r="BI356" s="25"/>
      <c r="BJ356" s="25"/>
      <c r="BK356" s="25"/>
      <c r="BL356" s="25"/>
      <c r="BM356" s="25"/>
      <c r="BN356" s="25"/>
      <c r="BO356" s="25"/>
      <c r="BP356" s="25"/>
      <c r="BQ356" s="25"/>
      <c r="BR356" s="25"/>
      <c r="BS356" s="25"/>
      <c r="BT356" s="25"/>
    </row>
    <row r="357" spans="1:72" ht="15.75" customHeight="1" x14ac:dyDescent="0.2">
      <c r="A357" s="25"/>
      <c r="B357" s="25"/>
      <c r="C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  <c r="AM357" s="25"/>
      <c r="AN357" s="25"/>
      <c r="AO357" s="25"/>
      <c r="AP357" s="25"/>
      <c r="AQ357" s="25"/>
      <c r="AR357" s="25"/>
      <c r="AS357" s="25"/>
      <c r="AT357" s="25"/>
      <c r="AU357" s="25"/>
      <c r="AV357" s="25"/>
      <c r="AW357" s="25"/>
      <c r="AX357" s="25"/>
      <c r="AY357" s="25"/>
      <c r="AZ357" s="25"/>
      <c r="BA357" s="25"/>
      <c r="BB357" s="25"/>
      <c r="BC357" s="25"/>
      <c r="BD357" s="25"/>
      <c r="BE357" s="25"/>
      <c r="BF357" s="25"/>
      <c r="BG357" s="25"/>
      <c r="BH357" s="25"/>
      <c r="BI357" s="25"/>
      <c r="BJ357" s="25"/>
      <c r="BK357" s="25"/>
      <c r="BL357" s="25"/>
      <c r="BM357" s="25"/>
      <c r="BN357" s="25"/>
      <c r="BO357" s="25"/>
      <c r="BP357" s="25"/>
      <c r="BQ357" s="25"/>
      <c r="BR357" s="25"/>
      <c r="BS357" s="25"/>
      <c r="BT357" s="25"/>
    </row>
    <row r="358" spans="1:72" ht="15.75" customHeight="1" x14ac:dyDescent="0.2">
      <c r="A358" s="25"/>
      <c r="B358" s="25"/>
      <c r="C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  <c r="AP358" s="25"/>
      <c r="AQ358" s="25"/>
      <c r="AR358" s="25"/>
      <c r="AS358" s="25"/>
      <c r="AT358" s="25"/>
      <c r="AU358" s="25"/>
      <c r="AV358" s="25"/>
      <c r="AW358" s="25"/>
      <c r="AX358" s="25"/>
      <c r="AY358" s="25"/>
      <c r="AZ358" s="25"/>
      <c r="BA358" s="25"/>
      <c r="BB358" s="25"/>
      <c r="BC358" s="25"/>
      <c r="BD358" s="25"/>
      <c r="BE358" s="25"/>
      <c r="BF358" s="25"/>
      <c r="BG358" s="25"/>
      <c r="BH358" s="25"/>
      <c r="BI358" s="25"/>
      <c r="BJ358" s="25"/>
      <c r="BK358" s="25"/>
      <c r="BL358" s="25"/>
      <c r="BM358" s="25"/>
      <c r="BN358" s="25"/>
      <c r="BO358" s="25"/>
      <c r="BP358" s="25"/>
      <c r="BQ358" s="25"/>
      <c r="BR358" s="25"/>
      <c r="BS358" s="25"/>
      <c r="BT358" s="25"/>
    </row>
    <row r="359" spans="1:72" ht="15.75" customHeight="1" x14ac:dyDescent="0.2">
      <c r="A359" s="25"/>
      <c r="B359" s="25"/>
      <c r="C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  <c r="AM359" s="25"/>
      <c r="AN359" s="25"/>
      <c r="AO359" s="25"/>
      <c r="AP359" s="25"/>
      <c r="AQ359" s="25"/>
      <c r="AR359" s="25"/>
      <c r="AS359" s="25"/>
      <c r="AT359" s="25"/>
      <c r="AU359" s="25"/>
      <c r="AV359" s="25"/>
      <c r="AW359" s="25"/>
      <c r="AX359" s="25"/>
      <c r="AY359" s="25"/>
      <c r="AZ359" s="25"/>
      <c r="BA359" s="25"/>
      <c r="BB359" s="25"/>
      <c r="BC359" s="25"/>
      <c r="BD359" s="25"/>
      <c r="BE359" s="25"/>
      <c r="BF359" s="25"/>
      <c r="BG359" s="25"/>
      <c r="BH359" s="25"/>
      <c r="BI359" s="25"/>
      <c r="BJ359" s="25"/>
      <c r="BK359" s="25"/>
      <c r="BL359" s="25"/>
      <c r="BM359" s="25"/>
      <c r="BN359" s="25"/>
      <c r="BO359" s="25"/>
      <c r="BP359" s="25"/>
      <c r="BQ359" s="25"/>
      <c r="BR359" s="25"/>
      <c r="BS359" s="25"/>
      <c r="BT359" s="25"/>
    </row>
    <row r="360" spans="1:72" ht="15.75" customHeight="1" x14ac:dyDescent="0.2">
      <c r="A360" s="25"/>
      <c r="B360" s="25"/>
      <c r="C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  <c r="AM360" s="25"/>
      <c r="AN360" s="25"/>
      <c r="AO360" s="25"/>
      <c r="AP360" s="25"/>
      <c r="AQ360" s="25"/>
      <c r="AR360" s="25"/>
      <c r="AS360" s="25"/>
      <c r="AT360" s="25"/>
      <c r="AU360" s="25"/>
      <c r="AV360" s="25"/>
      <c r="AW360" s="25"/>
      <c r="AX360" s="25"/>
      <c r="AY360" s="25"/>
      <c r="AZ360" s="25"/>
      <c r="BA360" s="25"/>
      <c r="BB360" s="25"/>
      <c r="BC360" s="25"/>
      <c r="BD360" s="25"/>
      <c r="BE360" s="25"/>
      <c r="BF360" s="25"/>
      <c r="BG360" s="25"/>
      <c r="BH360" s="25"/>
      <c r="BI360" s="25"/>
      <c r="BJ360" s="25"/>
      <c r="BK360" s="25"/>
      <c r="BL360" s="25"/>
      <c r="BM360" s="25"/>
      <c r="BN360" s="25"/>
      <c r="BO360" s="25"/>
      <c r="BP360" s="25"/>
      <c r="BQ360" s="25"/>
      <c r="BR360" s="25"/>
      <c r="BS360" s="25"/>
      <c r="BT360" s="25"/>
    </row>
    <row r="361" spans="1:72" ht="15.75" customHeight="1" x14ac:dyDescent="0.2">
      <c r="A361" s="25"/>
      <c r="B361" s="25"/>
      <c r="C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  <c r="AM361" s="25"/>
      <c r="AN361" s="25"/>
      <c r="AO361" s="25"/>
      <c r="AP361" s="25"/>
      <c r="AQ361" s="25"/>
      <c r="AR361" s="25"/>
      <c r="AS361" s="25"/>
      <c r="AT361" s="25"/>
      <c r="AU361" s="25"/>
      <c r="AV361" s="25"/>
      <c r="AW361" s="25"/>
      <c r="AX361" s="25"/>
      <c r="AY361" s="25"/>
      <c r="AZ361" s="25"/>
      <c r="BA361" s="25"/>
      <c r="BB361" s="25"/>
      <c r="BC361" s="25"/>
      <c r="BD361" s="25"/>
      <c r="BE361" s="25"/>
      <c r="BF361" s="25"/>
      <c r="BG361" s="25"/>
      <c r="BH361" s="25"/>
      <c r="BI361" s="25"/>
      <c r="BJ361" s="25"/>
      <c r="BK361" s="25"/>
      <c r="BL361" s="25"/>
      <c r="BM361" s="25"/>
      <c r="BN361" s="25"/>
      <c r="BO361" s="25"/>
      <c r="BP361" s="25"/>
      <c r="BQ361" s="25"/>
      <c r="BR361" s="25"/>
      <c r="BS361" s="25"/>
      <c r="BT361" s="25"/>
    </row>
    <row r="362" spans="1:72" ht="15.75" customHeight="1" x14ac:dyDescent="0.2">
      <c r="A362" s="25"/>
      <c r="B362" s="25"/>
      <c r="C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  <c r="AM362" s="25"/>
      <c r="AN362" s="25"/>
      <c r="AO362" s="25"/>
      <c r="AP362" s="25"/>
      <c r="AQ362" s="25"/>
      <c r="AR362" s="25"/>
      <c r="AS362" s="25"/>
      <c r="AT362" s="25"/>
      <c r="AU362" s="25"/>
      <c r="AV362" s="25"/>
      <c r="AW362" s="25"/>
      <c r="AX362" s="25"/>
      <c r="AY362" s="25"/>
      <c r="AZ362" s="25"/>
      <c r="BA362" s="25"/>
      <c r="BB362" s="25"/>
      <c r="BC362" s="25"/>
      <c r="BD362" s="25"/>
      <c r="BE362" s="25"/>
      <c r="BF362" s="25"/>
      <c r="BG362" s="25"/>
      <c r="BH362" s="25"/>
      <c r="BI362" s="25"/>
      <c r="BJ362" s="25"/>
      <c r="BK362" s="25"/>
      <c r="BL362" s="25"/>
      <c r="BM362" s="25"/>
      <c r="BN362" s="25"/>
      <c r="BO362" s="25"/>
      <c r="BP362" s="25"/>
      <c r="BQ362" s="25"/>
      <c r="BR362" s="25"/>
      <c r="BS362" s="25"/>
      <c r="BT362" s="25"/>
    </row>
    <row r="363" spans="1:72" ht="15.75" customHeight="1" x14ac:dyDescent="0.2">
      <c r="A363" s="25"/>
      <c r="B363" s="25"/>
      <c r="C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  <c r="AM363" s="25"/>
      <c r="AN363" s="25"/>
      <c r="AO363" s="25"/>
      <c r="AP363" s="25"/>
      <c r="AQ363" s="25"/>
      <c r="AR363" s="25"/>
      <c r="AS363" s="25"/>
      <c r="AT363" s="25"/>
      <c r="AU363" s="25"/>
      <c r="AV363" s="25"/>
      <c r="AW363" s="25"/>
      <c r="AX363" s="25"/>
      <c r="AY363" s="25"/>
      <c r="AZ363" s="25"/>
      <c r="BA363" s="25"/>
      <c r="BB363" s="25"/>
      <c r="BC363" s="25"/>
      <c r="BD363" s="25"/>
      <c r="BE363" s="25"/>
      <c r="BF363" s="25"/>
      <c r="BG363" s="25"/>
      <c r="BH363" s="25"/>
      <c r="BI363" s="25"/>
      <c r="BJ363" s="25"/>
      <c r="BK363" s="25"/>
      <c r="BL363" s="25"/>
      <c r="BM363" s="25"/>
      <c r="BN363" s="25"/>
      <c r="BO363" s="25"/>
      <c r="BP363" s="25"/>
      <c r="BQ363" s="25"/>
      <c r="BR363" s="25"/>
      <c r="BS363" s="25"/>
      <c r="BT363" s="25"/>
    </row>
    <row r="364" spans="1:72" ht="15.75" customHeight="1" x14ac:dyDescent="0.2">
      <c r="A364" s="25"/>
      <c r="B364" s="25"/>
      <c r="C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  <c r="AM364" s="25"/>
      <c r="AN364" s="25"/>
      <c r="AO364" s="25"/>
      <c r="AP364" s="25"/>
      <c r="AQ364" s="25"/>
      <c r="AR364" s="25"/>
      <c r="AS364" s="25"/>
      <c r="AT364" s="25"/>
      <c r="AU364" s="25"/>
      <c r="AV364" s="25"/>
      <c r="AW364" s="25"/>
      <c r="AX364" s="25"/>
      <c r="AY364" s="25"/>
      <c r="AZ364" s="25"/>
      <c r="BA364" s="25"/>
      <c r="BB364" s="25"/>
      <c r="BC364" s="25"/>
      <c r="BD364" s="25"/>
      <c r="BE364" s="25"/>
      <c r="BF364" s="25"/>
      <c r="BG364" s="25"/>
      <c r="BH364" s="25"/>
      <c r="BI364" s="25"/>
      <c r="BJ364" s="25"/>
      <c r="BK364" s="25"/>
      <c r="BL364" s="25"/>
      <c r="BM364" s="25"/>
      <c r="BN364" s="25"/>
      <c r="BO364" s="25"/>
      <c r="BP364" s="25"/>
      <c r="BQ364" s="25"/>
      <c r="BR364" s="25"/>
      <c r="BS364" s="25"/>
      <c r="BT364" s="25"/>
    </row>
    <row r="365" spans="1:72" ht="15.75" customHeight="1" x14ac:dyDescent="0.2">
      <c r="A365" s="25"/>
      <c r="B365" s="25"/>
      <c r="C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  <c r="AM365" s="25"/>
      <c r="AN365" s="25"/>
      <c r="AO365" s="25"/>
      <c r="AP365" s="25"/>
      <c r="AQ365" s="25"/>
      <c r="AR365" s="25"/>
      <c r="AS365" s="25"/>
      <c r="AT365" s="25"/>
      <c r="AU365" s="25"/>
      <c r="AV365" s="25"/>
      <c r="AW365" s="25"/>
      <c r="AX365" s="25"/>
      <c r="AY365" s="25"/>
      <c r="AZ365" s="25"/>
      <c r="BA365" s="25"/>
      <c r="BB365" s="25"/>
      <c r="BC365" s="25"/>
      <c r="BD365" s="25"/>
      <c r="BE365" s="25"/>
      <c r="BF365" s="25"/>
      <c r="BG365" s="25"/>
      <c r="BH365" s="25"/>
      <c r="BI365" s="25"/>
      <c r="BJ365" s="25"/>
      <c r="BK365" s="25"/>
      <c r="BL365" s="25"/>
      <c r="BM365" s="25"/>
      <c r="BN365" s="25"/>
      <c r="BO365" s="25"/>
      <c r="BP365" s="25"/>
      <c r="BQ365" s="25"/>
      <c r="BR365" s="25"/>
      <c r="BS365" s="25"/>
      <c r="BT365" s="25"/>
    </row>
    <row r="366" spans="1:72" ht="15.75" customHeight="1" x14ac:dyDescent="0.2">
      <c r="A366" s="25"/>
      <c r="B366" s="25"/>
      <c r="C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  <c r="AM366" s="25"/>
      <c r="AN366" s="25"/>
      <c r="AO366" s="25"/>
      <c r="AP366" s="25"/>
      <c r="AQ366" s="25"/>
      <c r="AR366" s="25"/>
      <c r="AS366" s="25"/>
      <c r="AT366" s="25"/>
      <c r="AU366" s="25"/>
      <c r="AV366" s="25"/>
      <c r="AW366" s="25"/>
      <c r="AX366" s="25"/>
      <c r="AY366" s="25"/>
      <c r="AZ366" s="25"/>
      <c r="BA366" s="25"/>
      <c r="BB366" s="25"/>
      <c r="BC366" s="25"/>
      <c r="BD366" s="25"/>
      <c r="BE366" s="25"/>
      <c r="BF366" s="25"/>
      <c r="BG366" s="25"/>
      <c r="BH366" s="25"/>
      <c r="BI366" s="25"/>
      <c r="BJ366" s="25"/>
      <c r="BK366" s="25"/>
      <c r="BL366" s="25"/>
      <c r="BM366" s="25"/>
      <c r="BN366" s="25"/>
      <c r="BO366" s="25"/>
      <c r="BP366" s="25"/>
      <c r="BQ366" s="25"/>
      <c r="BR366" s="25"/>
      <c r="BS366" s="25"/>
      <c r="BT366" s="25"/>
    </row>
    <row r="367" spans="1:72" ht="15.75" customHeight="1" x14ac:dyDescent="0.2">
      <c r="A367" s="25"/>
      <c r="B367" s="25"/>
      <c r="C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  <c r="AM367" s="25"/>
      <c r="AN367" s="25"/>
      <c r="AO367" s="25"/>
      <c r="AP367" s="25"/>
      <c r="AQ367" s="25"/>
      <c r="AR367" s="25"/>
      <c r="AS367" s="25"/>
      <c r="AT367" s="25"/>
      <c r="AU367" s="25"/>
      <c r="AV367" s="25"/>
      <c r="AW367" s="25"/>
      <c r="AX367" s="25"/>
      <c r="AY367" s="25"/>
      <c r="AZ367" s="25"/>
      <c r="BA367" s="25"/>
      <c r="BB367" s="25"/>
      <c r="BC367" s="25"/>
      <c r="BD367" s="25"/>
      <c r="BE367" s="25"/>
      <c r="BF367" s="25"/>
      <c r="BG367" s="25"/>
      <c r="BH367" s="25"/>
      <c r="BI367" s="25"/>
      <c r="BJ367" s="25"/>
      <c r="BK367" s="25"/>
      <c r="BL367" s="25"/>
      <c r="BM367" s="25"/>
      <c r="BN367" s="25"/>
      <c r="BO367" s="25"/>
      <c r="BP367" s="25"/>
      <c r="BQ367" s="25"/>
      <c r="BR367" s="25"/>
      <c r="BS367" s="25"/>
      <c r="BT367" s="25"/>
    </row>
    <row r="368" spans="1:72" ht="15.75" customHeight="1" x14ac:dyDescent="0.2">
      <c r="A368" s="25"/>
      <c r="B368" s="25"/>
      <c r="C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  <c r="AM368" s="25"/>
      <c r="AN368" s="25"/>
      <c r="AO368" s="25"/>
      <c r="AP368" s="25"/>
      <c r="AQ368" s="25"/>
      <c r="AR368" s="25"/>
      <c r="AS368" s="25"/>
      <c r="AT368" s="25"/>
      <c r="AU368" s="25"/>
      <c r="AV368" s="25"/>
      <c r="AW368" s="25"/>
      <c r="AX368" s="25"/>
      <c r="AY368" s="25"/>
      <c r="AZ368" s="25"/>
      <c r="BA368" s="25"/>
      <c r="BB368" s="25"/>
      <c r="BC368" s="25"/>
      <c r="BD368" s="25"/>
      <c r="BE368" s="25"/>
      <c r="BF368" s="25"/>
      <c r="BG368" s="25"/>
      <c r="BH368" s="25"/>
      <c r="BI368" s="25"/>
      <c r="BJ368" s="25"/>
      <c r="BK368" s="25"/>
      <c r="BL368" s="25"/>
      <c r="BM368" s="25"/>
      <c r="BN368" s="25"/>
      <c r="BO368" s="25"/>
      <c r="BP368" s="25"/>
      <c r="BQ368" s="25"/>
      <c r="BR368" s="25"/>
      <c r="BS368" s="25"/>
      <c r="BT368" s="25"/>
    </row>
    <row r="369" spans="1:72" ht="15.75" customHeight="1" x14ac:dyDescent="0.2">
      <c r="A369" s="25"/>
      <c r="B369" s="25"/>
      <c r="C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  <c r="AM369" s="25"/>
      <c r="AN369" s="25"/>
      <c r="AO369" s="25"/>
      <c r="AP369" s="25"/>
      <c r="AQ369" s="25"/>
      <c r="AR369" s="25"/>
      <c r="AS369" s="25"/>
      <c r="AT369" s="25"/>
      <c r="AU369" s="25"/>
      <c r="AV369" s="25"/>
      <c r="AW369" s="25"/>
      <c r="AX369" s="25"/>
      <c r="AY369" s="25"/>
      <c r="AZ369" s="25"/>
      <c r="BA369" s="25"/>
      <c r="BB369" s="25"/>
      <c r="BC369" s="25"/>
      <c r="BD369" s="25"/>
      <c r="BE369" s="25"/>
      <c r="BF369" s="25"/>
      <c r="BG369" s="25"/>
      <c r="BH369" s="25"/>
      <c r="BI369" s="25"/>
      <c r="BJ369" s="25"/>
      <c r="BK369" s="25"/>
      <c r="BL369" s="25"/>
      <c r="BM369" s="25"/>
      <c r="BN369" s="25"/>
      <c r="BO369" s="25"/>
      <c r="BP369" s="25"/>
      <c r="BQ369" s="25"/>
      <c r="BR369" s="25"/>
      <c r="BS369" s="25"/>
      <c r="BT369" s="25"/>
    </row>
    <row r="370" spans="1:72" ht="15.75" customHeight="1" x14ac:dyDescent="0.2">
      <c r="A370" s="25"/>
      <c r="B370" s="25"/>
      <c r="C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  <c r="AM370" s="25"/>
      <c r="AN370" s="25"/>
      <c r="AO370" s="25"/>
      <c r="AP370" s="25"/>
      <c r="AQ370" s="25"/>
      <c r="AR370" s="25"/>
      <c r="AS370" s="25"/>
      <c r="AT370" s="25"/>
      <c r="AU370" s="25"/>
      <c r="AV370" s="25"/>
      <c r="AW370" s="25"/>
      <c r="AX370" s="25"/>
      <c r="AY370" s="25"/>
      <c r="AZ370" s="25"/>
      <c r="BA370" s="25"/>
      <c r="BB370" s="25"/>
      <c r="BC370" s="25"/>
      <c r="BD370" s="25"/>
      <c r="BE370" s="25"/>
      <c r="BF370" s="25"/>
      <c r="BG370" s="25"/>
      <c r="BH370" s="25"/>
      <c r="BI370" s="25"/>
      <c r="BJ370" s="25"/>
      <c r="BK370" s="25"/>
      <c r="BL370" s="25"/>
      <c r="BM370" s="25"/>
      <c r="BN370" s="25"/>
      <c r="BO370" s="25"/>
      <c r="BP370" s="25"/>
      <c r="BQ370" s="25"/>
      <c r="BR370" s="25"/>
      <c r="BS370" s="25"/>
      <c r="BT370" s="25"/>
    </row>
    <row r="371" spans="1:72" ht="15.75" customHeight="1" x14ac:dyDescent="0.2">
      <c r="A371" s="25"/>
      <c r="B371" s="25"/>
      <c r="C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  <c r="AM371" s="25"/>
      <c r="AN371" s="25"/>
      <c r="AO371" s="25"/>
      <c r="AP371" s="25"/>
      <c r="AQ371" s="25"/>
      <c r="AR371" s="25"/>
      <c r="AS371" s="25"/>
      <c r="AT371" s="25"/>
      <c r="AU371" s="25"/>
      <c r="AV371" s="25"/>
      <c r="AW371" s="25"/>
      <c r="AX371" s="25"/>
      <c r="AY371" s="25"/>
      <c r="AZ371" s="25"/>
      <c r="BA371" s="25"/>
      <c r="BB371" s="25"/>
      <c r="BC371" s="25"/>
      <c r="BD371" s="25"/>
      <c r="BE371" s="25"/>
      <c r="BF371" s="25"/>
      <c r="BG371" s="25"/>
      <c r="BH371" s="25"/>
      <c r="BI371" s="25"/>
      <c r="BJ371" s="25"/>
      <c r="BK371" s="25"/>
      <c r="BL371" s="25"/>
      <c r="BM371" s="25"/>
      <c r="BN371" s="25"/>
      <c r="BO371" s="25"/>
      <c r="BP371" s="25"/>
      <c r="BQ371" s="25"/>
      <c r="BR371" s="25"/>
      <c r="BS371" s="25"/>
      <c r="BT371" s="25"/>
    </row>
    <row r="372" spans="1:72" ht="15.75" customHeight="1" x14ac:dyDescent="0.2">
      <c r="A372" s="25"/>
      <c r="B372" s="25"/>
      <c r="C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  <c r="AT372" s="25"/>
      <c r="AU372" s="25"/>
      <c r="AV372" s="25"/>
      <c r="AW372" s="25"/>
      <c r="AX372" s="25"/>
      <c r="AY372" s="25"/>
      <c r="AZ372" s="25"/>
      <c r="BA372" s="25"/>
      <c r="BB372" s="25"/>
      <c r="BC372" s="25"/>
      <c r="BD372" s="25"/>
      <c r="BE372" s="25"/>
      <c r="BF372" s="25"/>
      <c r="BG372" s="25"/>
      <c r="BH372" s="25"/>
      <c r="BI372" s="25"/>
      <c r="BJ372" s="25"/>
      <c r="BK372" s="25"/>
      <c r="BL372" s="25"/>
      <c r="BM372" s="25"/>
      <c r="BN372" s="25"/>
      <c r="BO372" s="25"/>
      <c r="BP372" s="25"/>
      <c r="BQ372" s="25"/>
      <c r="BR372" s="25"/>
      <c r="BS372" s="25"/>
      <c r="BT372" s="25"/>
    </row>
    <row r="373" spans="1:72" ht="15.75" customHeight="1" x14ac:dyDescent="0.2">
      <c r="A373" s="25"/>
      <c r="B373" s="25"/>
      <c r="C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  <c r="AM373" s="25"/>
      <c r="AN373" s="25"/>
      <c r="AO373" s="25"/>
      <c r="AP373" s="25"/>
      <c r="AQ373" s="25"/>
      <c r="AR373" s="25"/>
      <c r="AS373" s="25"/>
      <c r="AT373" s="25"/>
      <c r="AU373" s="25"/>
      <c r="AV373" s="25"/>
      <c r="AW373" s="25"/>
      <c r="AX373" s="25"/>
      <c r="AY373" s="25"/>
      <c r="AZ373" s="25"/>
      <c r="BA373" s="25"/>
      <c r="BB373" s="25"/>
      <c r="BC373" s="25"/>
      <c r="BD373" s="25"/>
      <c r="BE373" s="25"/>
      <c r="BF373" s="25"/>
      <c r="BG373" s="25"/>
      <c r="BH373" s="25"/>
      <c r="BI373" s="25"/>
      <c r="BJ373" s="25"/>
      <c r="BK373" s="25"/>
      <c r="BL373" s="25"/>
      <c r="BM373" s="25"/>
      <c r="BN373" s="25"/>
      <c r="BO373" s="25"/>
      <c r="BP373" s="25"/>
      <c r="BQ373" s="25"/>
      <c r="BR373" s="25"/>
      <c r="BS373" s="25"/>
      <c r="BT373" s="25"/>
    </row>
    <row r="374" spans="1:72" ht="15.75" customHeight="1" x14ac:dyDescent="0.2">
      <c r="A374" s="25"/>
      <c r="B374" s="25"/>
      <c r="C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  <c r="AM374" s="25"/>
      <c r="AN374" s="25"/>
      <c r="AO374" s="25"/>
      <c r="AP374" s="25"/>
      <c r="AQ374" s="25"/>
      <c r="AR374" s="25"/>
      <c r="AS374" s="25"/>
      <c r="AT374" s="25"/>
      <c r="AU374" s="25"/>
      <c r="AV374" s="25"/>
      <c r="AW374" s="25"/>
      <c r="AX374" s="25"/>
      <c r="AY374" s="25"/>
      <c r="AZ374" s="25"/>
      <c r="BA374" s="25"/>
      <c r="BB374" s="25"/>
      <c r="BC374" s="25"/>
      <c r="BD374" s="25"/>
      <c r="BE374" s="25"/>
      <c r="BF374" s="25"/>
      <c r="BG374" s="25"/>
      <c r="BH374" s="25"/>
      <c r="BI374" s="25"/>
      <c r="BJ374" s="25"/>
      <c r="BK374" s="25"/>
      <c r="BL374" s="25"/>
      <c r="BM374" s="25"/>
      <c r="BN374" s="25"/>
      <c r="BO374" s="25"/>
      <c r="BP374" s="25"/>
      <c r="BQ374" s="25"/>
      <c r="BR374" s="25"/>
      <c r="BS374" s="25"/>
      <c r="BT374" s="25"/>
    </row>
    <row r="375" spans="1:72" ht="15.75" customHeight="1" x14ac:dyDescent="0.2">
      <c r="A375" s="25"/>
      <c r="B375" s="25"/>
      <c r="C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  <c r="AT375" s="25"/>
      <c r="AU375" s="25"/>
      <c r="AV375" s="25"/>
      <c r="AW375" s="25"/>
      <c r="AX375" s="25"/>
      <c r="AY375" s="25"/>
      <c r="AZ375" s="25"/>
      <c r="BA375" s="25"/>
      <c r="BB375" s="25"/>
      <c r="BC375" s="25"/>
      <c r="BD375" s="25"/>
      <c r="BE375" s="25"/>
      <c r="BF375" s="25"/>
      <c r="BG375" s="25"/>
      <c r="BH375" s="25"/>
      <c r="BI375" s="25"/>
      <c r="BJ375" s="25"/>
      <c r="BK375" s="25"/>
      <c r="BL375" s="25"/>
      <c r="BM375" s="25"/>
      <c r="BN375" s="25"/>
      <c r="BO375" s="25"/>
      <c r="BP375" s="25"/>
      <c r="BQ375" s="25"/>
      <c r="BR375" s="25"/>
      <c r="BS375" s="25"/>
      <c r="BT375" s="25"/>
    </row>
    <row r="376" spans="1:72" ht="15.75" customHeight="1" x14ac:dyDescent="0.2">
      <c r="A376" s="25"/>
      <c r="B376" s="25"/>
      <c r="C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  <c r="AM376" s="25"/>
      <c r="AN376" s="25"/>
      <c r="AO376" s="25"/>
      <c r="AP376" s="25"/>
      <c r="AQ376" s="25"/>
      <c r="AR376" s="25"/>
      <c r="AS376" s="25"/>
      <c r="AT376" s="25"/>
      <c r="AU376" s="25"/>
      <c r="AV376" s="25"/>
      <c r="AW376" s="25"/>
      <c r="AX376" s="25"/>
      <c r="AY376" s="25"/>
      <c r="AZ376" s="25"/>
      <c r="BA376" s="25"/>
      <c r="BB376" s="25"/>
      <c r="BC376" s="25"/>
      <c r="BD376" s="25"/>
      <c r="BE376" s="25"/>
      <c r="BF376" s="25"/>
      <c r="BG376" s="25"/>
      <c r="BH376" s="25"/>
      <c r="BI376" s="25"/>
      <c r="BJ376" s="25"/>
      <c r="BK376" s="25"/>
      <c r="BL376" s="25"/>
      <c r="BM376" s="25"/>
      <c r="BN376" s="25"/>
      <c r="BO376" s="25"/>
      <c r="BP376" s="25"/>
      <c r="BQ376" s="25"/>
      <c r="BR376" s="25"/>
      <c r="BS376" s="25"/>
      <c r="BT376" s="25"/>
    </row>
    <row r="377" spans="1:72" ht="15.75" customHeight="1" x14ac:dyDescent="0.2">
      <c r="A377" s="25"/>
      <c r="B377" s="25"/>
      <c r="C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</row>
    <row r="378" spans="1:72" ht="15.75" customHeight="1" x14ac:dyDescent="0.2">
      <c r="A378" s="25"/>
      <c r="B378" s="25"/>
      <c r="C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  <c r="BT378" s="25"/>
    </row>
    <row r="379" spans="1:72" ht="15.75" customHeight="1" x14ac:dyDescent="0.2">
      <c r="A379" s="25"/>
      <c r="B379" s="25"/>
      <c r="C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  <c r="AP379" s="25"/>
      <c r="AQ379" s="25"/>
      <c r="AR379" s="25"/>
      <c r="AS379" s="25"/>
      <c r="AT379" s="25"/>
      <c r="AU379" s="25"/>
      <c r="AV379" s="25"/>
      <c r="AW379" s="25"/>
      <c r="AX379" s="25"/>
      <c r="AY379" s="25"/>
      <c r="AZ379" s="25"/>
      <c r="BA379" s="25"/>
      <c r="BB379" s="25"/>
      <c r="BC379" s="25"/>
      <c r="BD379" s="25"/>
      <c r="BE379" s="25"/>
      <c r="BF379" s="25"/>
      <c r="BG379" s="25"/>
      <c r="BH379" s="25"/>
      <c r="BI379" s="25"/>
      <c r="BJ379" s="25"/>
      <c r="BK379" s="25"/>
      <c r="BL379" s="25"/>
      <c r="BM379" s="25"/>
      <c r="BN379" s="25"/>
      <c r="BO379" s="25"/>
      <c r="BP379" s="25"/>
      <c r="BQ379" s="25"/>
      <c r="BR379" s="25"/>
      <c r="BS379" s="25"/>
      <c r="BT379" s="25"/>
    </row>
    <row r="380" spans="1:72" ht="15.75" customHeight="1" x14ac:dyDescent="0.2">
      <c r="A380" s="25"/>
      <c r="B380" s="25"/>
      <c r="C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  <c r="AM380" s="25"/>
      <c r="AN380" s="25"/>
      <c r="AO380" s="25"/>
      <c r="AP380" s="25"/>
      <c r="AQ380" s="25"/>
      <c r="AR380" s="25"/>
      <c r="AS380" s="25"/>
      <c r="AT380" s="25"/>
      <c r="AU380" s="25"/>
      <c r="AV380" s="25"/>
      <c r="AW380" s="25"/>
      <c r="AX380" s="25"/>
      <c r="AY380" s="25"/>
      <c r="AZ380" s="25"/>
      <c r="BA380" s="25"/>
      <c r="BB380" s="25"/>
      <c r="BC380" s="25"/>
      <c r="BD380" s="25"/>
      <c r="BE380" s="25"/>
      <c r="BF380" s="25"/>
      <c r="BG380" s="25"/>
      <c r="BH380" s="25"/>
      <c r="BI380" s="25"/>
      <c r="BJ380" s="25"/>
      <c r="BK380" s="25"/>
      <c r="BL380" s="25"/>
      <c r="BM380" s="25"/>
      <c r="BN380" s="25"/>
      <c r="BO380" s="25"/>
      <c r="BP380" s="25"/>
      <c r="BQ380" s="25"/>
      <c r="BR380" s="25"/>
      <c r="BS380" s="25"/>
      <c r="BT380" s="25"/>
    </row>
    <row r="381" spans="1:72" ht="15.75" customHeight="1" x14ac:dyDescent="0.2">
      <c r="A381" s="25"/>
      <c r="B381" s="25"/>
      <c r="C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  <c r="AP381" s="25"/>
      <c r="AQ381" s="25"/>
      <c r="AR381" s="25"/>
      <c r="AS381" s="25"/>
      <c r="AT381" s="25"/>
      <c r="AU381" s="25"/>
      <c r="AV381" s="25"/>
      <c r="AW381" s="25"/>
      <c r="AX381" s="25"/>
      <c r="AY381" s="25"/>
      <c r="AZ381" s="25"/>
      <c r="BA381" s="25"/>
      <c r="BB381" s="25"/>
      <c r="BC381" s="25"/>
      <c r="BD381" s="25"/>
      <c r="BE381" s="25"/>
      <c r="BF381" s="25"/>
      <c r="BG381" s="25"/>
      <c r="BH381" s="25"/>
      <c r="BI381" s="25"/>
      <c r="BJ381" s="25"/>
      <c r="BK381" s="25"/>
      <c r="BL381" s="25"/>
      <c r="BM381" s="25"/>
      <c r="BN381" s="25"/>
      <c r="BO381" s="25"/>
      <c r="BP381" s="25"/>
      <c r="BQ381" s="25"/>
      <c r="BR381" s="25"/>
      <c r="BS381" s="25"/>
      <c r="BT381" s="25"/>
    </row>
    <row r="382" spans="1:72" ht="15.75" customHeight="1" x14ac:dyDescent="0.2">
      <c r="A382" s="25"/>
      <c r="B382" s="25"/>
      <c r="C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  <c r="AM382" s="25"/>
      <c r="AN382" s="25"/>
      <c r="AO382" s="25"/>
      <c r="AP382" s="25"/>
      <c r="AQ382" s="25"/>
      <c r="AR382" s="25"/>
      <c r="AS382" s="25"/>
      <c r="AT382" s="25"/>
      <c r="AU382" s="25"/>
      <c r="AV382" s="25"/>
      <c r="AW382" s="25"/>
      <c r="AX382" s="25"/>
      <c r="AY382" s="25"/>
      <c r="AZ382" s="25"/>
      <c r="BA382" s="25"/>
      <c r="BB382" s="25"/>
      <c r="BC382" s="25"/>
      <c r="BD382" s="25"/>
      <c r="BE382" s="25"/>
      <c r="BF382" s="25"/>
      <c r="BG382" s="25"/>
      <c r="BH382" s="25"/>
      <c r="BI382" s="25"/>
      <c r="BJ382" s="25"/>
      <c r="BK382" s="25"/>
      <c r="BL382" s="25"/>
      <c r="BM382" s="25"/>
      <c r="BN382" s="25"/>
      <c r="BO382" s="25"/>
      <c r="BP382" s="25"/>
      <c r="BQ382" s="25"/>
      <c r="BR382" s="25"/>
      <c r="BS382" s="25"/>
      <c r="BT382" s="25"/>
    </row>
    <row r="383" spans="1:72" ht="15.75" customHeight="1" x14ac:dyDescent="0.2">
      <c r="A383" s="25"/>
      <c r="B383" s="25"/>
      <c r="C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  <c r="AM383" s="25"/>
      <c r="AN383" s="25"/>
      <c r="AO383" s="25"/>
      <c r="AP383" s="25"/>
      <c r="AQ383" s="25"/>
      <c r="AR383" s="25"/>
      <c r="AS383" s="25"/>
      <c r="AT383" s="25"/>
      <c r="AU383" s="25"/>
      <c r="AV383" s="25"/>
      <c r="AW383" s="25"/>
      <c r="AX383" s="25"/>
      <c r="AY383" s="25"/>
      <c r="AZ383" s="25"/>
      <c r="BA383" s="25"/>
      <c r="BB383" s="25"/>
      <c r="BC383" s="25"/>
      <c r="BD383" s="25"/>
      <c r="BE383" s="25"/>
      <c r="BF383" s="25"/>
      <c r="BG383" s="25"/>
      <c r="BH383" s="25"/>
      <c r="BI383" s="25"/>
      <c r="BJ383" s="25"/>
      <c r="BK383" s="25"/>
      <c r="BL383" s="25"/>
      <c r="BM383" s="25"/>
      <c r="BN383" s="25"/>
      <c r="BO383" s="25"/>
      <c r="BP383" s="25"/>
      <c r="BQ383" s="25"/>
      <c r="BR383" s="25"/>
      <c r="BS383" s="25"/>
      <c r="BT383" s="25"/>
    </row>
    <row r="384" spans="1:72" ht="15.75" customHeight="1" x14ac:dyDescent="0.2">
      <c r="A384" s="25"/>
      <c r="B384" s="25"/>
      <c r="C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  <c r="AM384" s="25"/>
      <c r="AN384" s="25"/>
      <c r="AO384" s="25"/>
      <c r="AP384" s="25"/>
      <c r="AQ384" s="25"/>
      <c r="AR384" s="25"/>
      <c r="AS384" s="25"/>
      <c r="AT384" s="25"/>
      <c r="AU384" s="25"/>
      <c r="AV384" s="25"/>
      <c r="AW384" s="25"/>
      <c r="AX384" s="25"/>
      <c r="AY384" s="25"/>
      <c r="AZ384" s="25"/>
      <c r="BA384" s="25"/>
      <c r="BB384" s="25"/>
      <c r="BC384" s="25"/>
      <c r="BD384" s="25"/>
      <c r="BE384" s="25"/>
      <c r="BF384" s="25"/>
      <c r="BG384" s="25"/>
      <c r="BH384" s="25"/>
      <c r="BI384" s="25"/>
      <c r="BJ384" s="25"/>
      <c r="BK384" s="25"/>
      <c r="BL384" s="25"/>
      <c r="BM384" s="25"/>
      <c r="BN384" s="25"/>
      <c r="BO384" s="25"/>
      <c r="BP384" s="25"/>
      <c r="BQ384" s="25"/>
      <c r="BR384" s="25"/>
      <c r="BS384" s="25"/>
      <c r="BT384" s="25"/>
    </row>
    <row r="385" spans="1:72" ht="15.75" customHeight="1" x14ac:dyDescent="0.2">
      <c r="A385" s="25"/>
      <c r="B385" s="25"/>
      <c r="C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  <c r="AM385" s="25"/>
      <c r="AN385" s="25"/>
      <c r="AO385" s="25"/>
      <c r="AP385" s="25"/>
      <c r="AQ385" s="25"/>
      <c r="AR385" s="25"/>
      <c r="AS385" s="25"/>
      <c r="AT385" s="25"/>
      <c r="AU385" s="25"/>
      <c r="AV385" s="25"/>
      <c r="AW385" s="25"/>
      <c r="AX385" s="25"/>
      <c r="AY385" s="25"/>
      <c r="AZ385" s="25"/>
      <c r="BA385" s="25"/>
      <c r="BB385" s="25"/>
      <c r="BC385" s="25"/>
      <c r="BD385" s="25"/>
      <c r="BE385" s="25"/>
      <c r="BF385" s="25"/>
      <c r="BG385" s="25"/>
      <c r="BH385" s="25"/>
      <c r="BI385" s="25"/>
      <c r="BJ385" s="25"/>
      <c r="BK385" s="25"/>
      <c r="BL385" s="25"/>
      <c r="BM385" s="25"/>
      <c r="BN385" s="25"/>
      <c r="BO385" s="25"/>
      <c r="BP385" s="25"/>
      <c r="BQ385" s="25"/>
      <c r="BR385" s="25"/>
      <c r="BS385" s="25"/>
      <c r="BT385" s="25"/>
    </row>
    <row r="386" spans="1:72" ht="15.75" customHeight="1" x14ac:dyDescent="0.2">
      <c r="A386" s="25"/>
      <c r="B386" s="25"/>
      <c r="C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  <c r="AM386" s="25"/>
      <c r="AN386" s="25"/>
      <c r="AO386" s="25"/>
      <c r="AP386" s="25"/>
      <c r="AQ386" s="25"/>
      <c r="AR386" s="25"/>
      <c r="AS386" s="25"/>
      <c r="AT386" s="25"/>
      <c r="AU386" s="25"/>
      <c r="AV386" s="25"/>
      <c r="AW386" s="25"/>
      <c r="AX386" s="25"/>
      <c r="AY386" s="25"/>
      <c r="AZ386" s="25"/>
      <c r="BA386" s="25"/>
      <c r="BB386" s="25"/>
      <c r="BC386" s="25"/>
      <c r="BD386" s="25"/>
      <c r="BE386" s="25"/>
      <c r="BF386" s="25"/>
      <c r="BG386" s="25"/>
      <c r="BH386" s="25"/>
      <c r="BI386" s="25"/>
      <c r="BJ386" s="25"/>
      <c r="BK386" s="25"/>
      <c r="BL386" s="25"/>
      <c r="BM386" s="25"/>
      <c r="BN386" s="25"/>
      <c r="BO386" s="25"/>
      <c r="BP386" s="25"/>
      <c r="BQ386" s="25"/>
      <c r="BR386" s="25"/>
      <c r="BS386" s="25"/>
      <c r="BT386" s="25"/>
    </row>
    <row r="387" spans="1:72" ht="15.75" customHeight="1" x14ac:dyDescent="0.2">
      <c r="A387" s="25"/>
      <c r="B387" s="25"/>
      <c r="C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  <c r="AM387" s="25"/>
      <c r="AN387" s="25"/>
      <c r="AO387" s="25"/>
      <c r="AP387" s="25"/>
      <c r="AQ387" s="25"/>
      <c r="AR387" s="25"/>
      <c r="AS387" s="25"/>
      <c r="AT387" s="25"/>
      <c r="AU387" s="25"/>
      <c r="AV387" s="25"/>
      <c r="AW387" s="25"/>
      <c r="AX387" s="25"/>
      <c r="AY387" s="25"/>
      <c r="AZ387" s="25"/>
      <c r="BA387" s="25"/>
      <c r="BB387" s="25"/>
      <c r="BC387" s="25"/>
      <c r="BD387" s="25"/>
      <c r="BE387" s="25"/>
      <c r="BF387" s="25"/>
      <c r="BG387" s="25"/>
      <c r="BH387" s="25"/>
      <c r="BI387" s="25"/>
      <c r="BJ387" s="25"/>
      <c r="BK387" s="25"/>
      <c r="BL387" s="25"/>
      <c r="BM387" s="25"/>
      <c r="BN387" s="25"/>
      <c r="BO387" s="25"/>
      <c r="BP387" s="25"/>
      <c r="BQ387" s="25"/>
      <c r="BR387" s="25"/>
      <c r="BS387" s="25"/>
      <c r="BT387" s="25"/>
    </row>
    <row r="388" spans="1:72" ht="15.75" customHeight="1" x14ac:dyDescent="0.2">
      <c r="A388" s="25"/>
      <c r="B388" s="25"/>
      <c r="C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  <c r="AM388" s="25"/>
      <c r="AN388" s="25"/>
      <c r="AO388" s="25"/>
      <c r="AP388" s="25"/>
      <c r="AQ388" s="25"/>
      <c r="AR388" s="25"/>
      <c r="AS388" s="25"/>
      <c r="AT388" s="25"/>
      <c r="AU388" s="25"/>
      <c r="AV388" s="25"/>
      <c r="AW388" s="25"/>
      <c r="AX388" s="25"/>
      <c r="AY388" s="25"/>
      <c r="AZ388" s="25"/>
      <c r="BA388" s="25"/>
      <c r="BB388" s="25"/>
      <c r="BC388" s="25"/>
      <c r="BD388" s="25"/>
      <c r="BE388" s="25"/>
      <c r="BF388" s="25"/>
      <c r="BG388" s="25"/>
      <c r="BH388" s="25"/>
      <c r="BI388" s="25"/>
      <c r="BJ388" s="25"/>
      <c r="BK388" s="25"/>
      <c r="BL388" s="25"/>
      <c r="BM388" s="25"/>
      <c r="BN388" s="25"/>
      <c r="BO388" s="25"/>
      <c r="BP388" s="25"/>
      <c r="BQ388" s="25"/>
      <c r="BR388" s="25"/>
      <c r="BS388" s="25"/>
      <c r="BT388" s="25"/>
    </row>
    <row r="389" spans="1:72" ht="15.75" customHeight="1" x14ac:dyDescent="0.2">
      <c r="A389" s="25"/>
      <c r="B389" s="25"/>
      <c r="C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  <c r="AM389" s="25"/>
      <c r="AN389" s="25"/>
      <c r="AO389" s="25"/>
      <c r="AP389" s="25"/>
      <c r="AQ389" s="25"/>
      <c r="AR389" s="25"/>
      <c r="AS389" s="25"/>
      <c r="AT389" s="25"/>
      <c r="AU389" s="25"/>
      <c r="AV389" s="25"/>
      <c r="AW389" s="25"/>
      <c r="AX389" s="25"/>
      <c r="AY389" s="25"/>
      <c r="AZ389" s="25"/>
      <c r="BA389" s="25"/>
      <c r="BB389" s="25"/>
      <c r="BC389" s="25"/>
      <c r="BD389" s="25"/>
      <c r="BE389" s="25"/>
      <c r="BF389" s="25"/>
      <c r="BG389" s="25"/>
      <c r="BH389" s="25"/>
      <c r="BI389" s="25"/>
      <c r="BJ389" s="25"/>
      <c r="BK389" s="25"/>
      <c r="BL389" s="25"/>
      <c r="BM389" s="25"/>
      <c r="BN389" s="25"/>
      <c r="BO389" s="25"/>
      <c r="BP389" s="25"/>
      <c r="BQ389" s="25"/>
      <c r="BR389" s="25"/>
      <c r="BS389" s="25"/>
      <c r="BT389" s="25"/>
    </row>
    <row r="390" spans="1:72" ht="15.75" customHeight="1" x14ac:dyDescent="0.2">
      <c r="A390" s="25"/>
      <c r="B390" s="25"/>
      <c r="C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  <c r="AT390" s="25"/>
      <c r="AU390" s="25"/>
      <c r="AV390" s="25"/>
      <c r="AW390" s="25"/>
      <c r="AX390" s="25"/>
      <c r="AY390" s="25"/>
      <c r="AZ390" s="25"/>
      <c r="BA390" s="25"/>
      <c r="BB390" s="25"/>
      <c r="BC390" s="25"/>
      <c r="BD390" s="25"/>
      <c r="BE390" s="25"/>
      <c r="BF390" s="25"/>
      <c r="BG390" s="25"/>
      <c r="BH390" s="25"/>
      <c r="BI390" s="25"/>
      <c r="BJ390" s="25"/>
      <c r="BK390" s="25"/>
      <c r="BL390" s="25"/>
      <c r="BM390" s="25"/>
      <c r="BN390" s="25"/>
      <c r="BO390" s="25"/>
      <c r="BP390" s="25"/>
      <c r="BQ390" s="25"/>
      <c r="BR390" s="25"/>
      <c r="BS390" s="25"/>
      <c r="BT390" s="25"/>
    </row>
    <row r="391" spans="1:72" ht="15.75" customHeight="1" x14ac:dyDescent="0.2">
      <c r="A391" s="25"/>
      <c r="B391" s="25"/>
      <c r="C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  <c r="AM391" s="25"/>
      <c r="AN391" s="25"/>
      <c r="AO391" s="25"/>
      <c r="AP391" s="25"/>
      <c r="AQ391" s="25"/>
      <c r="AR391" s="25"/>
      <c r="AS391" s="25"/>
      <c r="AT391" s="25"/>
      <c r="AU391" s="25"/>
      <c r="AV391" s="25"/>
      <c r="AW391" s="25"/>
      <c r="AX391" s="25"/>
      <c r="AY391" s="25"/>
      <c r="AZ391" s="25"/>
      <c r="BA391" s="25"/>
      <c r="BB391" s="25"/>
      <c r="BC391" s="25"/>
      <c r="BD391" s="25"/>
      <c r="BE391" s="25"/>
      <c r="BF391" s="25"/>
      <c r="BG391" s="25"/>
      <c r="BH391" s="25"/>
      <c r="BI391" s="25"/>
      <c r="BJ391" s="25"/>
      <c r="BK391" s="25"/>
      <c r="BL391" s="25"/>
      <c r="BM391" s="25"/>
      <c r="BN391" s="25"/>
      <c r="BO391" s="25"/>
      <c r="BP391" s="25"/>
      <c r="BQ391" s="25"/>
      <c r="BR391" s="25"/>
      <c r="BS391" s="25"/>
      <c r="BT391" s="25"/>
    </row>
    <row r="392" spans="1:72" ht="15.75" customHeight="1" x14ac:dyDescent="0.2">
      <c r="A392" s="25"/>
      <c r="B392" s="25"/>
      <c r="C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  <c r="AM392" s="25"/>
      <c r="AN392" s="25"/>
      <c r="AO392" s="25"/>
      <c r="AP392" s="25"/>
      <c r="AQ392" s="25"/>
      <c r="AR392" s="25"/>
      <c r="AS392" s="25"/>
      <c r="AT392" s="25"/>
      <c r="AU392" s="25"/>
      <c r="AV392" s="25"/>
      <c r="AW392" s="25"/>
      <c r="AX392" s="25"/>
      <c r="AY392" s="25"/>
      <c r="AZ392" s="25"/>
      <c r="BA392" s="25"/>
      <c r="BB392" s="25"/>
      <c r="BC392" s="25"/>
      <c r="BD392" s="25"/>
      <c r="BE392" s="25"/>
      <c r="BF392" s="25"/>
      <c r="BG392" s="25"/>
      <c r="BH392" s="25"/>
      <c r="BI392" s="25"/>
      <c r="BJ392" s="25"/>
      <c r="BK392" s="25"/>
      <c r="BL392" s="25"/>
      <c r="BM392" s="25"/>
      <c r="BN392" s="25"/>
      <c r="BO392" s="25"/>
      <c r="BP392" s="25"/>
      <c r="BQ392" s="25"/>
      <c r="BR392" s="25"/>
      <c r="BS392" s="25"/>
      <c r="BT392" s="25"/>
    </row>
    <row r="393" spans="1:72" ht="15.75" customHeight="1" x14ac:dyDescent="0.2">
      <c r="A393" s="25"/>
      <c r="B393" s="25"/>
      <c r="C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  <c r="AM393" s="25"/>
      <c r="AN393" s="25"/>
      <c r="AO393" s="25"/>
      <c r="AP393" s="25"/>
      <c r="AQ393" s="25"/>
      <c r="AR393" s="25"/>
      <c r="AS393" s="25"/>
      <c r="AT393" s="25"/>
      <c r="AU393" s="25"/>
      <c r="AV393" s="25"/>
      <c r="AW393" s="25"/>
      <c r="AX393" s="25"/>
      <c r="AY393" s="25"/>
      <c r="AZ393" s="25"/>
      <c r="BA393" s="25"/>
      <c r="BB393" s="25"/>
      <c r="BC393" s="25"/>
      <c r="BD393" s="25"/>
      <c r="BE393" s="25"/>
      <c r="BF393" s="25"/>
      <c r="BG393" s="25"/>
      <c r="BH393" s="25"/>
      <c r="BI393" s="25"/>
      <c r="BJ393" s="25"/>
      <c r="BK393" s="25"/>
      <c r="BL393" s="25"/>
      <c r="BM393" s="25"/>
      <c r="BN393" s="25"/>
      <c r="BO393" s="25"/>
      <c r="BP393" s="25"/>
      <c r="BQ393" s="25"/>
      <c r="BR393" s="25"/>
      <c r="BS393" s="25"/>
      <c r="BT393" s="25"/>
    </row>
    <row r="394" spans="1:72" ht="15.75" customHeight="1" x14ac:dyDescent="0.2">
      <c r="A394" s="25"/>
      <c r="B394" s="25"/>
      <c r="C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  <c r="AM394" s="25"/>
      <c r="AN394" s="25"/>
      <c r="AO394" s="25"/>
      <c r="AP394" s="25"/>
      <c r="AQ394" s="25"/>
      <c r="AR394" s="25"/>
      <c r="AS394" s="25"/>
      <c r="AT394" s="25"/>
      <c r="AU394" s="25"/>
      <c r="AV394" s="25"/>
      <c r="AW394" s="25"/>
      <c r="AX394" s="25"/>
      <c r="AY394" s="25"/>
      <c r="AZ394" s="25"/>
      <c r="BA394" s="25"/>
      <c r="BB394" s="25"/>
      <c r="BC394" s="25"/>
      <c r="BD394" s="25"/>
      <c r="BE394" s="25"/>
      <c r="BF394" s="25"/>
      <c r="BG394" s="25"/>
      <c r="BH394" s="25"/>
      <c r="BI394" s="25"/>
      <c r="BJ394" s="25"/>
      <c r="BK394" s="25"/>
      <c r="BL394" s="25"/>
      <c r="BM394" s="25"/>
      <c r="BN394" s="25"/>
      <c r="BO394" s="25"/>
      <c r="BP394" s="25"/>
      <c r="BQ394" s="25"/>
      <c r="BR394" s="25"/>
      <c r="BS394" s="25"/>
      <c r="BT394" s="25"/>
    </row>
    <row r="395" spans="1:72" ht="15.75" customHeight="1" x14ac:dyDescent="0.2">
      <c r="A395" s="25"/>
      <c r="B395" s="25"/>
      <c r="C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  <c r="AM395" s="25"/>
      <c r="AN395" s="25"/>
      <c r="AO395" s="25"/>
      <c r="AP395" s="25"/>
      <c r="AQ395" s="25"/>
      <c r="AR395" s="25"/>
      <c r="AS395" s="25"/>
      <c r="AT395" s="25"/>
      <c r="AU395" s="25"/>
      <c r="AV395" s="25"/>
      <c r="AW395" s="25"/>
      <c r="AX395" s="25"/>
      <c r="AY395" s="25"/>
      <c r="AZ395" s="25"/>
      <c r="BA395" s="25"/>
      <c r="BB395" s="25"/>
      <c r="BC395" s="25"/>
      <c r="BD395" s="25"/>
      <c r="BE395" s="25"/>
      <c r="BF395" s="25"/>
      <c r="BG395" s="25"/>
      <c r="BH395" s="25"/>
      <c r="BI395" s="25"/>
      <c r="BJ395" s="25"/>
      <c r="BK395" s="25"/>
      <c r="BL395" s="25"/>
      <c r="BM395" s="25"/>
      <c r="BN395" s="25"/>
      <c r="BO395" s="25"/>
      <c r="BP395" s="25"/>
      <c r="BQ395" s="25"/>
      <c r="BR395" s="25"/>
      <c r="BS395" s="25"/>
      <c r="BT395" s="25"/>
    </row>
    <row r="396" spans="1:72" ht="15.75" customHeight="1" x14ac:dyDescent="0.2">
      <c r="A396" s="25"/>
      <c r="B396" s="25"/>
      <c r="C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  <c r="AT396" s="25"/>
      <c r="AU396" s="25"/>
      <c r="AV396" s="25"/>
      <c r="AW396" s="25"/>
      <c r="AX396" s="25"/>
      <c r="AY396" s="25"/>
      <c r="AZ396" s="25"/>
      <c r="BA396" s="25"/>
      <c r="BB396" s="25"/>
      <c r="BC396" s="25"/>
      <c r="BD396" s="25"/>
      <c r="BE396" s="25"/>
      <c r="BF396" s="25"/>
      <c r="BG396" s="25"/>
      <c r="BH396" s="25"/>
      <c r="BI396" s="25"/>
      <c r="BJ396" s="25"/>
      <c r="BK396" s="25"/>
      <c r="BL396" s="25"/>
      <c r="BM396" s="25"/>
      <c r="BN396" s="25"/>
      <c r="BO396" s="25"/>
      <c r="BP396" s="25"/>
      <c r="BQ396" s="25"/>
      <c r="BR396" s="25"/>
      <c r="BS396" s="25"/>
      <c r="BT396" s="25"/>
    </row>
    <row r="397" spans="1:72" ht="15.75" customHeight="1" x14ac:dyDescent="0.2">
      <c r="A397" s="25"/>
      <c r="B397" s="25"/>
      <c r="C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  <c r="AM397" s="25"/>
      <c r="AN397" s="25"/>
      <c r="AO397" s="25"/>
      <c r="AP397" s="25"/>
      <c r="AQ397" s="25"/>
      <c r="AR397" s="25"/>
      <c r="AS397" s="25"/>
      <c r="AT397" s="25"/>
      <c r="AU397" s="25"/>
      <c r="AV397" s="25"/>
      <c r="AW397" s="25"/>
      <c r="AX397" s="25"/>
      <c r="AY397" s="25"/>
      <c r="AZ397" s="25"/>
      <c r="BA397" s="25"/>
      <c r="BB397" s="25"/>
      <c r="BC397" s="25"/>
      <c r="BD397" s="25"/>
      <c r="BE397" s="25"/>
      <c r="BF397" s="25"/>
      <c r="BG397" s="25"/>
      <c r="BH397" s="25"/>
      <c r="BI397" s="25"/>
      <c r="BJ397" s="25"/>
      <c r="BK397" s="25"/>
      <c r="BL397" s="25"/>
      <c r="BM397" s="25"/>
      <c r="BN397" s="25"/>
      <c r="BO397" s="25"/>
      <c r="BP397" s="25"/>
      <c r="BQ397" s="25"/>
      <c r="BR397" s="25"/>
      <c r="BS397" s="25"/>
      <c r="BT397" s="25"/>
    </row>
    <row r="398" spans="1:72" ht="15.75" customHeight="1" x14ac:dyDescent="0.2">
      <c r="A398" s="25"/>
      <c r="B398" s="25"/>
      <c r="C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  <c r="AM398" s="25"/>
      <c r="AN398" s="25"/>
      <c r="AO398" s="25"/>
      <c r="AP398" s="25"/>
      <c r="AQ398" s="25"/>
      <c r="AR398" s="25"/>
      <c r="AS398" s="25"/>
      <c r="AT398" s="25"/>
      <c r="AU398" s="25"/>
      <c r="AV398" s="25"/>
      <c r="AW398" s="25"/>
      <c r="AX398" s="25"/>
      <c r="AY398" s="25"/>
      <c r="AZ398" s="25"/>
      <c r="BA398" s="25"/>
      <c r="BB398" s="25"/>
      <c r="BC398" s="25"/>
      <c r="BD398" s="25"/>
      <c r="BE398" s="25"/>
      <c r="BF398" s="25"/>
      <c r="BG398" s="25"/>
      <c r="BH398" s="25"/>
      <c r="BI398" s="25"/>
      <c r="BJ398" s="25"/>
      <c r="BK398" s="25"/>
      <c r="BL398" s="25"/>
      <c r="BM398" s="25"/>
      <c r="BN398" s="25"/>
      <c r="BO398" s="25"/>
      <c r="BP398" s="25"/>
      <c r="BQ398" s="25"/>
      <c r="BR398" s="25"/>
      <c r="BS398" s="25"/>
      <c r="BT398" s="25"/>
    </row>
    <row r="399" spans="1:72" ht="15.75" customHeight="1" x14ac:dyDescent="0.2">
      <c r="A399" s="25"/>
      <c r="B399" s="25"/>
      <c r="C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  <c r="AM399" s="25"/>
      <c r="AN399" s="25"/>
      <c r="AO399" s="25"/>
      <c r="AP399" s="25"/>
      <c r="AQ399" s="25"/>
      <c r="AR399" s="25"/>
      <c r="AS399" s="25"/>
      <c r="AT399" s="25"/>
      <c r="AU399" s="25"/>
      <c r="AV399" s="25"/>
      <c r="AW399" s="25"/>
      <c r="AX399" s="25"/>
      <c r="AY399" s="25"/>
      <c r="AZ399" s="25"/>
      <c r="BA399" s="25"/>
      <c r="BB399" s="25"/>
      <c r="BC399" s="25"/>
      <c r="BD399" s="25"/>
      <c r="BE399" s="25"/>
      <c r="BF399" s="25"/>
      <c r="BG399" s="25"/>
      <c r="BH399" s="25"/>
      <c r="BI399" s="25"/>
      <c r="BJ399" s="25"/>
      <c r="BK399" s="25"/>
      <c r="BL399" s="25"/>
      <c r="BM399" s="25"/>
      <c r="BN399" s="25"/>
      <c r="BO399" s="25"/>
      <c r="BP399" s="25"/>
      <c r="BQ399" s="25"/>
      <c r="BR399" s="25"/>
      <c r="BS399" s="25"/>
      <c r="BT399" s="25"/>
    </row>
    <row r="400" spans="1:72" ht="15.75" customHeight="1" x14ac:dyDescent="0.2">
      <c r="A400" s="25"/>
      <c r="B400" s="25"/>
      <c r="C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  <c r="AP400" s="25"/>
      <c r="AQ400" s="25"/>
      <c r="AR400" s="25"/>
      <c r="AS400" s="25"/>
      <c r="AT400" s="25"/>
      <c r="AU400" s="25"/>
      <c r="AV400" s="25"/>
      <c r="AW400" s="25"/>
      <c r="AX400" s="25"/>
      <c r="AY400" s="25"/>
      <c r="AZ400" s="25"/>
      <c r="BA400" s="25"/>
      <c r="BB400" s="25"/>
      <c r="BC400" s="25"/>
      <c r="BD400" s="25"/>
      <c r="BE400" s="25"/>
      <c r="BF400" s="25"/>
      <c r="BG400" s="25"/>
      <c r="BH400" s="25"/>
      <c r="BI400" s="25"/>
      <c r="BJ400" s="25"/>
      <c r="BK400" s="25"/>
      <c r="BL400" s="25"/>
      <c r="BM400" s="25"/>
      <c r="BN400" s="25"/>
      <c r="BO400" s="25"/>
      <c r="BP400" s="25"/>
      <c r="BQ400" s="25"/>
      <c r="BR400" s="25"/>
      <c r="BS400" s="25"/>
      <c r="BT400" s="25"/>
    </row>
    <row r="401" spans="1:72" ht="15.75" customHeight="1" x14ac:dyDescent="0.2">
      <c r="A401" s="25"/>
      <c r="B401" s="25"/>
      <c r="C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  <c r="AM401" s="25"/>
      <c r="AN401" s="25"/>
      <c r="AO401" s="25"/>
      <c r="AP401" s="25"/>
      <c r="AQ401" s="25"/>
      <c r="AR401" s="25"/>
      <c r="AS401" s="25"/>
      <c r="AT401" s="25"/>
      <c r="AU401" s="25"/>
      <c r="AV401" s="25"/>
      <c r="AW401" s="25"/>
      <c r="AX401" s="25"/>
      <c r="AY401" s="25"/>
      <c r="AZ401" s="25"/>
      <c r="BA401" s="25"/>
      <c r="BB401" s="25"/>
      <c r="BC401" s="25"/>
      <c r="BD401" s="25"/>
      <c r="BE401" s="25"/>
      <c r="BF401" s="25"/>
      <c r="BG401" s="25"/>
      <c r="BH401" s="25"/>
      <c r="BI401" s="25"/>
      <c r="BJ401" s="25"/>
      <c r="BK401" s="25"/>
      <c r="BL401" s="25"/>
      <c r="BM401" s="25"/>
      <c r="BN401" s="25"/>
      <c r="BO401" s="25"/>
      <c r="BP401" s="25"/>
      <c r="BQ401" s="25"/>
      <c r="BR401" s="25"/>
      <c r="BS401" s="25"/>
      <c r="BT401" s="25"/>
    </row>
    <row r="402" spans="1:72" ht="15.75" customHeight="1" x14ac:dyDescent="0.2">
      <c r="A402" s="25"/>
      <c r="B402" s="25"/>
      <c r="C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  <c r="AM402" s="25"/>
      <c r="AN402" s="25"/>
      <c r="AO402" s="25"/>
      <c r="AP402" s="25"/>
      <c r="AQ402" s="25"/>
      <c r="AR402" s="25"/>
      <c r="AS402" s="25"/>
      <c r="AT402" s="25"/>
      <c r="AU402" s="25"/>
      <c r="AV402" s="25"/>
      <c r="AW402" s="25"/>
      <c r="AX402" s="25"/>
      <c r="AY402" s="25"/>
      <c r="AZ402" s="25"/>
      <c r="BA402" s="25"/>
      <c r="BB402" s="25"/>
      <c r="BC402" s="25"/>
      <c r="BD402" s="25"/>
      <c r="BE402" s="25"/>
      <c r="BF402" s="25"/>
      <c r="BG402" s="25"/>
      <c r="BH402" s="25"/>
      <c r="BI402" s="25"/>
      <c r="BJ402" s="25"/>
      <c r="BK402" s="25"/>
      <c r="BL402" s="25"/>
      <c r="BM402" s="25"/>
      <c r="BN402" s="25"/>
      <c r="BO402" s="25"/>
      <c r="BP402" s="25"/>
      <c r="BQ402" s="25"/>
      <c r="BR402" s="25"/>
      <c r="BS402" s="25"/>
      <c r="BT402" s="25"/>
    </row>
    <row r="403" spans="1:72" ht="15.75" customHeight="1" x14ac:dyDescent="0.2">
      <c r="A403" s="25"/>
      <c r="B403" s="25"/>
      <c r="C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  <c r="AM403" s="25"/>
      <c r="AN403" s="25"/>
      <c r="AO403" s="25"/>
      <c r="AP403" s="25"/>
      <c r="AQ403" s="25"/>
      <c r="AR403" s="25"/>
      <c r="AS403" s="25"/>
      <c r="AT403" s="25"/>
      <c r="AU403" s="25"/>
      <c r="AV403" s="25"/>
      <c r="AW403" s="25"/>
      <c r="AX403" s="25"/>
      <c r="AY403" s="25"/>
      <c r="AZ403" s="25"/>
      <c r="BA403" s="25"/>
      <c r="BB403" s="25"/>
      <c r="BC403" s="25"/>
      <c r="BD403" s="25"/>
      <c r="BE403" s="25"/>
      <c r="BF403" s="25"/>
      <c r="BG403" s="25"/>
      <c r="BH403" s="25"/>
      <c r="BI403" s="25"/>
      <c r="BJ403" s="25"/>
      <c r="BK403" s="25"/>
      <c r="BL403" s="25"/>
      <c r="BM403" s="25"/>
      <c r="BN403" s="25"/>
      <c r="BO403" s="25"/>
      <c r="BP403" s="25"/>
      <c r="BQ403" s="25"/>
      <c r="BR403" s="25"/>
      <c r="BS403" s="25"/>
      <c r="BT403" s="25"/>
    </row>
    <row r="404" spans="1:72" ht="15.75" customHeight="1" x14ac:dyDescent="0.2">
      <c r="A404" s="25"/>
      <c r="B404" s="25"/>
      <c r="C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  <c r="AM404" s="25"/>
      <c r="AN404" s="25"/>
      <c r="AO404" s="25"/>
      <c r="AP404" s="25"/>
      <c r="AQ404" s="25"/>
      <c r="AR404" s="25"/>
      <c r="AS404" s="25"/>
      <c r="AT404" s="25"/>
      <c r="AU404" s="25"/>
      <c r="AV404" s="25"/>
      <c r="AW404" s="25"/>
      <c r="AX404" s="25"/>
      <c r="AY404" s="25"/>
      <c r="AZ404" s="25"/>
      <c r="BA404" s="25"/>
      <c r="BB404" s="25"/>
      <c r="BC404" s="25"/>
      <c r="BD404" s="25"/>
      <c r="BE404" s="25"/>
      <c r="BF404" s="25"/>
      <c r="BG404" s="25"/>
      <c r="BH404" s="25"/>
      <c r="BI404" s="25"/>
      <c r="BJ404" s="25"/>
      <c r="BK404" s="25"/>
      <c r="BL404" s="25"/>
      <c r="BM404" s="25"/>
      <c r="BN404" s="25"/>
      <c r="BO404" s="25"/>
      <c r="BP404" s="25"/>
      <c r="BQ404" s="25"/>
      <c r="BR404" s="25"/>
      <c r="BS404" s="25"/>
      <c r="BT404" s="25"/>
    </row>
    <row r="405" spans="1:72" ht="15.75" customHeight="1" x14ac:dyDescent="0.2">
      <c r="A405" s="25"/>
      <c r="B405" s="25"/>
      <c r="C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  <c r="AM405" s="25"/>
      <c r="AN405" s="25"/>
      <c r="AO405" s="25"/>
      <c r="AP405" s="25"/>
      <c r="AQ405" s="25"/>
      <c r="AR405" s="25"/>
      <c r="AS405" s="25"/>
      <c r="AT405" s="25"/>
      <c r="AU405" s="25"/>
      <c r="AV405" s="25"/>
      <c r="AW405" s="25"/>
      <c r="AX405" s="25"/>
      <c r="AY405" s="25"/>
      <c r="AZ405" s="25"/>
      <c r="BA405" s="25"/>
      <c r="BB405" s="25"/>
      <c r="BC405" s="25"/>
      <c r="BD405" s="25"/>
      <c r="BE405" s="25"/>
      <c r="BF405" s="25"/>
      <c r="BG405" s="25"/>
      <c r="BH405" s="25"/>
      <c r="BI405" s="25"/>
      <c r="BJ405" s="25"/>
      <c r="BK405" s="25"/>
      <c r="BL405" s="25"/>
      <c r="BM405" s="25"/>
      <c r="BN405" s="25"/>
      <c r="BO405" s="25"/>
      <c r="BP405" s="25"/>
      <c r="BQ405" s="25"/>
      <c r="BR405" s="25"/>
      <c r="BS405" s="25"/>
      <c r="BT405" s="25"/>
    </row>
    <row r="406" spans="1:72" ht="15.75" customHeight="1" x14ac:dyDescent="0.2">
      <c r="A406" s="25"/>
      <c r="B406" s="25"/>
      <c r="C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  <c r="AM406" s="25"/>
      <c r="AN406" s="25"/>
      <c r="AO406" s="25"/>
      <c r="AP406" s="25"/>
      <c r="AQ406" s="25"/>
      <c r="AR406" s="25"/>
      <c r="AS406" s="25"/>
      <c r="AT406" s="25"/>
      <c r="AU406" s="25"/>
      <c r="AV406" s="25"/>
      <c r="AW406" s="25"/>
      <c r="AX406" s="25"/>
      <c r="AY406" s="25"/>
      <c r="AZ406" s="25"/>
      <c r="BA406" s="25"/>
      <c r="BB406" s="25"/>
      <c r="BC406" s="25"/>
      <c r="BD406" s="25"/>
      <c r="BE406" s="25"/>
      <c r="BF406" s="25"/>
      <c r="BG406" s="25"/>
      <c r="BH406" s="25"/>
      <c r="BI406" s="25"/>
      <c r="BJ406" s="25"/>
      <c r="BK406" s="25"/>
      <c r="BL406" s="25"/>
      <c r="BM406" s="25"/>
      <c r="BN406" s="25"/>
      <c r="BO406" s="25"/>
      <c r="BP406" s="25"/>
      <c r="BQ406" s="25"/>
      <c r="BR406" s="25"/>
      <c r="BS406" s="25"/>
      <c r="BT406" s="25"/>
    </row>
    <row r="407" spans="1:72" ht="15.75" customHeight="1" x14ac:dyDescent="0.2">
      <c r="A407" s="25"/>
      <c r="B407" s="25"/>
      <c r="C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  <c r="AM407" s="25"/>
      <c r="AN407" s="25"/>
      <c r="AO407" s="25"/>
      <c r="AP407" s="25"/>
      <c r="AQ407" s="25"/>
      <c r="AR407" s="25"/>
      <c r="AS407" s="25"/>
      <c r="AT407" s="25"/>
      <c r="AU407" s="25"/>
      <c r="AV407" s="25"/>
      <c r="AW407" s="25"/>
      <c r="AX407" s="25"/>
      <c r="AY407" s="25"/>
      <c r="AZ407" s="25"/>
      <c r="BA407" s="25"/>
      <c r="BB407" s="25"/>
      <c r="BC407" s="25"/>
      <c r="BD407" s="25"/>
      <c r="BE407" s="25"/>
      <c r="BF407" s="25"/>
      <c r="BG407" s="25"/>
      <c r="BH407" s="25"/>
      <c r="BI407" s="25"/>
      <c r="BJ407" s="25"/>
      <c r="BK407" s="25"/>
      <c r="BL407" s="25"/>
      <c r="BM407" s="25"/>
      <c r="BN407" s="25"/>
      <c r="BO407" s="25"/>
      <c r="BP407" s="25"/>
      <c r="BQ407" s="25"/>
      <c r="BR407" s="25"/>
      <c r="BS407" s="25"/>
      <c r="BT407" s="25"/>
    </row>
    <row r="408" spans="1:72" ht="15.75" customHeight="1" x14ac:dyDescent="0.2">
      <c r="A408" s="25"/>
      <c r="B408" s="25"/>
      <c r="C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  <c r="AM408" s="25"/>
      <c r="AN408" s="25"/>
      <c r="AO408" s="25"/>
      <c r="AP408" s="25"/>
      <c r="AQ408" s="25"/>
      <c r="AR408" s="25"/>
      <c r="AS408" s="25"/>
      <c r="AT408" s="25"/>
      <c r="AU408" s="25"/>
      <c r="AV408" s="25"/>
      <c r="AW408" s="25"/>
      <c r="AX408" s="25"/>
      <c r="AY408" s="25"/>
      <c r="AZ408" s="25"/>
      <c r="BA408" s="25"/>
      <c r="BB408" s="25"/>
      <c r="BC408" s="25"/>
      <c r="BD408" s="25"/>
      <c r="BE408" s="25"/>
      <c r="BF408" s="25"/>
      <c r="BG408" s="25"/>
      <c r="BH408" s="25"/>
      <c r="BI408" s="25"/>
      <c r="BJ408" s="25"/>
      <c r="BK408" s="25"/>
      <c r="BL408" s="25"/>
      <c r="BM408" s="25"/>
      <c r="BN408" s="25"/>
      <c r="BO408" s="25"/>
      <c r="BP408" s="25"/>
      <c r="BQ408" s="25"/>
      <c r="BR408" s="25"/>
      <c r="BS408" s="25"/>
      <c r="BT408" s="25"/>
    </row>
    <row r="409" spans="1:72" ht="15.75" customHeight="1" x14ac:dyDescent="0.2">
      <c r="A409" s="25"/>
      <c r="B409" s="25"/>
      <c r="C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N409" s="25"/>
      <c r="AO409" s="25"/>
      <c r="AP409" s="25"/>
      <c r="AQ409" s="25"/>
      <c r="AR409" s="25"/>
      <c r="AS409" s="25"/>
      <c r="AT409" s="25"/>
      <c r="AU409" s="25"/>
      <c r="AV409" s="25"/>
      <c r="AW409" s="25"/>
      <c r="AX409" s="25"/>
      <c r="AY409" s="25"/>
      <c r="AZ409" s="25"/>
      <c r="BA409" s="25"/>
      <c r="BB409" s="25"/>
      <c r="BC409" s="25"/>
      <c r="BD409" s="25"/>
      <c r="BE409" s="25"/>
      <c r="BF409" s="25"/>
      <c r="BG409" s="25"/>
      <c r="BH409" s="25"/>
      <c r="BI409" s="25"/>
      <c r="BJ409" s="25"/>
      <c r="BK409" s="25"/>
      <c r="BL409" s="25"/>
      <c r="BM409" s="25"/>
      <c r="BN409" s="25"/>
      <c r="BO409" s="25"/>
      <c r="BP409" s="25"/>
      <c r="BQ409" s="25"/>
      <c r="BR409" s="25"/>
      <c r="BS409" s="25"/>
      <c r="BT409" s="25"/>
    </row>
    <row r="410" spans="1:72" ht="15.75" customHeight="1" x14ac:dyDescent="0.2">
      <c r="A410" s="25"/>
      <c r="B410" s="25"/>
      <c r="C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  <c r="AM410" s="25"/>
      <c r="AN410" s="25"/>
      <c r="AO410" s="25"/>
      <c r="AP410" s="25"/>
      <c r="AQ410" s="25"/>
      <c r="AR410" s="25"/>
      <c r="AS410" s="25"/>
      <c r="AT410" s="25"/>
      <c r="AU410" s="25"/>
      <c r="AV410" s="25"/>
      <c r="AW410" s="25"/>
      <c r="AX410" s="25"/>
      <c r="AY410" s="25"/>
      <c r="AZ410" s="25"/>
      <c r="BA410" s="25"/>
      <c r="BB410" s="25"/>
      <c r="BC410" s="25"/>
      <c r="BD410" s="25"/>
      <c r="BE410" s="25"/>
      <c r="BF410" s="25"/>
      <c r="BG410" s="25"/>
      <c r="BH410" s="25"/>
      <c r="BI410" s="25"/>
      <c r="BJ410" s="25"/>
      <c r="BK410" s="25"/>
      <c r="BL410" s="25"/>
      <c r="BM410" s="25"/>
      <c r="BN410" s="25"/>
      <c r="BO410" s="25"/>
      <c r="BP410" s="25"/>
      <c r="BQ410" s="25"/>
      <c r="BR410" s="25"/>
      <c r="BS410" s="25"/>
      <c r="BT410" s="25"/>
    </row>
    <row r="411" spans="1:72" ht="15.75" customHeight="1" x14ac:dyDescent="0.2">
      <c r="A411" s="25"/>
      <c r="B411" s="25"/>
      <c r="C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  <c r="AM411" s="25"/>
      <c r="AN411" s="25"/>
      <c r="AO411" s="25"/>
      <c r="AP411" s="25"/>
      <c r="AQ411" s="25"/>
      <c r="AR411" s="25"/>
      <c r="AS411" s="25"/>
      <c r="AT411" s="25"/>
      <c r="AU411" s="25"/>
      <c r="AV411" s="25"/>
      <c r="AW411" s="25"/>
      <c r="AX411" s="25"/>
      <c r="AY411" s="25"/>
      <c r="AZ411" s="25"/>
      <c r="BA411" s="25"/>
      <c r="BB411" s="25"/>
      <c r="BC411" s="25"/>
      <c r="BD411" s="25"/>
      <c r="BE411" s="25"/>
      <c r="BF411" s="25"/>
      <c r="BG411" s="25"/>
      <c r="BH411" s="25"/>
      <c r="BI411" s="25"/>
      <c r="BJ411" s="25"/>
      <c r="BK411" s="25"/>
      <c r="BL411" s="25"/>
      <c r="BM411" s="25"/>
      <c r="BN411" s="25"/>
      <c r="BO411" s="25"/>
      <c r="BP411" s="25"/>
      <c r="BQ411" s="25"/>
      <c r="BR411" s="25"/>
      <c r="BS411" s="25"/>
      <c r="BT411" s="25"/>
    </row>
    <row r="412" spans="1:72" ht="15.75" customHeight="1" x14ac:dyDescent="0.2">
      <c r="A412" s="25"/>
      <c r="B412" s="25"/>
      <c r="C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  <c r="AM412" s="25"/>
      <c r="AN412" s="25"/>
      <c r="AO412" s="25"/>
      <c r="AP412" s="25"/>
      <c r="AQ412" s="25"/>
      <c r="AR412" s="25"/>
      <c r="AS412" s="25"/>
      <c r="AT412" s="25"/>
      <c r="AU412" s="25"/>
      <c r="AV412" s="25"/>
      <c r="AW412" s="25"/>
      <c r="AX412" s="25"/>
      <c r="AY412" s="25"/>
      <c r="AZ412" s="25"/>
      <c r="BA412" s="25"/>
      <c r="BB412" s="25"/>
      <c r="BC412" s="25"/>
      <c r="BD412" s="25"/>
      <c r="BE412" s="25"/>
      <c r="BF412" s="25"/>
      <c r="BG412" s="25"/>
      <c r="BH412" s="25"/>
      <c r="BI412" s="25"/>
      <c r="BJ412" s="25"/>
      <c r="BK412" s="25"/>
      <c r="BL412" s="25"/>
      <c r="BM412" s="25"/>
      <c r="BN412" s="25"/>
      <c r="BO412" s="25"/>
      <c r="BP412" s="25"/>
      <c r="BQ412" s="25"/>
      <c r="BR412" s="25"/>
      <c r="BS412" s="25"/>
      <c r="BT412" s="25"/>
    </row>
    <row r="413" spans="1:72" ht="15.75" customHeight="1" x14ac:dyDescent="0.2">
      <c r="A413" s="25"/>
      <c r="B413" s="25"/>
      <c r="C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  <c r="AM413" s="25"/>
      <c r="AN413" s="25"/>
      <c r="AO413" s="25"/>
      <c r="AP413" s="25"/>
      <c r="AQ413" s="25"/>
      <c r="AR413" s="25"/>
      <c r="AS413" s="25"/>
      <c r="AT413" s="25"/>
      <c r="AU413" s="25"/>
      <c r="AV413" s="25"/>
      <c r="AW413" s="25"/>
      <c r="AX413" s="25"/>
      <c r="AY413" s="25"/>
      <c r="AZ413" s="25"/>
      <c r="BA413" s="25"/>
      <c r="BB413" s="25"/>
      <c r="BC413" s="25"/>
      <c r="BD413" s="25"/>
      <c r="BE413" s="25"/>
      <c r="BF413" s="25"/>
      <c r="BG413" s="25"/>
      <c r="BH413" s="25"/>
      <c r="BI413" s="25"/>
      <c r="BJ413" s="25"/>
      <c r="BK413" s="25"/>
      <c r="BL413" s="25"/>
      <c r="BM413" s="25"/>
      <c r="BN413" s="25"/>
      <c r="BO413" s="25"/>
      <c r="BP413" s="25"/>
      <c r="BQ413" s="25"/>
      <c r="BR413" s="25"/>
      <c r="BS413" s="25"/>
      <c r="BT413" s="25"/>
    </row>
    <row r="414" spans="1:72" ht="15.75" customHeight="1" x14ac:dyDescent="0.2">
      <c r="A414" s="25"/>
      <c r="B414" s="25"/>
      <c r="C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  <c r="AM414" s="25"/>
      <c r="AN414" s="25"/>
      <c r="AO414" s="25"/>
      <c r="AP414" s="25"/>
      <c r="AQ414" s="25"/>
      <c r="AR414" s="25"/>
      <c r="AS414" s="25"/>
      <c r="AT414" s="25"/>
      <c r="AU414" s="25"/>
      <c r="AV414" s="25"/>
      <c r="AW414" s="25"/>
      <c r="AX414" s="25"/>
      <c r="AY414" s="25"/>
      <c r="AZ414" s="25"/>
      <c r="BA414" s="25"/>
      <c r="BB414" s="25"/>
      <c r="BC414" s="25"/>
      <c r="BD414" s="25"/>
      <c r="BE414" s="25"/>
      <c r="BF414" s="25"/>
      <c r="BG414" s="25"/>
      <c r="BH414" s="25"/>
      <c r="BI414" s="25"/>
      <c r="BJ414" s="25"/>
      <c r="BK414" s="25"/>
      <c r="BL414" s="25"/>
      <c r="BM414" s="25"/>
      <c r="BN414" s="25"/>
      <c r="BO414" s="25"/>
      <c r="BP414" s="25"/>
      <c r="BQ414" s="25"/>
      <c r="BR414" s="25"/>
      <c r="BS414" s="25"/>
      <c r="BT414" s="25"/>
    </row>
    <row r="415" spans="1:72" ht="15.75" customHeight="1" x14ac:dyDescent="0.2">
      <c r="A415" s="25"/>
      <c r="B415" s="25"/>
      <c r="C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  <c r="AM415" s="25"/>
      <c r="AN415" s="25"/>
      <c r="AO415" s="25"/>
      <c r="AP415" s="25"/>
      <c r="AQ415" s="25"/>
      <c r="AR415" s="25"/>
      <c r="AS415" s="25"/>
      <c r="AT415" s="25"/>
      <c r="AU415" s="25"/>
      <c r="AV415" s="25"/>
      <c r="AW415" s="25"/>
      <c r="AX415" s="25"/>
      <c r="AY415" s="25"/>
      <c r="AZ415" s="25"/>
      <c r="BA415" s="25"/>
      <c r="BB415" s="25"/>
      <c r="BC415" s="25"/>
      <c r="BD415" s="25"/>
      <c r="BE415" s="25"/>
      <c r="BF415" s="25"/>
      <c r="BG415" s="25"/>
      <c r="BH415" s="25"/>
      <c r="BI415" s="25"/>
      <c r="BJ415" s="25"/>
      <c r="BK415" s="25"/>
      <c r="BL415" s="25"/>
      <c r="BM415" s="25"/>
      <c r="BN415" s="25"/>
      <c r="BO415" s="25"/>
      <c r="BP415" s="25"/>
      <c r="BQ415" s="25"/>
      <c r="BR415" s="25"/>
      <c r="BS415" s="25"/>
      <c r="BT415" s="25"/>
    </row>
    <row r="416" spans="1:72" ht="15.75" customHeight="1" x14ac:dyDescent="0.2">
      <c r="A416" s="25"/>
      <c r="B416" s="25"/>
      <c r="C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  <c r="AM416" s="25"/>
      <c r="AN416" s="25"/>
      <c r="AO416" s="25"/>
      <c r="AP416" s="25"/>
      <c r="AQ416" s="25"/>
      <c r="AR416" s="25"/>
      <c r="AS416" s="25"/>
      <c r="AT416" s="25"/>
      <c r="AU416" s="25"/>
      <c r="AV416" s="25"/>
      <c r="AW416" s="25"/>
      <c r="AX416" s="25"/>
      <c r="AY416" s="25"/>
      <c r="AZ416" s="25"/>
      <c r="BA416" s="25"/>
      <c r="BB416" s="25"/>
      <c r="BC416" s="25"/>
      <c r="BD416" s="25"/>
      <c r="BE416" s="25"/>
      <c r="BF416" s="25"/>
      <c r="BG416" s="25"/>
      <c r="BH416" s="25"/>
      <c r="BI416" s="25"/>
      <c r="BJ416" s="25"/>
      <c r="BK416" s="25"/>
      <c r="BL416" s="25"/>
      <c r="BM416" s="25"/>
      <c r="BN416" s="25"/>
      <c r="BO416" s="25"/>
      <c r="BP416" s="25"/>
      <c r="BQ416" s="25"/>
      <c r="BR416" s="25"/>
      <c r="BS416" s="25"/>
      <c r="BT416" s="25"/>
    </row>
    <row r="417" spans="1:72" ht="15.75" customHeight="1" x14ac:dyDescent="0.2">
      <c r="A417" s="25"/>
      <c r="B417" s="25"/>
      <c r="C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  <c r="AM417" s="25"/>
      <c r="AN417" s="25"/>
      <c r="AO417" s="25"/>
      <c r="AP417" s="25"/>
      <c r="AQ417" s="25"/>
      <c r="AR417" s="25"/>
      <c r="AS417" s="25"/>
      <c r="AT417" s="25"/>
      <c r="AU417" s="25"/>
      <c r="AV417" s="25"/>
      <c r="AW417" s="25"/>
      <c r="AX417" s="25"/>
      <c r="AY417" s="25"/>
      <c r="AZ417" s="25"/>
      <c r="BA417" s="25"/>
      <c r="BB417" s="25"/>
      <c r="BC417" s="25"/>
      <c r="BD417" s="25"/>
      <c r="BE417" s="25"/>
      <c r="BF417" s="25"/>
      <c r="BG417" s="25"/>
      <c r="BH417" s="25"/>
      <c r="BI417" s="25"/>
      <c r="BJ417" s="25"/>
      <c r="BK417" s="25"/>
      <c r="BL417" s="25"/>
      <c r="BM417" s="25"/>
      <c r="BN417" s="25"/>
      <c r="BO417" s="25"/>
      <c r="BP417" s="25"/>
      <c r="BQ417" s="25"/>
      <c r="BR417" s="25"/>
      <c r="BS417" s="25"/>
      <c r="BT417" s="25"/>
    </row>
    <row r="418" spans="1:72" ht="15.75" customHeight="1" x14ac:dyDescent="0.2">
      <c r="A418" s="25"/>
      <c r="B418" s="25"/>
      <c r="C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/>
      <c r="AN418" s="25"/>
      <c r="AO418" s="25"/>
      <c r="AP418" s="25"/>
      <c r="AQ418" s="25"/>
      <c r="AR418" s="25"/>
      <c r="AS418" s="25"/>
      <c r="AT418" s="25"/>
      <c r="AU418" s="25"/>
      <c r="AV418" s="25"/>
      <c r="AW418" s="25"/>
      <c r="AX418" s="25"/>
      <c r="AY418" s="25"/>
      <c r="AZ418" s="25"/>
      <c r="BA418" s="25"/>
      <c r="BB418" s="25"/>
      <c r="BC418" s="25"/>
      <c r="BD418" s="25"/>
      <c r="BE418" s="25"/>
      <c r="BF418" s="25"/>
      <c r="BG418" s="25"/>
      <c r="BH418" s="25"/>
      <c r="BI418" s="25"/>
      <c r="BJ418" s="25"/>
      <c r="BK418" s="25"/>
      <c r="BL418" s="25"/>
      <c r="BM418" s="25"/>
      <c r="BN418" s="25"/>
      <c r="BO418" s="25"/>
      <c r="BP418" s="25"/>
      <c r="BQ418" s="25"/>
      <c r="BR418" s="25"/>
      <c r="BS418" s="25"/>
      <c r="BT418" s="25"/>
    </row>
    <row r="419" spans="1:72" ht="15.75" customHeight="1" x14ac:dyDescent="0.2">
      <c r="A419" s="25"/>
      <c r="B419" s="25"/>
      <c r="C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  <c r="AM419" s="25"/>
      <c r="AN419" s="25"/>
      <c r="AO419" s="25"/>
      <c r="AP419" s="25"/>
      <c r="AQ419" s="25"/>
      <c r="AR419" s="25"/>
      <c r="AS419" s="25"/>
      <c r="AT419" s="25"/>
      <c r="AU419" s="25"/>
      <c r="AV419" s="25"/>
      <c r="AW419" s="25"/>
      <c r="AX419" s="25"/>
      <c r="AY419" s="25"/>
      <c r="AZ419" s="25"/>
      <c r="BA419" s="25"/>
      <c r="BB419" s="25"/>
      <c r="BC419" s="25"/>
      <c r="BD419" s="25"/>
      <c r="BE419" s="25"/>
      <c r="BF419" s="25"/>
      <c r="BG419" s="25"/>
      <c r="BH419" s="25"/>
      <c r="BI419" s="25"/>
      <c r="BJ419" s="25"/>
      <c r="BK419" s="25"/>
      <c r="BL419" s="25"/>
      <c r="BM419" s="25"/>
      <c r="BN419" s="25"/>
      <c r="BO419" s="25"/>
      <c r="BP419" s="25"/>
      <c r="BQ419" s="25"/>
      <c r="BR419" s="25"/>
      <c r="BS419" s="25"/>
      <c r="BT419" s="25"/>
    </row>
    <row r="420" spans="1:72" ht="15.75" customHeight="1" x14ac:dyDescent="0.2">
      <c r="A420" s="25"/>
      <c r="B420" s="25"/>
      <c r="C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  <c r="AM420" s="25"/>
      <c r="AN420" s="25"/>
      <c r="AO420" s="25"/>
      <c r="AP420" s="25"/>
      <c r="AQ420" s="25"/>
      <c r="AR420" s="25"/>
      <c r="AS420" s="25"/>
      <c r="AT420" s="25"/>
      <c r="AU420" s="25"/>
      <c r="AV420" s="25"/>
      <c r="AW420" s="25"/>
      <c r="AX420" s="25"/>
      <c r="AY420" s="25"/>
      <c r="AZ420" s="25"/>
      <c r="BA420" s="25"/>
      <c r="BB420" s="25"/>
      <c r="BC420" s="25"/>
      <c r="BD420" s="25"/>
      <c r="BE420" s="25"/>
      <c r="BF420" s="25"/>
      <c r="BG420" s="25"/>
      <c r="BH420" s="25"/>
      <c r="BI420" s="25"/>
      <c r="BJ420" s="25"/>
      <c r="BK420" s="25"/>
      <c r="BL420" s="25"/>
      <c r="BM420" s="25"/>
      <c r="BN420" s="25"/>
      <c r="BO420" s="25"/>
      <c r="BP420" s="25"/>
      <c r="BQ420" s="25"/>
      <c r="BR420" s="25"/>
      <c r="BS420" s="25"/>
      <c r="BT420" s="25"/>
    </row>
    <row r="421" spans="1:72" ht="15.75" customHeight="1" x14ac:dyDescent="0.2">
      <c r="A421" s="25"/>
      <c r="B421" s="25"/>
      <c r="C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  <c r="AM421" s="25"/>
      <c r="AN421" s="25"/>
      <c r="AO421" s="25"/>
      <c r="AP421" s="25"/>
      <c r="AQ421" s="25"/>
      <c r="AR421" s="25"/>
      <c r="AS421" s="25"/>
      <c r="AT421" s="25"/>
      <c r="AU421" s="25"/>
      <c r="AV421" s="25"/>
      <c r="AW421" s="25"/>
      <c r="AX421" s="25"/>
      <c r="AY421" s="25"/>
      <c r="AZ421" s="25"/>
      <c r="BA421" s="25"/>
      <c r="BB421" s="25"/>
      <c r="BC421" s="25"/>
      <c r="BD421" s="25"/>
      <c r="BE421" s="25"/>
      <c r="BF421" s="25"/>
      <c r="BG421" s="25"/>
      <c r="BH421" s="25"/>
      <c r="BI421" s="25"/>
      <c r="BJ421" s="25"/>
      <c r="BK421" s="25"/>
      <c r="BL421" s="25"/>
      <c r="BM421" s="25"/>
      <c r="BN421" s="25"/>
      <c r="BO421" s="25"/>
      <c r="BP421" s="25"/>
      <c r="BQ421" s="25"/>
      <c r="BR421" s="25"/>
      <c r="BS421" s="25"/>
      <c r="BT421" s="25"/>
    </row>
    <row r="422" spans="1:72" ht="15.75" customHeight="1" x14ac:dyDescent="0.2">
      <c r="A422" s="25"/>
      <c r="B422" s="25"/>
      <c r="C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  <c r="AM422" s="25"/>
      <c r="AN422" s="25"/>
      <c r="AO422" s="25"/>
      <c r="AP422" s="25"/>
      <c r="AQ422" s="25"/>
      <c r="AR422" s="25"/>
      <c r="AS422" s="25"/>
      <c r="AT422" s="25"/>
      <c r="AU422" s="25"/>
      <c r="AV422" s="25"/>
      <c r="AW422" s="25"/>
      <c r="AX422" s="25"/>
      <c r="AY422" s="25"/>
      <c r="AZ422" s="25"/>
      <c r="BA422" s="25"/>
      <c r="BB422" s="25"/>
      <c r="BC422" s="25"/>
      <c r="BD422" s="25"/>
      <c r="BE422" s="25"/>
      <c r="BF422" s="25"/>
      <c r="BG422" s="25"/>
      <c r="BH422" s="25"/>
      <c r="BI422" s="25"/>
      <c r="BJ422" s="25"/>
      <c r="BK422" s="25"/>
      <c r="BL422" s="25"/>
      <c r="BM422" s="25"/>
      <c r="BN422" s="25"/>
      <c r="BO422" s="25"/>
      <c r="BP422" s="25"/>
      <c r="BQ422" s="25"/>
      <c r="BR422" s="25"/>
      <c r="BS422" s="25"/>
      <c r="BT422" s="25"/>
    </row>
    <row r="423" spans="1:72" ht="15.75" customHeight="1" x14ac:dyDescent="0.2">
      <c r="A423" s="25"/>
      <c r="B423" s="25"/>
      <c r="C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  <c r="AM423" s="25"/>
      <c r="AN423" s="25"/>
      <c r="AO423" s="25"/>
      <c r="AP423" s="25"/>
      <c r="AQ423" s="25"/>
      <c r="AR423" s="25"/>
      <c r="AS423" s="25"/>
      <c r="AT423" s="25"/>
      <c r="AU423" s="25"/>
      <c r="AV423" s="25"/>
      <c r="AW423" s="25"/>
      <c r="AX423" s="25"/>
      <c r="AY423" s="25"/>
      <c r="AZ423" s="25"/>
      <c r="BA423" s="25"/>
      <c r="BB423" s="25"/>
      <c r="BC423" s="25"/>
      <c r="BD423" s="25"/>
      <c r="BE423" s="25"/>
      <c r="BF423" s="25"/>
      <c r="BG423" s="25"/>
      <c r="BH423" s="25"/>
      <c r="BI423" s="25"/>
      <c r="BJ423" s="25"/>
      <c r="BK423" s="25"/>
      <c r="BL423" s="25"/>
      <c r="BM423" s="25"/>
      <c r="BN423" s="25"/>
      <c r="BO423" s="25"/>
      <c r="BP423" s="25"/>
      <c r="BQ423" s="25"/>
      <c r="BR423" s="25"/>
      <c r="BS423" s="25"/>
      <c r="BT423" s="25"/>
    </row>
    <row r="424" spans="1:72" ht="15.75" customHeight="1" x14ac:dyDescent="0.2">
      <c r="A424" s="25"/>
      <c r="B424" s="25"/>
      <c r="C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  <c r="AM424" s="25"/>
      <c r="AN424" s="25"/>
      <c r="AO424" s="25"/>
      <c r="AP424" s="25"/>
      <c r="AQ424" s="25"/>
      <c r="AR424" s="25"/>
      <c r="AS424" s="25"/>
      <c r="AT424" s="25"/>
      <c r="AU424" s="25"/>
      <c r="AV424" s="25"/>
      <c r="AW424" s="25"/>
      <c r="AX424" s="25"/>
      <c r="AY424" s="25"/>
      <c r="AZ424" s="25"/>
      <c r="BA424" s="25"/>
      <c r="BB424" s="25"/>
      <c r="BC424" s="25"/>
      <c r="BD424" s="25"/>
      <c r="BE424" s="25"/>
      <c r="BF424" s="25"/>
      <c r="BG424" s="25"/>
      <c r="BH424" s="25"/>
      <c r="BI424" s="25"/>
      <c r="BJ424" s="25"/>
      <c r="BK424" s="25"/>
      <c r="BL424" s="25"/>
      <c r="BM424" s="25"/>
      <c r="BN424" s="25"/>
      <c r="BO424" s="25"/>
      <c r="BP424" s="25"/>
      <c r="BQ424" s="25"/>
      <c r="BR424" s="25"/>
      <c r="BS424" s="25"/>
      <c r="BT424" s="25"/>
    </row>
    <row r="425" spans="1:72" ht="15.75" customHeight="1" x14ac:dyDescent="0.2">
      <c r="A425" s="25"/>
      <c r="B425" s="25"/>
      <c r="C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  <c r="AM425" s="25"/>
      <c r="AN425" s="25"/>
      <c r="AO425" s="25"/>
      <c r="AP425" s="25"/>
      <c r="AQ425" s="25"/>
      <c r="AR425" s="25"/>
      <c r="AS425" s="25"/>
      <c r="AT425" s="25"/>
      <c r="AU425" s="25"/>
      <c r="AV425" s="25"/>
      <c r="AW425" s="25"/>
      <c r="AX425" s="25"/>
      <c r="AY425" s="25"/>
      <c r="AZ425" s="25"/>
      <c r="BA425" s="25"/>
      <c r="BB425" s="25"/>
      <c r="BC425" s="25"/>
      <c r="BD425" s="25"/>
      <c r="BE425" s="25"/>
      <c r="BF425" s="25"/>
      <c r="BG425" s="25"/>
      <c r="BH425" s="25"/>
      <c r="BI425" s="25"/>
      <c r="BJ425" s="25"/>
      <c r="BK425" s="25"/>
      <c r="BL425" s="25"/>
      <c r="BM425" s="25"/>
      <c r="BN425" s="25"/>
      <c r="BO425" s="25"/>
      <c r="BP425" s="25"/>
      <c r="BQ425" s="25"/>
      <c r="BR425" s="25"/>
      <c r="BS425" s="25"/>
      <c r="BT425" s="25"/>
    </row>
    <row r="426" spans="1:72" ht="15.75" customHeight="1" x14ac:dyDescent="0.2">
      <c r="A426" s="25"/>
      <c r="B426" s="25"/>
      <c r="C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  <c r="AP426" s="25"/>
      <c r="AQ426" s="25"/>
      <c r="AR426" s="25"/>
      <c r="AS426" s="25"/>
      <c r="AT426" s="25"/>
      <c r="AU426" s="25"/>
      <c r="AV426" s="25"/>
      <c r="AW426" s="25"/>
      <c r="AX426" s="25"/>
      <c r="AY426" s="25"/>
      <c r="AZ426" s="25"/>
      <c r="BA426" s="25"/>
      <c r="BB426" s="25"/>
      <c r="BC426" s="25"/>
      <c r="BD426" s="25"/>
      <c r="BE426" s="25"/>
      <c r="BF426" s="25"/>
      <c r="BG426" s="25"/>
      <c r="BH426" s="25"/>
      <c r="BI426" s="25"/>
      <c r="BJ426" s="25"/>
      <c r="BK426" s="25"/>
      <c r="BL426" s="25"/>
      <c r="BM426" s="25"/>
      <c r="BN426" s="25"/>
      <c r="BO426" s="25"/>
      <c r="BP426" s="25"/>
      <c r="BQ426" s="25"/>
      <c r="BR426" s="25"/>
      <c r="BS426" s="25"/>
      <c r="BT426" s="25"/>
    </row>
    <row r="427" spans="1:72" ht="15.75" customHeight="1" x14ac:dyDescent="0.2">
      <c r="A427" s="25"/>
      <c r="B427" s="25"/>
      <c r="C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  <c r="AM427" s="25"/>
      <c r="AN427" s="25"/>
      <c r="AO427" s="25"/>
      <c r="AP427" s="25"/>
      <c r="AQ427" s="25"/>
      <c r="AR427" s="25"/>
      <c r="AS427" s="25"/>
      <c r="AT427" s="25"/>
      <c r="AU427" s="25"/>
      <c r="AV427" s="25"/>
      <c r="AW427" s="25"/>
      <c r="AX427" s="25"/>
      <c r="AY427" s="25"/>
      <c r="AZ427" s="25"/>
      <c r="BA427" s="25"/>
      <c r="BB427" s="25"/>
      <c r="BC427" s="25"/>
      <c r="BD427" s="25"/>
      <c r="BE427" s="25"/>
      <c r="BF427" s="25"/>
      <c r="BG427" s="25"/>
      <c r="BH427" s="25"/>
      <c r="BI427" s="25"/>
      <c r="BJ427" s="25"/>
      <c r="BK427" s="25"/>
      <c r="BL427" s="25"/>
      <c r="BM427" s="25"/>
      <c r="BN427" s="25"/>
      <c r="BO427" s="25"/>
      <c r="BP427" s="25"/>
      <c r="BQ427" s="25"/>
      <c r="BR427" s="25"/>
      <c r="BS427" s="25"/>
      <c r="BT427" s="25"/>
    </row>
    <row r="428" spans="1:72" ht="15.75" customHeight="1" x14ac:dyDescent="0.2">
      <c r="A428" s="25"/>
      <c r="B428" s="25"/>
      <c r="C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  <c r="AM428" s="25"/>
      <c r="AN428" s="25"/>
      <c r="AO428" s="25"/>
      <c r="AP428" s="25"/>
      <c r="AQ428" s="25"/>
      <c r="AR428" s="25"/>
      <c r="AS428" s="25"/>
      <c r="AT428" s="25"/>
      <c r="AU428" s="25"/>
      <c r="AV428" s="25"/>
      <c r="AW428" s="25"/>
      <c r="AX428" s="25"/>
      <c r="AY428" s="25"/>
      <c r="AZ428" s="25"/>
      <c r="BA428" s="25"/>
      <c r="BB428" s="25"/>
      <c r="BC428" s="25"/>
      <c r="BD428" s="25"/>
      <c r="BE428" s="25"/>
      <c r="BF428" s="25"/>
      <c r="BG428" s="25"/>
      <c r="BH428" s="25"/>
      <c r="BI428" s="25"/>
      <c r="BJ428" s="25"/>
      <c r="BK428" s="25"/>
      <c r="BL428" s="25"/>
      <c r="BM428" s="25"/>
      <c r="BN428" s="25"/>
      <c r="BO428" s="25"/>
      <c r="BP428" s="25"/>
      <c r="BQ428" s="25"/>
      <c r="BR428" s="25"/>
      <c r="BS428" s="25"/>
      <c r="BT428" s="25"/>
    </row>
    <row r="429" spans="1:72" ht="15.75" customHeight="1" x14ac:dyDescent="0.2">
      <c r="A429" s="25"/>
      <c r="B429" s="25"/>
      <c r="C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  <c r="AP429" s="25"/>
      <c r="AQ429" s="25"/>
      <c r="AR429" s="25"/>
      <c r="AS429" s="25"/>
      <c r="AT429" s="25"/>
      <c r="AU429" s="25"/>
      <c r="AV429" s="25"/>
      <c r="AW429" s="25"/>
      <c r="AX429" s="25"/>
      <c r="AY429" s="25"/>
      <c r="AZ429" s="25"/>
      <c r="BA429" s="25"/>
      <c r="BB429" s="25"/>
      <c r="BC429" s="25"/>
      <c r="BD429" s="25"/>
      <c r="BE429" s="25"/>
      <c r="BF429" s="25"/>
      <c r="BG429" s="25"/>
      <c r="BH429" s="25"/>
      <c r="BI429" s="25"/>
      <c r="BJ429" s="25"/>
      <c r="BK429" s="25"/>
      <c r="BL429" s="25"/>
      <c r="BM429" s="25"/>
      <c r="BN429" s="25"/>
      <c r="BO429" s="25"/>
      <c r="BP429" s="25"/>
      <c r="BQ429" s="25"/>
      <c r="BR429" s="25"/>
      <c r="BS429" s="25"/>
      <c r="BT429" s="25"/>
    </row>
    <row r="430" spans="1:72" ht="15.75" customHeight="1" x14ac:dyDescent="0.2">
      <c r="A430" s="25"/>
      <c r="B430" s="25"/>
      <c r="C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  <c r="AM430" s="25"/>
      <c r="AN430" s="25"/>
      <c r="AO430" s="25"/>
      <c r="AP430" s="25"/>
      <c r="AQ430" s="25"/>
      <c r="AR430" s="25"/>
      <c r="AS430" s="25"/>
      <c r="AT430" s="25"/>
      <c r="AU430" s="25"/>
      <c r="AV430" s="25"/>
      <c r="AW430" s="25"/>
      <c r="AX430" s="25"/>
      <c r="AY430" s="25"/>
      <c r="AZ430" s="25"/>
      <c r="BA430" s="25"/>
      <c r="BB430" s="25"/>
      <c r="BC430" s="25"/>
      <c r="BD430" s="25"/>
      <c r="BE430" s="25"/>
      <c r="BF430" s="25"/>
      <c r="BG430" s="25"/>
      <c r="BH430" s="25"/>
      <c r="BI430" s="25"/>
      <c r="BJ430" s="25"/>
      <c r="BK430" s="25"/>
      <c r="BL430" s="25"/>
      <c r="BM430" s="25"/>
      <c r="BN430" s="25"/>
      <c r="BO430" s="25"/>
      <c r="BP430" s="25"/>
      <c r="BQ430" s="25"/>
      <c r="BR430" s="25"/>
      <c r="BS430" s="25"/>
      <c r="BT430" s="25"/>
    </row>
    <row r="431" spans="1:72" ht="15.75" customHeight="1" x14ac:dyDescent="0.2">
      <c r="A431" s="25"/>
      <c r="B431" s="25"/>
      <c r="C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  <c r="AM431" s="25"/>
      <c r="AN431" s="25"/>
      <c r="AO431" s="25"/>
      <c r="AP431" s="25"/>
      <c r="AQ431" s="25"/>
      <c r="AR431" s="25"/>
      <c r="AS431" s="25"/>
      <c r="AT431" s="25"/>
      <c r="AU431" s="25"/>
      <c r="AV431" s="25"/>
      <c r="AW431" s="25"/>
      <c r="AX431" s="25"/>
      <c r="AY431" s="25"/>
      <c r="AZ431" s="25"/>
      <c r="BA431" s="25"/>
      <c r="BB431" s="25"/>
      <c r="BC431" s="25"/>
      <c r="BD431" s="25"/>
      <c r="BE431" s="25"/>
      <c r="BF431" s="25"/>
      <c r="BG431" s="25"/>
      <c r="BH431" s="25"/>
      <c r="BI431" s="25"/>
      <c r="BJ431" s="25"/>
      <c r="BK431" s="25"/>
      <c r="BL431" s="25"/>
      <c r="BM431" s="25"/>
      <c r="BN431" s="25"/>
      <c r="BO431" s="25"/>
      <c r="BP431" s="25"/>
      <c r="BQ431" s="25"/>
      <c r="BR431" s="25"/>
      <c r="BS431" s="25"/>
      <c r="BT431" s="25"/>
    </row>
    <row r="432" spans="1:72" ht="15.75" customHeight="1" x14ac:dyDescent="0.2">
      <c r="A432" s="25"/>
      <c r="B432" s="25"/>
      <c r="C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  <c r="AM432" s="25"/>
      <c r="AN432" s="25"/>
      <c r="AO432" s="25"/>
      <c r="AP432" s="25"/>
      <c r="AQ432" s="25"/>
      <c r="AR432" s="25"/>
      <c r="AS432" s="25"/>
      <c r="AT432" s="25"/>
      <c r="AU432" s="25"/>
      <c r="AV432" s="25"/>
      <c r="AW432" s="25"/>
      <c r="AX432" s="25"/>
      <c r="AY432" s="25"/>
      <c r="AZ432" s="25"/>
      <c r="BA432" s="25"/>
      <c r="BB432" s="25"/>
      <c r="BC432" s="25"/>
      <c r="BD432" s="25"/>
      <c r="BE432" s="25"/>
      <c r="BF432" s="25"/>
      <c r="BG432" s="25"/>
      <c r="BH432" s="25"/>
      <c r="BI432" s="25"/>
      <c r="BJ432" s="25"/>
      <c r="BK432" s="25"/>
      <c r="BL432" s="25"/>
      <c r="BM432" s="25"/>
      <c r="BN432" s="25"/>
      <c r="BO432" s="25"/>
      <c r="BP432" s="25"/>
      <c r="BQ432" s="25"/>
      <c r="BR432" s="25"/>
      <c r="BS432" s="25"/>
      <c r="BT432" s="25"/>
    </row>
    <row r="433" spans="1:72" ht="15.75" customHeight="1" x14ac:dyDescent="0.2">
      <c r="A433" s="25"/>
      <c r="B433" s="25"/>
      <c r="C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  <c r="AM433" s="25"/>
      <c r="AN433" s="25"/>
      <c r="AO433" s="25"/>
      <c r="AP433" s="25"/>
      <c r="AQ433" s="25"/>
      <c r="AR433" s="25"/>
      <c r="AS433" s="25"/>
      <c r="AT433" s="25"/>
      <c r="AU433" s="25"/>
      <c r="AV433" s="25"/>
      <c r="AW433" s="25"/>
      <c r="AX433" s="25"/>
      <c r="AY433" s="25"/>
      <c r="AZ433" s="25"/>
      <c r="BA433" s="25"/>
      <c r="BB433" s="25"/>
      <c r="BC433" s="25"/>
      <c r="BD433" s="25"/>
      <c r="BE433" s="25"/>
      <c r="BF433" s="25"/>
      <c r="BG433" s="25"/>
      <c r="BH433" s="25"/>
      <c r="BI433" s="25"/>
      <c r="BJ433" s="25"/>
      <c r="BK433" s="25"/>
      <c r="BL433" s="25"/>
      <c r="BM433" s="25"/>
      <c r="BN433" s="25"/>
      <c r="BO433" s="25"/>
      <c r="BP433" s="25"/>
      <c r="BQ433" s="25"/>
      <c r="BR433" s="25"/>
      <c r="BS433" s="25"/>
      <c r="BT433" s="25"/>
    </row>
    <row r="434" spans="1:72" ht="15.75" customHeight="1" x14ac:dyDescent="0.2">
      <c r="A434" s="25"/>
      <c r="B434" s="25"/>
      <c r="C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  <c r="AM434" s="25"/>
      <c r="AN434" s="25"/>
      <c r="AO434" s="25"/>
      <c r="AP434" s="25"/>
      <c r="AQ434" s="25"/>
      <c r="AR434" s="25"/>
      <c r="AS434" s="25"/>
      <c r="AT434" s="25"/>
      <c r="AU434" s="25"/>
      <c r="AV434" s="25"/>
      <c r="AW434" s="25"/>
      <c r="AX434" s="25"/>
      <c r="AY434" s="25"/>
      <c r="AZ434" s="25"/>
      <c r="BA434" s="25"/>
      <c r="BB434" s="25"/>
      <c r="BC434" s="25"/>
      <c r="BD434" s="25"/>
      <c r="BE434" s="25"/>
      <c r="BF434" s="25"/>
      <c r="BG434" s="25"/>
      <c r="BH434" s="25"/>
      <c r="BI434" s="25"/>
      <c r="BJ434" s="25"/>
      <c r="BK434" s="25"/>
      <c r="BL434" s="25"/>
      <c r="BM434" s="25"/>
      <c r="BN434" s="25"/>
      <c r="BO434" s="25"/>
      <c r="BP434" s="25"/>
      <c r="BQ434" s="25"/>
      <c r="BR434" s="25"/>
      <c r="BS434" s="25"/>
      <c r="BT434" s="25"/>
    </row>
    <row r="435" spans="1:72" ht="15.75" customHeight="1" x14ac:dyDescent="0.2">
      <c r="A435" s="25"/>
      <c r="B435" s="25"/>
      <c r="C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  <c r="AM435" s="25"/>
      <c r="AN435" s="25"/>
      <c r="AO435" s="25"/>
      <c r="AP435" s="25"/>
      <c r="AQ435" s="25"/>
      <c r="AR435" s="25"/>
      <c r="AS435" s="25"/>
      <c r="AT435" s="25"/>
      <c r="AU435" s="25"/>
      <c r="AV435" s="25"/>
      <c r="AW435" s="25"/>
      <c r="AX435" s="25"/>
      <c r="AY435" s="25"/>
      <c r="AZ435" s="25"/>
      <c r="BA435" s="25"/>
      <c r="BB435" s="25"/>
      <c r="BC435" s="25"/>
      <c r="BD435" s="25"/>
      <c r="BE435" s="25"/>
      <c r="BF435" s="25"/>
      <c r="BG435" s="25"/>
      <c r="BH435" s="25"/>
      <c r="BI435" s="25"/>
      <c r="BJ435" s="25"/>
      <c r="BK435" s="25"/>
      <c r="BL435" s="25"/>
      <c r="BM435" s="25"/>
      <c r="BN435" s="25"/>
      <c r="BO435" s="25"/>
      <c r="BP435" s="25"/>
      <c r="BQ435" s="25"/>
      <c r="BR435" s="25"/>
      <c r="BS435" s="25"/>
      <c r="BT435" s="25"/>
    </row>
    <row r="436" spans="1:72" ht="15.75" customHeight="1" x14ac:dyDescent="0.2">
      <c r="A436" s="25"/>
      <c r="B436" s="25"/>
      <c r="C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  <c r="AM436" s="25"/>
      <c r="AN436" s="25"/>
      <c r="AO436" s="25"/>
      <c r="AP436" s="25"/>
      <c r="AQ436" s="25"/>
      <c r="AR436" s="25"/>
      <c r="AS436" s="25"/>
      <c r="AT436" s="25"/>
      <c r="AU436" s="25"/>
      <c r="AV436" s="25"/>
      <c r="AW436" s="25"/>
      <c r="AX436" s="25"/>
      <c r="AY436" s="25"/>
      <c r="AZ436" s="25"/>
      <c r="BA436" s="25"/>
      <c r="BB436" s="25"/>
      <c r="BC436" s="25"/>
      <c r="BD436" s="25"/>
      <c r="BE436" s="25"/>
      <c r="BF436" s="25"/>
      <c r="BG436" s="25"/>
      <c r="BH436" s="25"/>
      <c r="BI436" s="25"/>
      <c r="BJ436" s="25"/>
      <c r="BK436" s="25"/>
      <c r="BL436" s="25"/>
      <c r="BM436" s="25"/>
      <c r="BN436" s="25"/>
      <c r="BO436" s="25"/>
      <c r="BP436" s="25"/>
      <c r="BQ436" s="25"/>
      <c r="BR436" s="25"/>
      <c r="BS436" s="25"/>
      <c r="BT436" s="25"/>
    </row>
    <row r="437" spans="1:72" ht="15.75" customHeight="1" x14ac:dyDescent="0.2">
      <c r="A437" s="25"/>
      <c r="B437" s="25"/>
      <c r="C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  <c r="AM437" s="25"/>
      <c r="AN437" s="25"/>
      <c r="AO437" s="25"/>
      <c r="AP437" s="25"/>
      <c r="AQ437" s="25"/>
      <c r="AR437" s="25"/>
      <c r="AS437" s="25"/>
      <c r="AT437" s="25"/>
      <c r="AU437" s="25"/>
      <c r="AV437" s="25"/>
      <c r="AW437" s="25"/>
      <c r="AX437" s="25"/>
      <c r="AY437" s="25"/>
      <c r="AZ437" s="25"/>
      <c r="BA437" s="25"/>
      <c r="BB437" s="25"/>
      <c r="BC437" s="25"/>
      <c r="BD437" s="25"/>
      <c r="BE437" s="25"/>
      <c r="BF437" s="25"/>
      <c r="BG437" s="25"/>
      <c r="BH437" s="25"/>
      <c r="BI437" s="25"/>
      <c r="BJ437" s="25"/>
      <c r="BK437" s="25"/>
      <c r="BL437" s="25"/>
      <c r="BM437" s="25"/>
      <c r="BN437" s="25"/>
      <c r="BO437" s="25"/>
      <c r="BP437" s="25"/>
      <c r="BQ437" s="25"/>
      <c r="BR437" s="25"/>
      <c r="BS437" s="25"/>
      <c r="BT437" s="25"/>
    </row>
    <row r="438" spans="1:72" ht="15.75" customHeight="1" x14ac:dyDescent="0.2">
      <c r="A438" s="25"/>
      <c r="B438" s="25"/>
      <c r="C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  <c r="AM438" s="25"/>
      <c r="AN438" s="25"/>
      <c r="AO438" s="25"/>
      <c r="AP438" s="25"/>
      <c r="AQ438" s="25"/>
      <c r="AR438" s="25"/>
      <c r="AS438" s="25"/>
      <c r="AT438" s="25"/>
      <c r="AU438" s="25"/>
      <c r="AV438" s="25"/>
      <c r="AW438" s="25"/>
      <c r="AX438" s="25"/>
      <c r="AY438" s="25"/>
      <c r="AZ438" s="25"/>
      <c r="BA438" s="25"/>
      <c r="BB438" s="25"/>
      <c r="BC438" s="25"/>
      <c r="BD438" s="25"/>
      <c r="BE438" s="25"/>
      <c r="BF438" s="25"/>
      <c r="BG438" s="25"/>
      <c r="BH438" s="25"/>
      <c r="BI438" s="25"/>
      <c r="BJ438" s="25"/>
      <c r="BK438" s="25"/>
      <c r="BL438" s="25"/>
      <c r="BM438" s="25"/>
      <c r="BN438" s="25"/>
      <c r="BO438" s="25"/>
      <c r="BP438" s="25"/>
      <c r="BQ438" s="25"/>
      <c r="BR438" s="25"/>
      <c r="BS438" s="25"/>
      <c r="BT438" s="25"/>
    </row>
    <row r="439" spans="1:72" ht="15.75" customHeight="1" x14ac:dyDescent="0.2">
      <c r="A439" s="25"/>
      <c r="B439" s="25"/>
      <c r="C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  <c r="AM439" s="25"/>
      <c r="AN439" s="25"/>
      <c r="AO439" s="25"/>
      <c r="AP439" s="25"/>
      <c r="AQ439" s="25"/>
      <c r="AR439" s="25"/>
      <c r="AS439" s="25"/>
      <c r="AT439" s="25"/>
      <c r="AU439" s="25"/>
      <c r="AV439" s="25"/>
      <c r="AW439" s="25"/>
      <c r="AX439" s="25"/>
      <c r="AY439" s="25"/>
      <c r="AZ439" s="25"/>
      <c r="BA439" s="25"/>
      <c r="BB439" s="25"/>
      <c r="BC439" s="25"/>
      <c r="BD439" s="25"/>
      <c r="BE439" s="25"/>
      <c r="BF439" s="25"/>
      <c r="BG439" s="25"/>
      <c r="BH439" s="25"/>
      <c r="BI439" s="25"/>
      <c r="BJ439" s="25"/>
      <c r="BK439" s="25"/>
      <c r="BL439" s="25"/>
      <c r="BM439" s="25"/>
      <c r="BN439" s="25"/>
      <c r="BO439" s="25"/>
      <c r="BP439" s="25"/>
      <c r="BQ439" s="25"/>
      <c r="BR439" s="25"/>
      <c r="BS439" s="25"/>
      <c r="BT439" s="25"/>
    </row>
    <row r="440" spans="1:72" ht="15.75" customHeight="1" x14ac:dyDescent="0.2">
      <c r="A440" s="25"/>
      <c r="B440" s="25"/>
      <c r="C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  <c r="AM440" s="25"/>
      <c r="AN440" s="25"/>
      <c r="AO440" s="25"/>
      <c r="AP440" s="25"/>
      <c r="AQ440" s="25"/>
      <c r="AR440" s="25"/>
      <c r="AS440" s="25"/>
      <c r="AT440" s="25"/>
      <c r="AU440" s="25"/>
      <c r="AV440" s="25"/>
      <c r="AW440" s="25"/>
      <c r="AX440" s="25"/>
      <c r="AY440" s="25"/>
      <c r="AZ440" s="25"/>
      <c r="BA440" s="25"/>
      <c r="BB440" s="25"/>
      <c r="BC440" s="25"/>
      <c r="BD440" s="25"/>
      <c r="BE440" s="25"/>
      <c r="BF440" s="25"/>
      <c r="BG440" s="25"/>
      <c r="BH440" s="25"/>
      <c r="BI440" s="25"/>
      <c r="BJ440" s="25"/>
      <c r="BK440" s="25"/>
      <c r="BL440" s="25"/>
      <c r="BM440" s="25"/>
      <c r="BN440" s="25"/>
      <c r="BO440" s="25"/>
      <c r="BP440" s="25"/>
      <c r="BQ440" s="25"/>
      <c r="BR440" s="25"/>
      <c r="BS440" s="25"/>
      <c r="BT440" s="25"/>
    </row>
    <row r="441" spans="1:72" ht="15.75" customHeight="1" x14ac:dyDescent="0.2">
      <c r="A441" s="25"/>
      <c r="B441" s="25"/>
      <c r="C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  <c r="AM441" s="25"/>
      <c r="AN441" s="25"/>
      <c r="AO441" s="25"/>
      <c r="AP441" s="25"/>
      <c r="AQ441" s="25"/>
      <c r="AR441" s="25"/>
      <c r="AS441" s="25"/>
      <c r="AT441" s="25"/>
      <c r="AU441" s="25"/>
      <c r="AV441" s="25"/>
      <c r="AW441" s="25"/>
      <c r="AX441" s="25"/>
      <c r="AY441" s="25"/>
      <c r="AZ441" s="25"/>
      <c r="BA441" s="25"/>
      <c r="BB441" s="25"/>
      <c r="BC441" s="25"/>
      <c r="BD441" s="25"/>
      <c r="BE441" s="25"/>
      <c r="BF441" s="25"/>
      <c r="BG441" s="25"/>
      <c r="BH441" s="25"/>
      <c r="BI441" s="25"/>
      <c r="BJ441" s="25"/>
      <c r="BK441" s="25"/>
      <c r="BL441" s="25"/>
      <c r="BM441" s="25"/>
      <c r="BN441" s="25"/>
      <c r="BO441" s="25"/>
      <c r="BP441" s="25"/>
      <c r="BQ441" s="25"/>
      <c r="BR441" s="25"/>
      <c r="BS441" s="25"/>
      <c r="BT441" s="25"/>
    </row>
    <row r="442" spans="1:72" ht="15.75" customHeight="1" x14ac:dyDescent="0.2">
      <c r="A442" s="25"/>
      <c r="B442" s="25"/>
      <c r="C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  <c r="AM442" s="25"/>
      <c r="AN442" s="25"/>
      <c r="AO442" s="25"/>
      <c r="AP442" s="25"/>
      <c r="AQ442" s="25"/>
      <c r="AR442" s="25"/>
      <c r="AS442" s="25"/>
      <c r="AT442" s="25"/>
      <c r="AU442" s="25"/>
      <c r="AV442" s="25"/>
      <c r="AW442" s="25"/>
      <c r="AX442" s="25"/>
      <c r="AY442" s="25"/>
      <c r="AZ442" s="25"/>
      <c r="BA442" s="25"/>
      <c r="BB442" s="25"/>
      <c r="BC442" s="25"/>
      <c r="BD442" s="25"/>
      <c r="BE442" s="25"/>
      <c r="BF442" s="25"/>
      <c r="BG442" s="25"/>
      <c r="BH442" s="25"/>
      <c r="BI442" s="25"/>
      <c r="BJ442" s="25"/>
      <c r="BK442" s="25"/>
      <c r="BL442" s="25"/>
      <c r="BM442" s="25"/>
      <c r="BN442" s="25"/>
      <c r="BO442" s="25"/>
      <c r="BP442" s="25"/>
      <c r="BQ442" s="25"/>
      <c r="BR442" s="25"/>
      <c r="BS442" s="25"/>
      <c r="BT442" s="25"/>
    </row>
    <row r="443" spans="1:72" ht="15.75" customHeight="1" x14ac:dyDescent="0.2">
      <c r="A443" s="25"/>
      <c r="B443" s="25"/>
      <c r="C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  <c r="AM443" s="25"/>
      <c r="AN443" s="25"/>
      <c r="AO443" s="25"/>
      <c r="AP443" s="25"/>
      <c r="AQ443" s="25"/>
      <c r="AR443" s="25"/>
      <c r="AS443" s="25"/>
      <c r="AT443" s="25"/>
      <c r="AU443" s="25"/>
      <c r="AV443" s="25"/>
      <c r="AW443" s="25"/>
      <c r="AX443" s="25"/>
      <c r="AY443" s="25"/>
      <c r="AZ443" s="25"/>
      <c r="BA443" s="25"/>
      <c r="BB443" s="25"/>
      <c r="BC443" s="25"/>
      <c r="BD443" s="25"/>
      <c r="BE443" s="25"/>
      <c r="BF443" s="25"/>
      <c r="BG443" s="25"/>
      <c r="BH443" s="25"/>
      <c r="BI443" s="25"/>
      <c r="BJ443" s="25"/>
      <c r="BK443" s="25"/>
      <c r="BL443" s="25"/>
      <c r="BM443" s="25"/>
      <c r="BN443" s="25"/>
      <c r="BO443" s="25"/>
      <c r="BP443" s="25"/>
      <c r="BQ443" s="25"/>
      <c r="BR443" s="25"/>
      <c r="BS443" s="25"/>
      <c r="BT443" s="25"/>
    </row>
    <row r="444" spans="1:72" ht="15.75" customHeight="1" x14ac:dyDescent="0.2">
      <c r="A444" s="25"/>
      <c r="B444" s="25"/>
      <c r="C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  <c r="AM444" s="25"/>
      <c r="AN444" s="25"/>
      <c r="AO444" s="25"/>
      <c r="AP444" s="25"/>
      <c r="AQ444" s="25"/>
      <c r="AR444" s="25"/>
      <c r="AS444" s="25"/>
      <c r="AT444" s="25"/>
      <c r="AU444" s="25"/>
      <c r="AV444" s="25"/>
      <c r="AW444" s="25"/>
      <c r="AX444" s="25"/>
      <c r="AY444" s="25"/>
      <c r="AZ444" s="25"/>
      <c r="BA444" s="25"/>
      <c r="BB444" s="25"/>
      <c r="BC444" s="25"/>
      <c r="BD444" s="25"/>
      <c r="BE444" s="25"/>
      <c r="BF444" s="25"/>
      <c r="BG444" s="25"/>
      <c r="BH444" s="25"/>
      <c r="BI444" s="25"/>
      <c r="BJ444" s="25"/>
      <c r="BK444" s="25"/>
      <c r="BL444" s="25"/>
      <c r="BM444" s="25"/>
      <c r="BN444" s="25"/>
      <c r="BO444" s="25"/>
      <c r="BP444" s="25"/>
      <c r="BQ444" s="25"/>
      <c r="BR444" s="25"/>
      <c r="BS444" s="25"/>
      <c r="BT444" s="25"/>
    </row>
    <row r="445" spans="1:72" ht="15.75" customHeight="1" x14ac:dyDescent="0.2">
      <c r="A445" s="25"/>
      <c r="B445" s="25"/>
      <c r="C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  <c r="AT445" s="25"/>
      <c r="AU445" s="25"/>
      <c r="AV445" s="25"/>
      <c r="AW445" s="25"/>
      <c r="AX445" s="25"/>
      <c r="AY445" s="25"/>
      <c r="AZ445" s="25"/>
      <c r="BA445" s="25"/>
      <c r="BB445" s="25"/>
      <c r="BC445" s="25"/>
      <c r="BD445" s="25"/>
      <c r="BE445" s="25"/>
      <c r="BF445" s="25"/>
      <c r="BG445" s="25"/>
      <c r="BH445" s="25"/>
      <c r="BI445" s="25"/>
      <c r="BJ445" s="25"/>
      <c r="BK445" s="25"/>
      <c r="BL445" s="25"/>
      <c r="BM445" s="25"/>
      <c r="BN445" s="25"/>
      <c r="BO445" s="25"/>
      <c r="BP445" s="25"/>
      <c r="BQ445" s="25"/>
      <c r="BR445" s="25"/>
      <c r="BS445" s="25"/>
      <c r="BT445" s="25"/>
    </row>
    <row r="446" spans="1:72" ht="15.75" customHeight="1" x14ac:dyDescent="0.2">
      <c r="A446" s="25"/>
      <c r="B446" s="25"/>
      <c r="C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  <c r="AM446" s="25"/>
      <c r="AN446" s="25"/>
      <c r="AO446" s="25"/>
      <c r="AP446" s="25"/>
      <c r="AQ446" s="25"/>
      <c r="AR446" s="25"/>
      <c r="AS446" s="25"/>
      <c r="AT446" s="25"/>
      <c r="AU446" s="25"/>
      <c r="AV446" s="25"/>
      <c r="AW446" s="25"/>
      <c r="AX446" s="25"/>
      <c r="AY446" s="25"/>
      <c r="AZ446" s="25"/>
      <c r="BA446" s="25"/>
      <c r="BB446" s="25"/>
      <c r="BC446" s="25"/>
      <c r="BD446" s="25"/>
      <c r="BE446" s="25"/>
      <c r="BF446" s="25"/>
      <c r="BG446" s="25"/>
      <c r="BH446" s="25"/>
      <c r="BI446" s="25"/>
      <c r="BJ446" s="25"/>
      <c r="BK446" s="25"/>
      <c r="BL446" s="25"/>
      <c r="BM446" s="25"/>
      <c r="BN446" s="25"/>
      <c r="BO446" s="25"/>
      <c r="BP446" s="25"/>
      <c r="BQ446" s="25"/>
      <c r="BR446" s="25"/>
      <c r="BS446" s="25"/>
      <c r="BT446" s="25"/>
    </row>
    <row r="447" spans="1:72" ht="15.75" customHeight="1" x14ac:dyDescent="0.2">
      <c r="A447" s="25"/>
      <c r="B447" s="25"/>
      <c r="C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  <c r="AM447" s="25"/>
      <c r="AN447" s="25"/>
      <c r="AO447" s="25"/>
      <c r="AP447" s="25"/>
      <c r="AQ447" s="25"/>
      <c r="AR447" s="25"/>
      <c r="AS447" s="25"/>
      <c r="AT447" s="25"/>
      <c r="AU447" s="25"/>
      <c r="AV447" s="25"/>
      <c r="AW447" s="25"/>
      <c r="AX447" s="25"/>
      <c r="AY447" s="25"/>
      <c r="AZ447" s="25"/>
      <c r="BA447" s="25"/>
      <c r="BB447" s="25"/>
      <c r="BC447" s="25"/>
      <c r="BD447" s="25"/>
      <c r="BE447" s="25"/>
      <c r="BF447" s="25"/>
      <c r="BG447" s="25"/>
      <c r="BH447" s="25"/>
      <c r="BI447" s="25"/>
      <c r="BJ447" s="25"/>
      <c r="BK447" s="25"/>
      <c r="BL447" s="25"/>
      <c r="BM447" s="25"/>
      <c r="BN447" s="25"/>
      <c r="BO447" s="25"/>
      <c r="BP447" s="25"/>
      <c r="BQ447" s="25"/>
      <c r="BR447" s="25"/>
      <c r="BS447" s="25"/>
      <c r="BT447" s="25"/>
    </row>
    <row r="448" spans="1:72" ht="15.75" customHeight="1" x14ac:dyDescent="0.2">
      <c r="A448" s="25"/>
      <c r="B448" s="25"/>
      <c r="C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  <c r="AM448" s="25"/>
      <c r="AN448" s="25"/>
      <c r="AO448" s="25"/>
      <c r="AP448" s="25"/>
      <c r="AQ448" s="25"/>
      <c r="AR448" s="25"/>
      <c r="AS448" s="25"/>
      <c r="AT448" s="25"/>
      <c r="AU448" s="25"/>
      <c r="AV448" s="25"/>
      <c r="AW448" s="25"/>
      <c r="AX448" s="25"/>
      <c r="AY448" s="25"/>
      <c r="AZ448" s="25"/>
      <c r="BA448" s="25"/>
      <c r="BB448" s="25"/>
      <c r="BC448" s="25"/>
      <c r="BD448" s="25"/>
      <c r="BE448" s="25"/>
      <c r="BF448" s="25"/>
      <c r="BG448" s="25"/>
      <c r="BH448" s="25"/>
      <c r="BI448" s="25"/>
      <c r="BJ448" s="25"/>
      <c r="BK448" s="25"/>
      <c r="BL448" s="25"/>
      <c r="BM448" s="25"/>
      <c r="BN448" s="25"/>
      <c r="BO448" s="25"/>
      <c r="BP448" s="25"/>
      <c r="BQ448" s="25"/>
      <c r="BR448" s="25"/>
      <c r="BS448" s="25"/>
      <c r="BT448" s="25"/>
    </row>
    <row r="449" spans="1:72" ht="15.75" customHeight="1" x14ac:dyDescent="0.2">
      <c r="A449" s="25"/>
      <c r="B449" s="25"/>
      <c r="C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  <c r="AM449" s="25"/>
      <c r="AN449" s="25"/>
      <c r="AO449" s="25"/>
      <c r="AP449" s="25"/>
      <c r="AQ449" s="25"/>
      <c r="AR449" s="25"/>
      <c r="AS449" s="25"/>
      <c r="AT449" s="25"/>
      <c r="AU449" s="25"/>
      <c r="AV449" s="25"/>
      <c r="AW449" s="25"/>
      <c r="AX449" s="25"/>
      <c r="AY449" s="25"/>
      <c r="AZ449" s="25"/>
      <c r="BA449" s="25"/>
      <c r="BB449" s="25"/>
      <c r="BC449" s="25"/>
      <c r="BD449" s="25"/>
      <c r="BE449" s="25"/>
      <c r="BF449" s="25"/>
      <c r="BG449" s="25"/>
      <c r="BH449" s="25"/>
      <c r="BI449" s="25"/>
      <c r="BJ449" s="25"/>
      <c r="BK449" s="25"/>
      <c r="BL449" s="25"/>
      <c r="BM449" s="25"/>
      <c r="BN449" s="25"/>
      <c r="BO449" s="25"/>
      <c r="BP449" s="25"/>
      <c r="BQ449" s="25"/>
      <c r="BR449" s="25"/>
      <c r="BS449" s="25"/>
      <c r="BT449" s="25"/>
    </row>
    <row r="450" spans="1:72" ht="15.75" customHeight="1" x14ac:dyDescent="0.2">
      <c r="A450" s="25"/>
      <c r="B450" s="25"/>
      <c r="C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  <c r="AM450" s="25"/>
      <c r="AN450" s="25"/>
      <c r="AO450" s="25"/>
      <c r="AP450" s="25"/>
      <c r="AQ450" s="25"/>
      <c r="AR450" s="25"/>
      <c r="AS450" s="25"/>
      <c r="AT450" s="25"/>
      <c r="AU450" s="25"/>
      <c r="AV450" s="25"/>
      <c r="AW450" s="25"/>
      <c r="AX450" s="25"/>
      <c r="AY450" s="25"/>
      <c r="AZ450" s="25"/>
      <c r="BA450" s="25"/>
      <c r="BB450" s="25"/>
      <c r="BC450" s="25"/>
      <c r="BD450" s="25"/>
      <c r="BE450" s="25"/>
      <c r="BF450" s="25"/>
      <c r="BG450" s="25"/>
      <c r="BH450" s="25"/>
      <c r="BI450" s="25"/>
      <c r="BJ450" s="25"/>
      <c r="BK450" s="25"/>
      <c r="BL450" s="25"/>
      <c r="BM450" s="25"/>
      <c r="BN450" s="25"/>
      <c r="BO450" s="25"/>
      <c r="BP450" s="25"/>
      <c r="BQ450" s="25"/>
      <c r="BR450" s="25"/>
      <c r="BS450" s="25"/>
      <c r="BT450" s="25"/>
    </row>
    <row r="451" spans="1:72" ht="15.75" customHeight="1" x14ac:dyDescent="0.2">
      <c r="A451" s="25"/>
      <c r="B451" s="25"/>
      <c r="C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  <c r="AM451" s="25"/>
      <c r="AN451" s="25"/>
      <c r="AO451" s="25"/>
      <c r="AP451" s="25"/>
      <c r="AQ451" s="25"/>
      <c r="AR451" s="25"/>
      <c r="AS451" s="25"/>
      <c r="AT451" s="25"/>
      <c r="AU451" s="25"/>
      <c r="AV451" s="25"/>
      <c r="AW451" s="25"/>
      <c r="AX451" s="25"/>
      <c r="AY451" s="25"/>
      <c r="AZ451" s="25"/>
      <c r="BA451" s="25"/>
      <c r="BB451" s="25"/>
      <c r="BC451" s="25"/>
      <c r="BD451" s="25"/>
      <c r="BE451" s="25"/>
      <c r="BF451" s="25"/>
      <c r="BG451" s="25"/>
      <c r="BH451" s="25"/>
      <c r="BI451" s="25"/>
      <c r="BJ451" s="25"/>
      <c r="BK451" s="25"/>
      <c r="BL451" s="25"/>
      <c r="BM451" s="25"/>
      <c r="BN451" s="25"/>
      <c r="BO451" s="25"/>
      <c r="BP451" s="25"/>
      <c r="BQ451" s="25"/>
      <c r="BR451" s="25"/>
      <c r="BS451" s="25"/>
      <c r="BT451" s="25"/>
    </row>
    <row r="452" spans="1:72" ht="15.75" customHeight="1" x14ac:dyDescent="0.2">
      <c r="A452" s="25"/>
      <c r="B452" s="25"/>
      <c r="C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  <c r="AM452" s="25"/>
      <c r="AN452" s="25"/>
      <c r="AO452" s="25"/>
      <c r="AP452" s="25"/>
      <c r="AQ452" s="25"/>
      <c r="AR452" s="25"/>
      <c r="AS452" s="25"/>
      <c r="AT452" s="25"/>
      <c r="AU452" s="25"/>
      <c r="AV452" s="25"/>
      <c r="AW452" s="25"/>
      <c r="AX452" s="25"/>
      <c r="AY452" s="25"/>
      <c r="AZ452" s="25"/>
      <c r="BA452" s="25"/>
      <c r="BB452" s="25"/>
      <c r="BC452" s="25"/>
      <c r="BD452" s="25"/>
      <c r="BE452" s="25"/>
      <c r="BF452" s="25"/>
      <c r="BG452" s="25"/>
      <c r="BH452" s="25"/>
      <c r="BI452" s="25"/>
      <c r="BJ452" s="25"/>
      <c r="BK452" s="25"/>
      <c r="BL452" s="25"/>
      <c r="BM452" s="25"/>
      <c r="BN452" s="25"/>
      <c r="BO452" s="25"/>
      <c r="BP452" s="25"/>
      <c r="BQ452" s="25"/>
      <c r="BR452" s="25"/>
      <c r="BS452" s="25"/>
      <c r="BT452" s="25"/>
    </row>
    <row r="453" spans="1:72" ht="15.75" customHeight="1" x14ac:dyDescent="0.2">
      <c r="A453" s="25"/>
      <c r="B453" s="25"/>
      <c r="C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  <c r="AM453" s="25"/>
      <c r="AN453" s="25"/>
      <c r="AO453" s="25"/>
      <c r="AP453" s="25"/>
      <c r="AQ453" s="25"/>
      <c r="AR453" s="25"/>
      <c r="AS453" s="25"/>
      <c r="AT453" s="25"/>
      <c r="AU453" s="25"/>
      <c r="AV453" s="25"/>
      <c r="AW453" s="25"/>
      <c r="AX453" s="25"/>
      <c r="AY453" s="25"/>
      <c r="AZ453" s="25"/>
      <c r="BA453" s="25"/>
      <c r="BB453" s="25"/>
      <c r="BC453" s="25"/>
      <c r="BD453" s="25"/>
      <c r="BE453" s="25"/>
      <c r="BF453" s="25"/>
      <c r="BG453" s="25"/>
      <c r="BH453" s="25"/>
      <c r="BI453" s="25"/>
      <c r="BJ453" s="25"/>
      <c r="BK453" s="25"/>
      <c r="BL453" s="25"/>
      <c r="BM453" s="25"/>
      <c r="BN453" s="25"/>
      <c r="BO453" s="25"/>
      <c r="BP453" s="25"/>
      <c r="BQ453" s="25"/>
      <c r="BR453" s="25"/>
      <c r="BS453" s="25"/>
      <c r="BT453" s="25"/>
    </row>
    <row r="454" spans="1:72" ht="15.75" customHeight="1" x14ac:dyDescent="0.2">
      <c r="A454" s="25"/>
      <c r="B454" s="25"/>
      <c r="C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  <c r="AM454" s="25"/>
      <c r="AN454" s="25"/>
      <c r="AO454" s="25"/>
      <c r="AP454" s="25"/>
      <c r="AQ454" s="25"/>
      <c r="AR454" s="25"/>
      <c r="AS454" s="25"/>
      <c r="AT454" s="25"/>
      <c r="AU454" s="25"/>
      <c r="AV454" s="25"/>
      <c r="AW454" s="25"/>
      <c r="AX454" s="25"/>
      <c r="AY454" s="25"/>
      <c r="AZ454" s="25"/>
      <c r="BA454" s="25"/>
      <c r="BB454" s="25"/>
      <c r="BC454" s="25"/>
      <c r="BD454" s="25"/>
      <c r="BE454" s="25"/>
      <c r="BF454" s="25"/>
      <c r="BG454" s="25"/>
      <c r="BH454" s="25"/>
      <c r="BI454" s="25"/>
      <c r="BJ454" s="25"/>
      <c r="BK454" s="25"/>
      <c r="BL454" s="25"/>
      <c r="BM454" s="25"/>
      <c r="BN454" s="25"/>
      <c r="BO454" s="25"/>
      <c r="BP454" s="25"/>
      <c r="BQ454" s="25"/>
      <c r="BR454" s="25"/>
      <c r="BS454" s="25"/>
      <c r="BT454" s="25"/>
    </row>
    <row r="455" spans="1:72" ht="15.75" customHeight="1" x14ac:dyDescent="0.2">
      <c r="A455" s="25"/>
      <c r="B455" s="25"/>
      <c r="C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  <c r="AM455" s="25"/>
      <c r="AN455" s="25"/>
      <c r="AO455" s="25"/>
      <c r="AP455" s="25"/>
      <c r="AQ455" s="25"/>
      <c r="AR455" s="25"/>
      <c r="AS455" s="25"/>
      <c r="AT455" s="25"/>
      <c r="AU455" s="25"/>
      <c r="AV455" s="25"/>
      <c r="AW455" s="25"/>
      <c r="AX455" s="25"/>
      <c r="AY455" s="25"/>
      <c r="AZ455" s="25"/>
      <c r="BA455" s="25"/>
      <c r="BB455" s="25"/>
      <c r="BC455" s="25"/>
      <c r="BD455" s="25"/>
      <c r="BE455" s="25"/>
      <c r="BF455" s="25"/>
      <c r="BG455" s="25"/>
      <c r="BH455" s="25"/>
      <c r="BI455" s="25"/>
      <c r="BJ455" s="25"/>
      <c r="BK455" s="25"/>
      <c r="BL455" s="25"/>
      <c r="BM455" s="25"/>
      <c r="BN455" s="25"/>
      <c r="BO455" s="25"/>
      <c r="BP455" s="25"/>
      <c r="BQ455" s="25"/>
      <c r="BR455" s="25"/>
      <c r="BS455" s="25"/>
      <c r="BT455" s="25"/>
    </row>
    <row r="456" spans="1:72" ht="15.75" customHeight="1" x14ac:dyDescent="0.2">
      <c r="A456" s="25"/>
      <c r="B456" s="25"/>
      <c r="C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  <c r="AM456" s="25"/>
      <c r="AN456" s="25"/>
      <c r="AO456" s="25"/>
      <c r="AP456" s="25"/>
      <c r="AQ456" s="25"/>
      <c r="AR456" s="25"/>
      <c r="AS456" s="25"/>
      <c r="AT456" s="25"/>
      <c r="AU456" s="25"/>
      <c r="AV456" s="25"/>
      <c r="AW456" s="25"/>
      <c r="AX456" s="25"/>
      <c r="AY456" s="25"/>
      <c r="AZ456" s="25"/>
      <c r="BA456" s="25"/>
      <c r="BB456" s="25"/>
      <c r="BC456" s="25"/>
      <c r="BD456" s="25"/>
      <c r="BE456" s="25"/>
      <c r="BF456" s="25"/>
      <c r="BG456" s="25"/>
      <c r="BH456" s="25"/>
      <c r="BI456" s="25"/>
      <c r="BJ456" s="25"/>
      <c r="BK456" s="25"/>
      <c r="BL456" s="25"/>
      <c r="BM456" s="25"/>
      <c r="BN456" s="25"/>
      <c r="BO456" s="25"/>
      <c r="BP456" s="25"/>
      <c r="BQ456" s="25"/>
      <c r="BR456" s="25"/>
      <c r="BS456" s="25"/>
      <c r="BT456" s="25"/>
    </row>
  </sheetData>
  <mergeCells count="1">
    <mergeCell ref="B5:C5"/>
  </mergeCells>
  <dataValidations count="1">
    <dataValidation type="list" allowBlank="1" showErrorMessage="1" sqref="F3">
      <formula1>$BU$2:$BU$3</formula1>
      <formula2>0</formula2>
    </dataValidation>
  </dataValidations>
  <hyperlinks>
    <hyperlink ref="A2" location="'Содержание'!A1" display="&lt;&lt;"/>
  </hyperlinks>
  <pageMargins left="0.78749999999999998" right="0.78749999999999998" top="1.05277777777778" bottom="1.05277777777778" header="0" footer="0"/>
  <headerFooter>
    <oddHeader>&amp;Cffffff&amp;A</oddHeader>
    <oddFooter>&amp;CffffffСтраница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2</vt:i4>
      </vt:variant>
    </vt:vector>
  </HeadingPairs>
  <TitlesOfParts>
    <vt:vector size="13" baseType="lpstr">
      <vt:lpstr>Titul</vt:lpstr>
      <vt:lpstr>Содержание</vt:lpstr>
      <vt:lpstr>Вводные</vt:lpstr>
      <vt:lpstr>Штат</vt:lpstr>
      <vt:lpstr>Выручка</vt:lpstr>
      <vt:lpstr>Затраты</vt:lpstr>
      <vt:lpstr>Налоги</vt:lpstr>
      <vt:lpstr>Оборотный капитал</vt:lpstr>
      <vt:lpstr>Cashflow  инвестора</vt:lpstr>
      <vt:lpstr>Отчетность</vt:lpstr>
      <vt:lpstr>Резюме</vt:lpstr>
      <vt:lpstr>VAT</vt:lpstr>
      <vt:lpstr>Titul!Область_печати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Наталья Джораева</dc:creator>
  <cp:lastModifiedBy>PC</cp:lastModifiedBy>
  <dcterms:created xsi:type="dcterms:W3CDTF">2019-11-27T07:31:24Z</dcterms:created>
  <dcterms:modified xsi:type="dcterms:W3CDTF">2023-12-16T09:39:02Z</dcterms:modified>
</cp:coreProperties>
</file>