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20105A88-2FF8-43CD-B56D-A0D9A2B6333E}" xr6:coauthVersionLast="45" xr6:coauthVersionMax="45" xr10:uidLastSave="{00000000-0000-0000-0000-000000000000}"/>
  <bookViews>
    <workbookView xWindow="-108" yWindow="-108" windowWidth="23256" windowHeight="13896" xr2:uid="{00000000-000D-0000-FFFF-FFFF00000000}"/>
  </bookViews>
  <sheets>
    <sheet name="покупка и запуск" sheetId="1" r:id="rId1"/>
    <sheet name="Покупка и выку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F10" i="1"/>
  <c r="D8" i="1"/>
  <c r="N7" i="1" l="1"/>
  <c r="M7" i="1"/>
  <c r="L7" i="1" l="1"/>
  <c r="K7" i="1"/>
  <c r="O7" i="1" l="1"/>
  <c r="J7" i="2"/>
  <c r="P7" i="1" l="1"/>
  <c r="B8" i="2" l="1"/>
  <c r="I7" i="2"/>
  <c r="H6" i="2"/>
  <c r="H7" i="2" s="1"/>
  <c r="L7" i="2" s="1"/>
  <c r="B9" i="2" l="1"/>
  <c r="M7" i="2"/>
  <c r="G8" i="2"/>
  <c r="N8" i="2" l="1"/>
  <c r="O7" i="2"/>
  <c r="N7" i="2"/>
  <c r="P7" i="2"/>
  <c r="Q7" i="2"/>
</calcChain>
</file>

<file path=xl/sharedStrings.xml><?xml version="1.0" encoding="utf-8"?>
<sst xmlns="http://schemas.openxmlformats.org/spreadsheetml/2006/main" count="76" uniqueCount="66">
  <si>
    <t>ДАН</t>
  </si>
  <si>
    <t>ЛК</t>
  </si>
  <si>
    <t>РС</t>
  </si>
  <si>
    <t>СА</t>
  </si>
  <si>
    <t>Постоянные расходы</t>
  </si>
  <si>
    <t>Денежный поток в месяц</t>
  </si>
  <si>
    <t>Денежный поток в год</t>
  </si>
  <si>
    <t>ВП</t>
  </si>
  <si>
    <t>Рыночная стоимость</t>
  </si>
  <si>
    <t>ДП к ДАН</t>
  </si>
  <si>
    <t>ДПГ к ЛК реально</t>
  </si>
  <si>
    <t>ДПГ к РС официально</t>
  </si>
  <si>
    <t>ДПГ к ВП потенциально</t>
  </si>
  <si>
    <t>ОЦЕНКА ЭФФЕКТИВНОСТИ АКТИВА</t>
  </si>
  <si>
    <t>ДП : ДАН</t>
  </si>
  <si>
    <t>ДПГ : ЛК</t>
  </si>
  <si>
    <t>ДПГ : РС</t>
  </si>
  <si>
    <t>ДПГ : ВП</t>
  </si>
  <si>
    <t>ФС</t>
  </si>
  <si>
    <t>ВМ</t>
  </si>
  <si>
    <t>ВФСМ</t>
  </si>
  <si>
    <t>РС × 0,75</t>
  </si>
  <si>
    <t>ДПГ = ДП × 12</t>
  </si>
  <si>
    <t>ДАН в год</t>
  </si>
  <si>
    <t>Фактор капитализации</t>
  </si>
  <si>
    <t>Банковский процент</t>
  </si>
  <si>
    <t>Срок кредита, мес</t>
  </si>
  <si>
    <t>Доход от актива нетто</t>
  </si>
  <si>
    <t>Вложенный личный капитал</t>
  </si>
  <si>
    <t>Финансируемая сумма</t>
  </si>
  <si>
    <t>Выплата банковского процента в месяц</t>
  </si>
  <si>
    <t>Выплата ФС - тела кредита</t>
  </si>
  <si>
    <t>Залоговая стоимость для банка</t>
  </si>
  <si>
    <t>Выигрыш от продажи</t>
  </si>
  <si>
    <t>ПР</t>
  </si>
  <si>
    <t>ДП = ДАН - ВМ - ВФСМ-ПР</t>
  </si>
  <si>
    <t>КП</t>
  </si>
  <si>
    <t>Коэффициент простоя</t>
  </si>
  <si>
    <t>Дан в год</t>
  </si>
  <si>
    <t>ДП:ДАН годовой</t>
  </si>
  <si>
    <t>ДПГ к ВП потенциально(оценка выгодности продажи.Есть ли смысл продовать)</t>
  </si>
  <si>
    <t xml:space="preserve"> </t>
  </si>
  <si>
    <t>СВ</t>
  </si>
  <si>
    <t xml:space="preserve">            ВЫВОД: </t>
  </si>
  <si>
    <t xml:space="preserve"> Отценки эффективности. </t>
  </si>
  <si>
    <t>ЗР</t>
  </si>
  <si>
    <t>ВПО</t>
  </si>
  <si>
    <t>Запланированный Расход на документо-оборот,раскадастр помещений перевод в жилое и др</t>
  </si>
  <si>
    <t>Эффективный активный показатель от 10%</t>
  </si>
  <si>
    <t xml:space="preserve">  СРОК ОКУПАЕМОСТИ -   0,10-1год</t>
  </si>
  <si>
    <t xml:space="preserve">показатель риска </t>
  </si>
  <si>
    <t>ВП/ДАН</t>
  </si>
  <si>
    <t>ДП к ДАН( нормой эфективности считаеться от 10%</t>
  </si>
  <si>
    <t>Выйгрыш от продажи со всеми статьями выплат (B7-C7-F7-G7-H7)</t>
  </si>
  <si>
    <t xml:space="preserve">Обьект:г.Химки ул.Репина 7а </t>
  </si>
  <si>
    <t>Стратегия разделения помещений 771 кв.м на 30 апарт студий с кадастрированием по площадям и продажи в процессе ремонта и после.</t>
  </si>
  <si>
    <t>Доход актива нетто из расчета (30апарт-студий  по 19 кв.м х 3990000руб за апарт-студию с ремонтом) .  (цена продажи 1кв.м= 210000руб)</t>
  </si>
  <si>
    <t>Рыночная стоимость (оценка по рядом находящимся похожим обьектам цена 170000руб за 1кв.м х 771кв.м) всего здания</t>
  </si>
  <si>
    <t>Постоянные расходы в месяц на коммунальные платяжи,тех обслуж(900руб за 1кв.м в год х771кв/12месяцев.)</t>
  </si>
  <si>
    <t>Личный капитал(из расчета 34560руб за 1кв.м х771кв.м затраченные в ремонт, запуск помещения 26646100руб)</t>
  </si>
  <si>
    <t>Выплата  по инвестициям, оплата по кредиту из расчета займа 66 340  000руб под 40% годовых  26 536 000руб</t>
  </si>
  <si>
    <r>
      <rPr>
        <sz val="11"/>
        <color theme="1"/>
        <rFont val="Calibri"/>
        <family val="2"/>
        <scheme val="minor"/>
      </rPr>
      <t xml:space="preserve">стоимость выкупа </t>
    </r>
    <r>
      <rPr>
        <b/>
        <sz val="11"/>
        <color theme="1"/>
        <rFont val="Calibri"/>
        <family val="2"/>
        <charset val="204"/>
        <scheme val="minor"/>
      </rPr>
      <t>(помещения771кв.м)46000уб за кв.м( 34мил.руб выкуп с торгов+ 1,5мил.руб доп расходы)</t>
    </r>
  </si>
  <si>
    <r>
      <t xml:space="preserve"> ОБЬЕКТ СЧИТАЕТЬСЯ !</t>
    </r>
    <r>
      <rPr>
        <b/>
        <sz val="20"/>
        <color theme="1"/>
        <rFont val="Calibri"/>
        <family val="2"/>
        <charset val="204"/>
        <scheme val="minor"/>
      </rPr>
      <t>ЭФФЕКТИВНЫМ!</t>
    </r>
    <r>
      <rPr>
        <sz val="20"/>
        <color theme="1"/>
        <rFont val="Calibri"/>
        <family val="2"/>
        <charset val="204"/>
        <scheme val="minor"/>
      </rPr>
      <t xml:space="preserve">  ДЛЯ БИЗНЕСА  ПОКАЗАТЕЛИ ВЫСОКИЕ</t>
    </r>
  </si>
  <si>
    <r>
      <t>ПОКАЗАТЕЛЬ ЭФФЕКТИВНОСТИ АКТИВА</t>
    </r>
    <r>
      <rPr>
        <b/>
        <sz val="20"/>
        <color rgb="FF00B050"/>
        <rFont val="Calibri (Основной текст)"/>
        <charset val="204"/>
      </rPr>
      <t xml:space="preserve">  +44,58%</t>
    </r>
  </si>
  <si>
    <r>
      <t xml:space="preserve">  ПОКАЗАТЕЛЬ РИСКА (чем выше тем менее рисковано)  </t>
    </r>
    <r>
      <rPr>
        <b/>
        <sz val="20"/>
        <color rgb="FF00B0F0"/>
        <rFont val="Calibri (Основной текст)"/>
        <charset val="204"/>
      </rPr>
      <t>+52,07%</t>
    </r>
  </si>
  <si>
    <t>Валовая прибыль от продажи общий (B7-C7-G7-H7-J7)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</si>
</sst>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#,##0&quot;р.&quot;;[Red]\-#,##0&quot;р.&quot;"/>
    <numFmt numFmtId="165" formatCode="_-* #,##0&quot;р.&quot;_-;\-* #,##0&quot;р.&quot;_-;_-* &quot;-&quot;&quot;р.&quot;_-;_-@_-"/>
    <numFmt numFmtId="166" formatCode="0.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0" tint="-0.34998626667073579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B050"/>
      <name val="Calibri (Основной текст)"/>
      <charset val="204"/>
    </font>
    <font>
      <b/>
      <sz val="20"/>
      <color rgb="FF00B0F0"/>
      <name val="Calibri (Основной текст)"/>
      <charset val="204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0" fillId="2" borderId="1" xfId="0" applyFill="1" applyBorder="1"/>
    <xf numFmtId="10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0" fontId="0" fillId="0" borderId="2" xfId="0" applyNumberFormat="1" applyBorder="1"/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0" fontId="4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0" fontId="3" fillId="2" borderId="11" xfId="0" applyNumberFormat="1" applyFont="1" applyFill="1" applyBorder="1" applyAlignment="1">
      <alignment horizontal="center"/>
    </xf>
    <xf numFmtId="0" fontId="3" fillId="0" borderId="9" xfId="0" applyFont="1" applyFill="1" applyBorder="1" applyAlignment="1"/>
    <xf numFmtId="0" fontId="3" fillId="2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0" fillId="0" borderId="1" xfId="0" applyNumberFormat="1" applyBorder="1" applyAlignment="1">
      <alignment wrapText="1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0" fillId="0" borderId="0" xfId="0" applyFill="1"/>
    <xf numFmtId="0" fontId="2" fillId="0" borderId="7" xfId="0" applyFont="1" applyFill="1" applyBorder="1"/>
    <xf numFmtId="0" fontId="2" fillId="0" borderId="0" xfId="0" applyFont="1" applyFill="1" applyBorder="1"/>
    <xf numFmtId="164" fontId="2" fillId="2" borderId="8" xfId="0" applyNumberFormat="1" applyFont="1" applyFill="1" applyBorder="1"/>
    <xf numFmtId="164" fontId="2" fillId="0" borderId="8" xfId="0" applyNumberFormat="1" applyFont="1" applyFill="1" applyBorder="1"/>
    <xf numFmtId="164" fontId="2" fillId="4" borderId="8" xfId="0" applyNumberFormat="1" applyFont="1" applyFill="1" applyBorder="1"/>
    <xf numFmtId="10" fontId="2" fillId="0" borderId="8" xfId="0" applyNumberFormat="1" applyFont="1" applyFill="1" applyBorder="1" applyAlignment="1">
      <alignment horizontal="center"/>
    </xf>
    <xf numFmtId="10" fontId="2" fillId="3" borderId="8" xfId="0" applyNumberFormat="1" applyFont="1" applyFill="1" applyBorder="1" applyAlignment="1">
      <alignment horizontal="center"/>
    </xf>
    <xf numFmtId="10" fontId="2" fillId="0" borderId="17" xfId="0" applyNumberFormat="1" applyFont="1" applyFill="1" applyBorder="1" applyAlignment="1">
      <alignment horizontal="center"/>
    </xf>
    <xf numFmtId="10" fontId="0" fillId="3" borderId="1" xfId="0" applyNumberFormat="1" applyFill="1" applyBorder="1"/>
    <xf numFmtId="9" fontId="0" fillId="2" borderId="1" xfId="0" applyNumberFormat="1" applyFill="1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4" fontId="2" fillId="2" borderId="7" xfId="0" applyNumberFormat="1" applyFont="1" applyFill="1" applyBorder="1"/>
    <xf numFmtId="164" fontId="2" fillId="0" borderId="7" xfId="0" applyNumberFormat="1" applyFont="1" applyFill="1" applyBorder="1"/>
    <xf numFmtId="2" fontId="4" fillId="0" borderId="7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0" borderId="21" xfId="0" applyFont="1" applyBorder="1"/>
    <xf numFmtId="9" fontId="0" fillId="2" borderId="22" xfId="0" applyNumberFormat="1" applyFill="1" applyBorder="1"/>
    <xf numFmtId="164" fontId="2" fillId="2" borderId="16" xfId="0" applyNumberFormat="1" applyFont="1" applyFill="1" applyBorder="1"/>
    <xf numFmtId="10" fontId="2" fillId="0" borderId="0" xfId="0" applyNumberFormat="1" applyFont="1" applyFill="1" applyBorder="1"/>
    <xf numFmtId="10" fontId="0" fillId="0" borderId="0" xfId="0" applyNumberFormat="1"/>
    <xf numFmtId="166" fontId="1" fillId="0" borderId="3" xfId="0" applyNumberFormat="1" applyFont="1" applyBorder="1" applyAlignment="1">
      <alignment horizontal="center" vertical="center" wrapText="1"/>
    </xf>
    <xf numFmtId="166" fontId="1" fillId="0" borderId="18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6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7" xfId="0" applyBorder="1"/>
    <xf numFmtId="0" fontId="1" fillId="0" borderId="1" xfId="0" applyFont="1" applyBorder="1" applyAlignment="1">
      <alignment horizontal="center"/>
    </xf>
    <xf numFmtId="10" fontId="0" fillId="5" borderId="0" xfId="0" applyNumberFormat="1" applyFill="1"/>
    <xf numFmtId="0" fontId="0" fillId="6" borderId="0" xfId="0" applyFill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12" fontId="0" fillId="0" borderId="1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6" fillId="6" borderId="0" xfId="0" applyFont="1" applyFill="1" applyAlignment="1">
      <alignment vertical="center"/>
    </xf>
    <xf numFmtId="0" fontId="6" fillId="6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7" fillId="6" borderId="0" xfId="0" applyFont="1" applyFill="1" applyAlignment="1">
      <alignment vertical="center"/>
    </xf>
    <xf numFmtId="12" fontId="0" fillId="0" borderId="1" xfId="0" applyNumberFormat="1" applyBorder="1"/>
    <xf numFmtId="3" fontId="0" fillId="2" borderId="1" xfId="0" applyNumberFormat="1" applyFill="1" applyBorder="1"/>
    <xf numFmtId="166" fontId="10" fillId="0" borderId="1" xfId="0" applyNumberFormat="1" applyFont="1" applyBorder="1" applyAlignment="1">
      <alignment horizontal="center" vertical="center" wrapText="1"/>
    </xf>
    <xf numFmtId="3" fontId="0" fillId="0" borderId="23" xfId="0" applyNumberFormat="1" applyFill="1" applyBorder="1"/>
    <xf numFmtId="0" fontId="13" fillId="6" borderId="0" xfId="0" applyFont="1" applyFill="1" applyAlignment="1"/>
    <xf numFmtId="0" fontId="2" fillId="0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7"/>
  <sheetViews>
    <sheetView tabSelected="1" topLeftCell="A2" zoomScale="115" zoomScaleNormal="115" workbookViewId="0">
      <selection activeCell="F10" sqref="F10"/>
    </sheetView>
  </sheetViews>
  <sheetFormatPr defaultColWidth="8.77734375" defaultRowHeight="14.4"/>
  <cols>
    <col min="1" max="1" width="4" customWidth="1"/>
    <col min="2" max="2" width="16" bestFit="1" customWidth="1"/>
    <col min="3" max="3" width="16" customWidth="1"/>
    <col min="4" max="4" width="15.33203125" customWidth="1"/>
    <col min="5" max="5" width="0.109375" customWidth="1"/>
    <col min="6" max="6" width="16" bestFit="1" customWidth="1"/>
    <col min="7" max="7" width="15.33203125" customWidth="1"/>
    <col min="8" max="8" width="18.109375" customWidth="1"/>
    <col min="9" max="9" width="0.109375" customWidth="1"/>
    <col min="10" max="10" width="16.33203125" customWidth="1"/>
    <col min="11" max="11" width="15.5546875" customWidth="1"/>
    <col min="12" max="12" width="12.44140625" bestFit="1" customWidth="1"/>
    <col min="13" max="13" width="9.109375" customWidth="1"/>
    <col min="14" max="14" width="9.33203125" customWidth="1"/>
    <col min="15" max="15" width="0.109375" customWidth="1"/>
    <col min="16" max="16" width="0.88671875" customWidth="1"/>
  </cols>
  <sheetData>
    <row r="2" spans="1:16" ht="25.8">
      <c r="A2" s="56"/>
      <c r="B2" s="70" t="s">
        <v>54</v>
      </c>
      <c r="C2" s="66"/>
      <c r="D2" s="66"/>
      <c r="E2" s="67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16" ht="18">
      <c r="B3" s="75" t="s">
        <v>55</v>
      </c>
      <c r="C3" s="62"/>
      <c r="D3" s="62"/>
      <c r="E3" s="62"/>
      <c r="F3" s="60"/>
      <c r="G3" s="60"/>
      <c r="H3" s="60"/>
      <c r="I3" s="60"/>
      <c r="J3" s="60"/>
      <c r="K3" s="60"/>
      <c r="L3" s="60"/>
      <c r="M3" s="60"/>
      <c r="N3" s="60"/>
      <c r="O3" s="60"/>
      <c r="P3" s="61"/>
    </row>
    <row r="4" spans="1:16" ht="226.95" customHeight="1">
      <c r="B4" s="55" t="s">
        <v>56</v>
      </c>
      <c r="C4" s="55" t="s">
        <v>59</v>
      </c>
      <c r="D4" s="55" t="s">
        <v>57</v>
      </c>
      <c r="E4" s="50"/>
      <c r="F4" s="55" t="s">
        <v>60</v>
      </c>
      <c r="G4" s="55" t="s">
        <v>58</v>
      </c>
      <c r="H4" s="55" t="s">
        <v>47</v>
      </c>
      <c r="I4" s="55"/>
      <c r="J4" s="73" t="s">
        <v>61</v>
      </c>
      <c r="K4" s="55" t="s">
        <v>65</v>
      </c>
      <c r="L4" s="55" t="s">
        <v>53</v>
      </c>
      <c r="M4" s="63" t="s">
        <v>52</v>
      </c>
      <c r="N4" s="63" t="s">
        <v>50</v>
      </c>
      <c r="O4" s="63"/>
      <c r="P4" s="63" t="s">
        <v>40</v>
      </c>
    </row>
    <row r="5" spans="1:16">
      <c r="B5" s="55"/>
      <c r="C5" s="55"/>
      <c r="D5" s="55"/>
      <c r="E5" s="51"/>
      <c r="F5" s="55"/>
      <c r="G5" s="55"/>
      <c r="H5" s="55"/>
      <c r="I5" s="55"/>
      <c r="J5" s="55"/>
      <c r="K5" s="55"/>
      <c r="L5" s="20"/>
      <c r="M5" s="52" t="s">
        <v>13</v>
      </c>
      <c r="N5" s="53"/>
      <c r="O5" s="53"/>
      <c r="P5" s="54"/>
    </row>
    <row r="6" spans="1:16">
      <c r="B6" s="58" t="s">
        <v>0</v>
      </c>
      <c r="C6" s="5" t="s">
        <v>1</v>
      </c>
      <c r="D6" s="5" t="s">
        <v>2</v>
      </c>
      <c r="E6" s="5" t="s">
        <v>36</v>
      </c>
      <c r="F6" s="5" t="s">
        <v>3</v>
      </c>
      <c r="G6" s="5" t="s">
        <v>34</v>
      </c>
      <c r="H6" s="5" t="s">
        <v>45</v>
      </c>
      <c r="I6" s="5"/>
      <c r="J6" s="5" t="s">
        <v>42</v>
      </c>
      <c r="K6" s="5" t="s">
        <v>46</v>
      </c>
      <c r="L6" s="5" t="s">
        <v>7</v>
      </c>
      <c r="M6" s="2" t="s">
        <v>14</v>
      </c>
      <c r="N6" s="2" t="s">
        <v>51</v>
      </c>
      <c r="O6" s="6"/>
      <c r="P6" s="2" t="s">
        <v>17</v>
      </c>
    </row>
    <row r="7" spans="1:16">
      <c r="B7" s="3">
        <v>119700000</v>
      </c>
      <c r="C7" s="3">
        <v>26646100</v>
      </c>
      <c r="D7" s="3">
        <v>131070000</v>
      </c>
      <c r="E7" s="33">
        <v>0.85</v>
      </c>
      <c r="F7" s="3">
        <v>26536000</v>
      </c>
      <c r="G7" s="72">
        <v>693900</v>
      </c>
      <c r="H7" s="1">
        <v>3500000</v>
      </c>
      <c r="I7" s="1"/>
      <c r="J7" s="64">
        <v>35500000</v>
      </c>
      <c r="K7" s="71">
        <f>SUM(B7-C7-G7-H7-J7)</f>
        <v>53360000</v>
      </c>
      <c r="L7" s="74">
        <f>SUM(B7-C7-F7-G7-H7)</f>
        <v>62324000</v>
      </c>
      <c r="M7" s="59">
        <f>SUM(K7/B7)</f>
        <v>0.44578111946533</v>
      </c>
      <c r="N7" s="32">
        <f>SUM(L7/B7)</f>
        <v>0.52066833751044272</v>
      </c>
      <c r="O7" s="7">
        <f>SUM(J:J)</f>
        <v>35500000</v>
      </c>
      <c r="P7" s="4">
        <f>I7/K7</f>
        <v>0</v>
      </c>
    </row>
    <row r="8" spans="1:16" ht="44.55" customHeight="1">
      <c r="D8">
        <f>D7/12</f>
        <v>10922500</v>
      </c>
      <c r="G8">
        <f>65000000/12</f>
        <v>5416666.666666667</v>
      </c>
      <c r="I8" t="s">
        <v>41</v>
      </c>
      <c r="N8" s="57" t="s">
        <v>41</v>
      </c>
      <c r="O8" s="57"/>
      <c r="P8" s="57"/>
    </row>
    <row r="9" spans="1:16">
      <c r="B9" s="65" t="s">
        <v>38</v>
      </c>
      <c r="M9" t="s">
        <v>48</v>
      </c>
    </row>
    <row r="10" spans="1:16">
      <c r="F10">
        <f>D8-G8</f>
        <v>5505833.333333333</v>
      </c>
    </row>
    <row r="11" spans="1:16" ht="25.8">
      <c r="B11" s="68" t="s">
        <v>44</v>
      </c>
      <c r="C11" s="68"/>
      <c r="D11" s="69"/>
      <c r="E11" s="69"/>
      <c r="F11" s="69"/>
      <c r="G11" s="69"/>
      <c r="H11" s="69"/>
    </row>
    <row r="12" spans="1:16" ht="25.8">
      <c r="B12" s="68" t="s">
        <v>49</v>
      </c>
      <c r="C12" s="69"/>
      <c r="D12" s="69"/>
      <c r="E12" s="69"/>
      <c r="F12" s="69"/>
      <c r="G12" s="69"/>
      <c r="H12" s="69"/>
    </row>
    <row r="13" spans="1:16" ht="25.8">
      <c r="B13" s="68" t="s">
        <v>64</v>
      </c>
      <c r="C13" s="69"/>
      <c r="D13" s="69"/>
      <c r="E13" s="69"/>
      <c r="F13" s="69"/>
      <c r="G13" s="69"/>
      <c r="H13" s="69"/>
    </row>
    <row r="14" spans="1:16" ht="25.8">
      <c r="B14" s="68"/>
      <c r="C14" s="69"/>
      <c r="D14" s="69"/>
      <c r="E14" s="69"/>
      <c r="F14" s="69"/>
      <c r="G14" s="69"/>
      <c r="H14" s="69"/>
    </row>
    <row r="15" spans="1:16" ht="25.8">
      <c r="B15" s="68" t="s">
        <v>63</v>
      </c>
      <c r="C15" s="69"/>
      <c r="D15" s="69"/>
      <c r="E15" s="69"/>
      <c r="F15" s="69"/>
      <c r="G15" s="69"/>
      <c r="H15" s="69"/>
    </row>
    <row r="16" spans="1:16" ht="25.8">
      <c r="B16" s="68" t="s">
        <v>43</v>
      </c>
      <c r="C16" s="69"/>
      <c r="D16" s="69"/>
      <c r="E16" s="69"/>
      <c r="F16" s="69"/>
      <c r="G16" s="69"/>
      <c r="H16" s="69"/>
    </row>
    <row r="17" spans="2:8" ht="25.8">
      <c r="B17" s="68"/>
      <c r="C17" s="69"/>
      <c r="D17" s="69"/>
      <c r="E17" s="69"/>
      <c r="F17" s="69"/>
      <c r="G17" s="69"/>
      <c r="H17" s="69"/>
    </row>
    <row r="18" spans="2:8" ht="25.8">
      <c r="B18" s="69" t="s">
        <v>62</v>
      </c>
      <c r="C18" s="69"/>
      <c r="D18" s="69"/>
      <c r="E18" s="69"/>
      <c r="F18" s="69"/>
      <c r="G18" s="69"/>
      <c r="H18" s="69"/>
    </row>
    <row r="34" spans="2:5">
      <c r="B34" s="2"/>
    </row>
    <row r="35" spans="2:5">
      <c r="B35" s="6"/>
    </row>
    <row r="36" spans="2:5">
      <c r="B36" s="2"/>
    </row>
    <row r="37" spans="2:5">
      <c r="B37" s="49"/>
      <c r="C37" s="57"/>
      <c r="D37" s="57"/>
      <c r="E37" s="57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11"/>
  <sheetViews>
    <sheetView zoomScaleNormal="100" workbookViewId="0">
      <selection activeCell="J20" sqref="J20"/>
    </sheetView>
  </sheetViews>
  <sheetFormatPr defaultColWidth="8.77734375" defaultRowHeight="14.4"/>
  <cols>
    <col min="2" max="2" width="10.33203125" bestFit="1" customWidth="1"/>
    <col min="3" max="4" width="11.33203125" bestFit="1" customWidth="1"/>
    <col min="5" max="5" width="11.44140625" customWidth="1"/>
    <col min="6" max="6" width="10" bestFit="1" customWidth="1"/>
    <col min="7" max="7" width="10.33203125" bestFit="1" customWidth="1"/>
    <col min="8" max="8" width="8.44140625" bestFit="1" customWidth="1"/>
    <col min="9" max="9" width="14" customWidth="1"/>
    <col min="10" max="10" width="15.77734375" bestFit="1" customWidth="1"/>
    <col min="11" max="11" width="10.33203125" bestFit="1" customWidth="1"/>
    <col min="12" max="13" width="11.77734375" bestFit="1" customWidth="1"/>
    <col min="14" max="14" width="7.44140625" bestFit="1" customWidth="1"/>
    <col min="15" max="15" width="14.109375" bestFit="1" customWidth="1"/>
    <col min="16" max="16" width="8.109375" bestFit="1" customWidth="1"/>
  </cols>
  <sheetData>
    <row r="2" spans="2:18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2:18" ht="15" thickBot="1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2:18" ht="82.8">
      <c r="B4" s="34" t="s">
        <v>27</v>
      </c>
      <c r="C4" s="35" t="s">
        <v>28</v>
      </c>
      <c r="D4" s="35" t="s">
        <v>8</v>
      </c>
      <c r="E4" s="35" t="s">
        <v>4</v>
      </c>
      <c r="F4" s="35" t="s">
        <v>37</v>
      </c>
      <c r="G4" s="35" t="s">
        <v>29</v>
      </c>
      <c r="H4" s="35" t="s">
        <v>30</v>
      </c>
      <c r="I4" s="35" t="s">
        <v>31</v>
      </c>
      <c r="J4" s="35" t="s">
        <v>32</v>
      </c>
      <c r="K4" s="35" t="s">
        <v>33</v>
      </c>
      <c r="L4" s="35" t="s">
        <v>5</v>
      </c>
      <c r="M4" s="35" t="s">
        <v>6</v>
      </c>
      <c r="N4" s="36" t="s">
        <v>9</v>
      </c>
      <c r="O4" s="36" t="s">
        <v>10</v>
      </c>
      <c r="P4" s="36" t="s">
        <v>11</v>
      </c>
      <c r="Q4" s="37" t="s">
        <v>12</v>
      </c>
    </row>
    <row r="5" spans="2:18">
      <c r="B5" s="38" t="s">
        <v>0</v>
      </c>
      <c r="C5" s="8" t="s">
        <v>1</v>
      </c>
      <c r="D5" s="8" t="s">
        <v>2</v>
      </c>
      <c r="E5" s="8" t="s">
        <v>34</v>
      </c>
      <c r="F5" s="5" t="s">
        <v>36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7</v>
      </c>
      <c r="L5" s="8" t="s">
        <v>35</v>
      </c>
      <c r="M5" s="8" t="s">
        <v>22</v>
      </c>
      <c r="N5" s="8" t="s">
        <v>14</v>
      </c>
      <c r="O5" s="8" t="s">
        <v>15</v>
      </c>
      <c r="P5" s="8" t="s">
        <v>16</v>
      </c>
      <c r="Q5" s="39" t="s">
        <v>17</v>
      </c>
    </row>
    <row r="6" spans="2:18">
      <c r="B6" s="79">
        <v>21000000</v>
      </c>
      <c r="C6" s="80"/>
      <c r="D6" s="40">
        <v>54000000</v>
      </c>
      <c r="E6" s="41"/>
      <c r="F6" s="9"/>
      <c r="G6" s="24"/>
      <c r="H6" s="42">
        <f>1/((1+(H9/12))^K9/((1+(H9/12))^K9-1)-1/K9/(H9/12))</f>
        <v>1.7417218568551018</v>
      </c>
      <c r="I6" s="24"/>
      <c r="J6" s="43">
        <v>0.75</v>
      </c>
      <c r="K6" s="24"/>
      <c r="L6" s="24"/>
      <c r="M6" s="24"/>
      <c r="N6" s="44"/>
      <c r="O6" s="44"/>
      <c r="P6" s="44"/>
      <c r="Q6" s="45"/>
    </row>
    <row r="7" spans="2:18" ht="15" thickBot="1">
      <c r="B7" s="47">
        <v>0</v>
      </c>
      <c r="C7" s="26">
        <v>0</v>
      </c>
      <c r="D7" s="26">
        <v>31000000</v>
      </c>
      <c r="E7" s="26">
        <v>30000</v>
      </c>
      <c r="F7" s="46"/>
      <c r="G7" s="26" t="s">
        <v>41</v>
      </c>
      <c r="H7" s="27" t="e">
        <f>G7/H6*H9/12</f>
        <v>#VALUE!</v>
      </c>
      <c r="I7" s="27" t="e">
        <f>G7/K9</f>
        <v>#VALUE!</v>
      </c>
      <c r="J7" s="27">
        <f>D7*75%</f>
        <v>23250000</v>
      </c>
      <c r="K7" s="27"/>
      <c r="L7" s="28" t="e">
        <f>B7-H7-I7-E7</f>
        <v>#VALUE!</v>
      </c>
      <c r="M7" s="27" t="e">
        <f>B7*12*F7-(E7+H7+I7)*12</f>
        <v>#VALUE!</v>
      </c>
      <c r="N7" s="29" t="e">
        <f>L7/B7</f>
        <v>#VALUE!</v>
      </c>
      <c r="O7" s="30" t="e">
        <f>M7/C7</f>
        <v>#VALUE!</v>
      </c>
      <c r="P7" s="29" t="e">
        <f>M7/D7</f>
        <v>#VALUE!</v>
      </c>
      <c r="Q7" s="31" t="e">
        <f>M7/K7</f>
        <v>#VALUE!</v>
      </c>
      <c r="R7" s="23"/>
    </row>
    <row r="8" spans="2:18" ht="15" thickBot="1">
      <c r="B8" s="10">
        <f>B7*12*F7</f>
        <v>0</v>
      </c>
      <c r="C8" s="76" t="s">
        <v>23</v>
      </c>
      <c r="D8" s="76"/>
      <c r="E8" s="12"/>
      <c r="F8" s="13"/>
      <c r="G8" s="10" t="e">
        <f>I7+H7</f>
        <v>#VALUE!</v>
      </c>
      <c r="H8" s="11"/>
      <c r="I8" s="11"/>
      <c r="J8" s="11"/>
      <c r="K8" s="11"/>
      <c r="L8" s="11"/>
      <c r="M8" s="25"/>
      <c r="N8" s="48" t="e">
        <f>M7/B8</f>
        <v>#VALUE!</v>
      </c>
      <c r="O8" t="s">
        <v>39</v>
      </c>
      <c r="P8" s="23"/>
    </row>
    <row r="9" spans="2:18" ht="15" thickBot="1">
      <c r="B9" s="14" t="e">
        <f>D7/B8</f>
        <v>#DIV/0!</v>
      </c>
      <c r="C9" s="76" t="s">
        <v>24</v>
      </c>
      <c r="D9" s="76"/>
      <c r="E9" s="11"/>
      <c r="F9" s="81" t="s">
        <v>25</v>
      </c>
      <c r="G9" s="82"/>
      <c r="H9" s="15">
        <v>0.4</v>
      </c>
      <c r="I9" s="11"/>
      <c r="J9" s="16" t="s">
        <v>26</v>
      </c>
      <c r="K9" s="17">
        <v>12</v>
      </c>
      <c r="L9" s="11"/>
      <c r="M9" s="83"/>
      <c r="N9" s="83"/>
      <c r="O9" s="19"/>
      <c r="P9" s="23"/>
    </row>
    <row r="10" spans="2:18">
      <c r="B10" s="76"/>
      <c r="C10" s="76"/>
      <c r="D10" s="21"/>
      <c r="E10" s="11"/>
      <c r="F10" s="76"/>
      <c r="G10" s="76"/>
      <c r="H10" s="22"/>
      <c r="I10" s="11"/>
      <c r="J10" s="11"/>
      <c r="K10" s="11"/>
      <c r="L10" s="11"/>
      <c r="M10" s="18"/>
      <c r="N10" s="18"/>
      <c r="O10" s="19"/>
      <c r="P10" s="23"/>
    </row>
    <row r="11" spans="2:18">
      <c r="P11" s="23"/>
    </row>
  </sheetData>
  <mergeCells count="9">
    <mergeCell ref="B10:C10"/>
    <mergeCell ref="F10:G10"/>
    <mergeCell ref="B2:O2"/>
    <mergeCell ref="B3:O3"/>
    <mergeCell ref="B6:C6"/>
    <mergeCell ref="C8:D8"/>
    <mergeCell ref="C9:D9"/>
    <mergeCell ref="F9:G9"/>
    <mergeCell ref="M9:N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покупка и запуск</vt:lpstr>
      <vt:lpstr>Покупка и выкуп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2024-08-20T08:50:15Z</dcterms:modified>
</cp:coreProperties>
</file>