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урад\OneDrive\Рабочий стол\bladreyn\"/>
    </mc:Choice>
  </mc:AlternateContent>
  <xr:revisionPtr revIDLastSave="0" documentId="13_ncr:1_{5460628C-AE83-44A3-838B-D4574C1F7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 модель бизнес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D22" i="2"/>
  <c r="E22" i="2"/>
  <c r="F22" i="2"/>
  <c r="G22" i="2"/>
  <c r="H22" i="2"/>
  <c r="I22" i="2"/>
  <c r="J22" i="2"/>
  <c r="K22" i="2"/>
  <c r="L22" i="2"/>
  <c r="M22" i="2"/>
  <c r="C22" i="2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O4" i="2"/>
  <c r="B6" i="2"/>
  <c r="C6" i="2"/>
  <c r="D6" i="2"/>
  <c r="E6" i="2"/>
  <c r="E36" i="2" s="1"/>
  <c r="E35" i="2" s="1"/>
  <c r="F6" i="2"/>
  <c r="F36" i="2" s="1"/>
  <c r="F35" i="2" s="1"/>
  <c r="G6" i="2"/>
  <c r="H6" i="2"/>
  <c r="I6" i="2"/>
  <c r="I36" i="2" s="1"/>
  <c r="I35" i="2" s="1"/>
  <c r="J6" i="2"/>
  <c r="K6" i="2"/>
  <c r="K36" i="2" s="1"/>
  <c r="K35" i="2" s="1"/>
  <c r="L6" i="2"/>
  <c r="M6" i="2"/>
  <c r="M36" i="2" s="1"/>
  <c r="M35" i="2" s="1"/>
  <c r="O7" i="2"/>
  <c r="O8" i="2"/>
  <c r="B10" i="2"/>
  <c r="C10" i="2"/>
  <c r="D10" i="2"/>
  <c r="E10" i="2"/>
  <c r="F10" i="2"/>
  <c r="G10" i="2"/>
  <c r="H10" i="2"/>
  <c r="I10" i="2"/>
  <c r="J10" i="2"/>
  <c r="K10" i="2"/>
  <c r="L10" i="2"/>
  <c r="M10" i="2"/>
  <c r="O11" i="2"/>
  <c r="O12" i="2"/>
  <c r="O13" i="2"/>
  <c r="O14" i="2"/>
  <c r="O15" i="2"/>
  <c r="O16" i="2"/>
  <c r="O17" i="2"/>
  <c r="O23" i="2"/>
  <c r="O24" i="2"/>
  <c r="O25" i="2"/>
  <c r="O26" i="2"/>
  <c r="O27" i="2"/>
  <c r="O28" i="2"/>
  <c r="O29" i="2"/>
  <c r="O30" i="2"/>
  <c r="B35" i="2"/>
  <c r="C35" i="2"/>
  <c r="O37" i="2"/>
  <c r="O38" i="2"/>
  <c r="O44" i="2"/>
  <c r="O22" i="2" l="1"/>
  <c r="B19" i="2"/>
  <c r="B20" i="2" s="1"/>
  <c r="L19" i="2"/>
  <c r="L32" i="2" s="1"/>
  <c r="J19" i="2"/>
  <c r="J20" i="2" s="1"/>
  <c r="H19" i="2"/>
  <c r="H20" i="2" s="1"/>
  <c r="G19" i="2"/>
  <c r="G20" i="2" s="1"/>
  <c r="O10" i="2"/>
  <c r="D19" i="2"/>
  <c r="D20" i="2" s="1"/>
  <c r="H36" i="2"/>
  <c r="H35" i="2" s="1"/>
  <c r="I19" i="2"/>
  <c r="I32" i="2" s="1"/>
  <c r="I33" i="2" s="1"/>
  <c r="M19" i="2"/>
  <c r="M20" i="2" s="1"/>
  <c r="K19" i="2"/>
  <c r="K32" i="2" s="1"/>
  <c r="G36" i="2"/>
  <c r="G35" i="2" s="1"/>
  <c r="F19" i="2"/>
  <c r="F20" i="2" s="1"/>
  <c r="E19" i="2"/>
  <c r="E32" i="2" s="1"/>
  <c r="C19" i="2"/>
  <c r="C32" i="2" s="1"/>
  <c r="D32" i="2"/>
  <c r="C20" i="2"/>
  <c r="L36" i="2"/>
  <c r="L35" i="2" s="1"/>
  <c r="D36" i="2"/>
  <c r="J36" i="2"/>
  <c r="J35" i="2" s="1"/>
  <c r="O6" i="2"/>
  <c r="B32" i="2" l="1"/>
  <c r="B33" i="2" s="1"/>
  <c r="L20" i="2"/>
  <c r="J32" i="2"/>
  <c r="J33" i="2" s="1"/>
  <c r="H32" i="2"/>
  <c r="G32" i="2"/>
  <c r="G40" i="2" s="1"/>
  <c r="G41" i="2" s="1"/>
  <c r="O19" i="2"/>
  <c r="O20" i="2" s="1"/>
  <c r="K20" i="2"/>
  <c r="I40" i="2"/>
  <c r="I41" i="2" s="1"/>
  <c r="I20" i="2"/>
  <c r="M32" i="2"/>
  <c r="M33" i="2" s="1"/>
  <c r="F32" i="2"/>
  <c r="E20" i="2"/>
  <c r="C40" i="2"/>
  <c r="C41" i="2" s="1"/>
  <c r="C33" i="2"/>
  <c r="E40" i="2"/>
  <c r="E41" i="2" s="1"/>
  <c r="E33" i="2"/>
  <c r="K40" i="2"/>
  <c r="K41" i="2" s="1"/>
  <c r="K33" i="2"/>
  <c r="D40" i="2"/>
  <c r="D41" i="2" s="1"/>
  <c r="D33" i="2"/>
  <c r="O36" i="2"/>
  <c r="D35" i="2"/>
  <c r="O35" i="2" s="1"/>
  <c r="L33" i="2"/>
  <c r="L40" i="2"/>
  <c r="L41" i="2" s="1"/>
  <c r="B40" i="2" l="1"/>
  <c r="B41" i="2" s="1"/>
  <c r="J40" i="2"/>
  <c r="J41" i="2" s="1"/>
  <c r="G33" i="2"/>
  <c r="H33" i="2"/>
  <c r="H40" i="2"/>
  <c r="H41" i="2" s="1"/>
  <c r="M40" i="2"/>
  <c r="M41" i="2" s="1"/>
  <c r="O32" i="2"/>
  <c r="O33" i="2" s="1"/>
  <c r="F40" i="2"/>
  <c r="F41" i="2" s="1"/>
  <c r="F33" i="2"/>
  <c r="B45" i="2" l="1"/>
  <c r="C44" i="2" s="1"/>
  <c r="C45" i="2" s="1"/>
  <c r="D44" i="2" s="1"/>
  <c r="D45" i="2" s="1"/>
  <c r="E44" i="2" s="1"/>
  <c r="E45" i="2" s="1"/>
  <c r="F44" i="2" s="1"/>
  <c r="F45" i="2" s="1"/>
  <c r="G44" i="2" s="1"/>
  <c r="G45" i="2" s="1"/>
  <c r="H44" i="2" s="1"/>
  <c r="H45" i="2" s="1"/>
  <c r="I44" i="2" s="1"/>
  <c r="I45" i="2" s="1"/>
  <c r="J44" i="2" s="1"/>
  <c r="J45" i="2" s="1"/>
  <c r="K44" i="2" s="1"/>
  <c r="K45" i="2" s="1"/>
  <c r="L44" i="2" s="1"/>
  <c r="L45" i="2" s="1"/>
  <c r="M44" i="2" s="1"/>
  <c r="M45" i="2" s="1"/>
  <c r="O45" i="2" s="1"/>
  <c r="O40" i="2"/>
  <c r="O41" i="2" s="1"/>
  <c r="A1" i="2"/>
  <c r="A1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<sst xmlns="http://schemas.openxmlformats.org/spreadsheetml/2006/main" count="37" uniqueCount="37">
  <si>
    <t>Конец месяца</t>
  </si>
  <si>
    <t>Начало месяца</t>
  </si>
  <si>
    <t>Остатки на счете</t>
  </si>
  <si>
    <t>Рентабельность по чистой прибыли, %</t>
  </si>
  <si>
    <t>Чистая прибыль собственника</t>
  </si>
  <si>
    <t>Другие налоги </t>
  </si>
  <si>
    <t>Проценты по кредитам</t>
  </si>
  <si>
    <t>Налоги (6%)</t>
  </si>
  <si>
    <t>Налоги, амортизация и проценты</t>
  </si>
  <si>
    <t>Рентабельность по операционной прибыли, %</t>
  </si>
  <si>
    <t>Операционная прибыль</t>
  </si>
  <si>
    <t>Маркетолог штатный</t>
  </si>
  <si>
    <t xml:space="preserve">Реклама сайта,  блогеров, таргет, баннеры </t>
  </si>
  <si>
    <t>Постоянные расходы</t>
  </si>
  <si>
    <t>Маржинальность, %</t>
  </si>
  <si>
    <t>Маржинальный доход</t>
  </si>
  <si>
    <t>Расходы на себестоимость</t>
  </si>
  <si>
    <t>Средний чек</t>
  </si>
  <si>
    <t>Количество продаж</t>
  </si>
  <si>
    <t>Выручка</t>
  </si>
  <si>
    <t xml:space="preserve"> </t>
  </si>
  <si>
    <t>Финвложения  инвестора</t>
  </si>
  <si>
    <t>Итого за год</t>
  </si>
  <si>
    <t>Месяцы</t>
  </si>
  <si>
    <t>Жакет</t>
  </si>
  <si>
    <t>Брюки</t>
  </si>
  <si>
    <t>Платье</t>
  </si>
  <si>
    <t>Юбка длинная</t>
  </si>
  <si>
    <t>Юбка покороче</t>
  </si>
  <si>
    <t>зп ассистента</t>
  </si>
  <si>
    <t>Шоурумы</t>
  </si>
  <si>
    <t>Менеджер</t>
  </si>
  <si>
    <t>Фотосьемка</t>
  </si>
  <si>
    <t>создание сайта, обслуживание сайта, crm, счёта в банке, интернет, канцелярия</t>
  </si>
  <si>
    <t>Пошив коллекции, упаковка</t>
  </si>
  <si>
    <t>Руководитель, дизайнер 3 мес</t>
  </si>
  <si>
    <t>НЕ НЕПРЕДВИДЕННЫЕ РАСХОДЫ +20%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</si>
</sst>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[$ ₽]"/>
    <numFmt numFmtId="165" formatCode="#,##0\ &quot;₽&quot;"/>
    <numFmt numFmtId="166" formatCode="#,##0.00[$ ₽]"/>
    <numFmt numFmtId="167" formatCode="[$-419]mmmm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i/>
      <sz val="8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i/>
      <sz val="8"/>
      <color theme="1"/>
      <name val="Calibri"/>
    </font>
    <font>
      <sz val="11"/>
      <color rgb="FF3F3F3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FF2CC"/>
      </patternFill>
    </fill>
    <fill>
      <patternFill patternType="solid">
        <fgColor rgb="FFFF0000"/>
        <bgColor rgb="FFFFFFFF"/>
      </patternFill>
    </fill>
    <fill>
      <patternFill patternType="solid">
        <fgColor theme="5"/>
        <bgColor rgb="FFEA9999"/>
      </patternFill>
    </fill>
    <fill>
      <patternFill patternType="solid">
        <fgColor theme="5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3F3F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right" wrapText="1"/>
    </xf>
    <xf numFmtId="0" fontId="1" fillId="2" borderId="0" xfId="1" applyFill="1" applyAlignment="1">
      <alignment horizontal="right" vertical="center" wrapText="1"/>
    </xf>
    <xf numFmtId="0" fontId="2" fillId="3" borderId="0" xfId="1" applyFont="1" applyFill="1" applyAlignment="1">
      <alignment horizontal="right" wrapText="1"/>
    </xf>
    <xf numFmtId="0" fontId="2" fillId="4" borderId="0" xfId="1" applyFont="1" applyFill="1" applyAlignment="1">
      <alignment horizontal="right" wrapText="1"/>
    </xf>
    <xf numFmtId="3" fontId="2" fillId="2" borderId="0" xfId="1" applyNumberFormat="1" applyFont="1" applyFill="1"/>
    <xf numFmtId="0" fontId="2" fillId="5" borderId="0" xfId="1" applyFont="1" applyFill="1" applyAlignment="1">
      <alignment horizontal="right" wrapText="1"/>
    </xf>
    <xf numFmtId="164" fontId="2" fillId="6" borderId="0" xfId="1" applyNumberFormat="1" applyFont="1" applyFill="1"/>
    <xf numFmtId="164" fontId="2" fillId="7" borderId="0" xfId="1" applyNumberFormat="1" applyFont="1" applyFill="1"/>
    <xf numFmtId="0" fontId="2" fillId="6" borderId="0" xfId="1" applyFont="1" applyFill="1" applyAlignment="1">
      <alignment horizontal="right" wrapText="1"/>
    </xf>
    <xf numFmtId="0" fontId="4" fillId="2" borderId="0" xfId="1" applyFont="1" applyFill="1" applyAlignment="1">
      <alignment horizontal="left" wrapText="1"/>
    </xf>
    <xf numFmtId="9" fontId="4" fillId="6" borderId="0" xfId="1" applyNumberFormat="1" applyFont="1" applyFill="1"/>
    <xf numFmtId="9" fontId="4" fillId="7" borderId="0" xfId="1" applyNumberFormat="1" applyFont="1" applyFill="1"/>
    <xf numFmtId="0" fontId="4" fillId="6" borderId="0" xfId="1" applyFont="1" applyFill="1" applyAlignment="1">
      <alignment horizontal="right" wrapText="1"/>
    </xf>
    <xf numFmtId="165" fontId="5" fillId="8" borderId="0" xfId="1" applyNumberFormat="1" applyFont="1" applyFill="1"/>
    <xf numFmtId="165" fontId="6" fillId="7" borderId="0" xfId="1" applyNumberFormat="1" applyFont="1" applyFill="1"/>
    <xf numFmtId="165" fontId="5" fillId="9" borderId="0" xfId="1" applyNumberFormat="1" applyFont="1" applyFill="1"/>
    <xf numFmtId="0" fontId="6" fillId="6" borderId="0" xfId="1" applyFont="1" applyFill="1" applyAlignment="1">
      <alignment horizontal="right" wrapText="1"/>
    </xf>
    <xf numFmtId="3" fontId="2" fillId="7" borderId="0" xfId="1" applyNumberFormat="1" applyFont="1" applyFill="1"/>
    <xf numFmtId="0" fontId="7" fillId="7" borderId="0" xfId="1" applyFont="1" applyFill="1"/>
    <xf numFmtId="3" fontId="2" fillId="10" borderId="0" xfId="1" applyNumberFormat="1" applyFont="1" applyFill="1"/>
    <xf numFmtId="0" fontId="2" fillId="7" borderId="0" xfId="1" applyFont="1" applyFill="1" applyAlignment="1">
      <alignment horizontal="right" wrapText="1"/>
    </xf>
    <xf numFmtId="166" fontId="2" fillId="11" borderId="0" xfId="1" applyNumberFormat="1" applyFont="1" applyFill="1"/>
    <xf numFmtId="164" fontId="7" fillId="7" borderId="0" xfId="1" applyNumberFormat="1" applyFont="1" applyFill="1"/>
    <xf numFmtId="164" fontId="2" fillId="11" borderId="0" xfId="1" applyNumberFormat="1" applyFont="1" applyFill="1"/>
    <xf numFmtId="165" fontId="5" fillId="6" borderId="0" xfId="1" applyNumberFormat="1" applyFont="1" applyFill="1"/>
    <xf numFmtId="10" fontId="4" fillId="6" borderId="0" xfId="1" applyNumberFormat="1" applyFont="1" applyFill="1"/>
    <xf numFmtId="0" fontId="8" fillId="6" borderId="0" xfId="1" applyFont="1" applyFill="1" applyAlignment="1">
      <alignment horizontal="right" wrapText="1"/>
    </xf>
    <xf numFmtId="0" fontId="2" fillId="10" borderId="0" xfId="1" applyFont="1" applyFill="1" applyAlignment="1">
      <alignment horizontal="right" wrapText="1"/>
    </xf>
    <xf numFmtId="165" fontId="2" fillId="6" borderId="0" xfId="1" applyNumberFormat="1" applyFont="1" applyFill="1"/>
    <xf numFmtId="0" fontId="2" fillId="11" borderId="0" xfId="1" applyFont="1" applyFill="1" applyAlignment="1">
      <alignment horizontal="right" wrapText="1"/>
    </xf>
    <xf numFmtId="0" fontId="7" fillId="11" borderId="0" xfId="1" applyFont="1" applyFill="1" applyAlignment="1">
      <alignment horizontal="right" wrapText="1"/>
    </xf>
    <xf numFmtId="3" fontId="5" fillId="7" borderId="0" xfId="1" applyNumberFormat="1" applyFont="1" applyFill="1"/>
    <xf numFmtId="0" fontId="7" fillId="7" borderId="0" xfId="1" applyFont="1" applyFill="1" applyAlignment="1">
      <alignment horizontal="right" wrapText="1"/>
    </xf>
    <xf numFmtId="9" fontId="7" fillId="7" borderId="0" xfId="1" applyNumberFormat="1" applyFont="1" applyFill="1"/>
    <xf numFmtId="0" fontId="9" fillId="6" borderId="0" xfId="1" applyFont="1" applyFill="1" applyAlignment="1">
      <alignment horizontal="right" wrapText="1"/>
    </xf>
    <xf numFmtId="165" fontId="7" fillId="7" borderId="0" xfId="1" applyNumberFormat="1" applyFont="1" applyFill="1"/>
    <xf numFmtId="0" fontId="7" fillId="6" borderId="0" xfId="1" applyFont="1" applyFill="1" applyAlignment="1">
      <alignment horizontal="right" wrapText="1"/>
    </xf>
    <xf numFmtId="164" fontId="2" fillId="10" borderId="0" xfId="1" applyNumberFormat="1" applyFont="1" applyFill="1"/>
    <xf numFmtId="0" fontId="7" fillId="10" borderId="0" xfId="1" applyFont="1" applyFill="1" applyAlignment="1">
      <alignment horizontal="right" wrapText="1"/>
    </xf>
    <xf numFmtId="164" fontId="7" fillId="11" borderId="0" xfId="1" applyNumberFormat="1" applyFont="1" applyFill="1"/>
    <xf numFmtId="165" fontId="5" fillId="7" borderId="0" xfId="1" applyNumberFormat="1" applyFont="1" applyFill="1"/>
    <xf numFmtId="0" fontId="1" fillId="12" borderId="0" xfId="1" applyFill="1"/>
    <xf numFmtId="0" fontId="2" fillId="7" borderId="0" xfId="1" applyFont="1" applyFill="1"/>
    <xf numFmtId="164" fontId="7" fillId="11" borderId="0" xfId="1" applyNumberFormat="1" applyFont="1" applyFill="1" applyAlignment="1">
      <alignment horizontal="right"/>
    </xf>
    <xf numFmtId="164" fontId="2" fillId="11" borderId="0" xfId="1" applyNumberFormat="1" applyFont="1" applyFill="1" applyAlignment="1">
      <alignment horizontal="right"/>
    </xf>
    <xf numFmtId="3" fontId="2" fillId="6" borderId="0" xfId="1" applyNumberFormat="1" applyFont="1" applyFill="1"/>
    <xf numFmtId="3" fontId="7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0" fontId="6" fillId="6" borderId="0" xfId="1" applyFont="1" applyFill="1" applyAlignment="1">
      <alignment horizontal="center"/>
    </xf>
    <xf numFmtId="0" fontId="5" fillId="6" borderId="0" xfId="1" applyFont="1" applyFill="1"/>
    <xf numFmtId="167" fontId="5" fillId="6" borderId="0" xfId="1" applyNumberFormat="1" applyFont="1" applyFill="1" applyAlignment="1">
      <alignment horizontal="center"/>
    </xf>
    <xf numFmtId="167" fontId="6" fillId="6" borderId="0" xfId="1" applyNumberFormat="1" applyFont="1" applyFill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left" wrapText="1"/>
    </xf>
  </cellXfs>
  <cellStyles count="2">
    <cellStyle name="Обычный" xfId="0" builtinId="0"/>
    <cellStyle name="Обычный 2" xfId="1" xr:uid="{974342CF-B4EA-4C3C-9623-E44481B1FF77}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5DB6-7048-421E-BBCA-3548754F3AF8}">
  <sheetPr>
    <tabColor rgb="FFA4C2F4"/>
  </sheetPr>
  <dimension ref="A1:P1000"/>
  <sheetViews>
    <sheetView showGridLines="0" tabSelected="1" zoomScale="83" zoomScaleNormal="85" workbookViewId="0">
      <pane xSplit="1" ySplit="2" topLeftCell="B5" activePane="bottomRight" state="frozen"/>
      <selection pane="topRight" activeCell="B1" sqref="B1"/>
      <selection pane="bottomLeft" activeCell="A3" sqref="A3"/>
      <selection pane="bottomRight" activeCell="A31" sqref="A31"/>
    </sheetView>
  </sheetViews>
  <sheetFormatPr defaultColWidth="14.42578125" defaultRowHeight="15" customHeight="1" x14ac:dyDescent="0.2"/>
  <cols>
    <col min="1" max="1" width="34.42578125" style="1" customWidth="1"/>
    <col min="2" max="13" width="15.5703125" style="1" customWidth="1"/>
    <col min="14" max="14" width="4.140625" style="1" customWidth="1"/>
    <col min="15" max="15" width="15.5703125" style="1" customWidth="1"/>
    <col min="16" max="26" width="16.42578125" style="1" customWidth="1"/>
    <col min="27" max="16384" width="14.42578125" style="1"/>
  </cols>
  <sheetData>
    <row r="1" spans="1:16" ht="14.25" customHeight="1" x14ac:dyDescent="0.25">
      <c r="A1" s="58" cm="1">
        <f t="array" aca="1" ref="A1" ca="1">+A9+A1:C14+A1:E14+A1:H1+A1:O46</f>
        <v>0</v>
      </c>
      <c r="B1" s="5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4.25" customHeight="1" x14ac:dyDescent="0.25">
      <c r="A2" s="21" t="s">
        <v>23</v>
      </c>
      <c r="B2" s="56">
        <v>45597</v>
      </c>
      <c r="C2" s="55">
        <f t="shared" ref="C2:M2" si="0">EDATE(B2,1)</f>
        <v>45627</v>
      </c>
      <c r="D2" s="55">
        <f t="shared" si="0"/>
        <v>45658</v>
      </c>
      <c r="E2" s="55">
        <f t="shared" si="0"/>
        <v>45689</v>
      </c>
      <c r="F2" s="55">
        <f t="shared" si="0"/>
        <v>45717</v>
      </c>
      <c r="G2" s="55">
        <f t="shared" si="0"/>
        <v>45748</v>
      </c>
      <c r="H2" s="55">
        <f t="shared" si="0"/>
        <v>45778</v>
      </c>
      <c r="I2" s="55">
        <f t="shared" si="0"/>
        <v>45809</v>
      </c>
      <c r="J2" s="55">
        <f t="shared" si="0"/>
        <v>45839</v>
      </c>
      <c r="K2" s="55">
        <f t="shared" si="0"/>
        <v>45870</v>
      </c>
      <c r="L2" s="55">
        <f t="shared" si="0"/>
        <v>45901</v>
      </c>
      <c r="M2" s="55">
        <f t="shared" si="0"/>
        <v>45931</v>
      </c>
      <c r="N2" s="54"/>
      <c r="O2" s="53" t="s">
        <v>22</v>
      </c>
    </row>
    <row r="3" spans="1:16" ht="14.25" customHeight="1" x14ac:dyDescent="0.25">
      <c r="A3" s="2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14.25" customHeight="1" x14ac:dyDescent="0.25">
      <c r="A4" s="13" t="s">
        <v>21</v>
      </c>
      <c r="B4" s="52">
        <v>2310000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7"/>
      <c r="O4" s="33">
        <f>SUM(B4:M4)</f>
        <v>2310000</v>
      </c>
    </row>
    <row r="5" spans="1:16" ht="14.25" customHeight="1" x14ac:dyDescent="0.25">
      <c r="A5" s="25"/>
      <c r="B5" s="47"/>
      <c r="C5" s="47"/>
      <c r="D5" s="47"/>
      <c r="E5" s="47"/>
      <c r="F5" s="47"/>
      <c r="G5" s="47"/>
      <c r="H5" s="47" t="s">
        <v>20</v>
      </c>
      <c r="I5" s="47"/>
      <c r="J5" s="47"/>
      <c r="K5" s="47"/>
      <c r="L5" s="47"/>
      <c r="M5" s="47"/>
      <c r="N5" s="47"/>
      <c r="O5" s="47"/>
    </row>
    <row r="6" spans="1:16" ht="14.25" customHeight="1" x14ac:dyDescent="0.25">
      <c r="A6" s="21" t="s">
        <v>19</v>
      </c>
      <c r="B6" s="29">
        <f t="shared" ref="B6:M6" si="1">B7*B8</f>
        <v>0</v>
      </c>
      <c r="C6" s="29">
        <f t="shared" si="1"/>
        <v>0</v>
      </c>
      <c r="D6" s="29">
        <f t="shared" si="1"/>
        <v>0</v>
      </c>
      <c r="E6" s="29">
        <f t="shared" si="1"/>
        <v>0</v>
      </c>
      <c r="F6" s="29">
        <f t="shared" si="1"/>
        <v>4005000</v>
      </c>
      <c r="G6" s="29">
        <f t="shared" si="1"/>
        <v>4005000</v>
      </c>
      <c r="H6" s="29">
        <f t="shared" si="1"/>
        <v>8010000</v>
      </c>
      <c r="I6" s="29">
        <f t="shared" si="1"/>
        <v>8900000</v>
      </c>
      <c r="J6" s="29">
        <f t="shared" si="1"/>
        <v>8900000</v>
      </c>
      <c r="K6" s="29">
        <f t="shared" si="1"/>
        <v>10680000</v>
      </c>
      <c r="L6" s="29">
        <f t="shared" si="1"/>
        <v>12460000</v>
      </c>
      <c r="M6" s="29">
        <f t="shared" si="1"/>
        <v>14240000</v>
      </c>
      <c r="N6" s="40"/>
      <c r="O6" s="29">
        <f>SUM(B6:M6)</f>
        <v>71200000</v>
      </c>
    </row>
    <row r="7" spans="1:16" ht="14.25" customHeight="1" x14ac:dyDescent="0.25">
      <c r="A7" s="41" t="s">
        <v>18</v>
      </c>
      <c r="B7" s="51"/>
      <c r="C7" s="51"/>
      <c r="D7" s="51"/>
      <c r="E7" s="51"/>
      <c r="F7" s="51">
        <v>225</v>
      </c>
      <c r="G7" s="51">
        <v>225</v>
      </c>
      <c r="H7" s="51">
        <v>450</v>
      </c>
      <c r="I7" s="51">
        <v>500</v>
      </c>
      <c r="J7" s="51">
        <v>500</v>
      </c>
      <c r="K7" s="51">
        <v>600</v>
      </c>
      <c r="L7" s="51">
        <v>700</v>
      </c>
      <c r="M7" s="51">
        <v>800</v>
      </c>
      <c r="N7" s="47"/>
      <c r="O7" s="50">
        <f>SUM(B7:M7)</f>
        <v>4000</v>
      </c>
    </row>
    <row r="8" spans="1:16" ht="14.25" customHeight="1" x14ac:dyDescent="0.25">
      <c r="A8" s="41" t="s">
        <v>17</v>
      </c>
      <c r="B8" s="49"/>
      <c r="C8" s="48"/>
      <c r="D8" s="48"/>
      <c r="E8" s="48"/>
      <c r="F8" s="48">
        <v>17800</v>
      </c>
      <c r="G8" s="48">
        <v>17800</v>
      </c>
      <c r="H8" s="48">
        <v>17800</v>
      </c>
      <c r="I8" s="48">
        <v>17800</v>
      </c>
      <c r="J8" s="48">
        <v>17800</v>
      </c>
      <c r="K8" s="48">
        <v>17800</v>
      </c>
      <c r="L8" s="48">
        <v>17800</v>
      </c>
      <c r="M8" s="48">
        <v>17800</v>
      </c>
      <c r="N8" s="12"/>
      <c r="O8" s="11">
        <f>SUM(B8:M8)</f>
        <v>142400</v>
      </c>
    </row>
    <row r="9" spans="1:16" ht="14.25" customHeight="1" x14ac:dyDescent="0.25">
      <c r="A9" s="3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47"/>
      <c r="O9" s="22"/>
      <c r="P9" s="46"/>
    </row>
    <row r="10" spans="1:16" ht="14.25" customHeight="1" x14ac:dyDescent="0.25">
      <c r="A10" s="21" t="s">
        <v>16</v>
      </c>
      <c r="B10" s="29">
        <f t="shared" ref="B10:M10" si="2">SUM(B11:B17)</f>
        <v>125000</v>
      </c>
      <c r="C10" s="29">
        <f t="shared" si="2"/>
        <v>0</v>
      </c>
      <c r="D10" s="29">
        <f t="shared" si="2"/>
        <v>0</v>
      </c>
      <c r="E10" s="29">
        <f t="shared" si="2"/>
        <v>0</v>
      </c>
      <c r="F10" s="29">
        <f t="shared" si="2"/>
        <v>15000</v>
      </c>
      <c r="G10" s="29">
        <f t="shared" si="2"/>
        <v>15000</v>
      </c>
      <c r="H10" s="29">
        <f t="shared" si="2"/>
        <v>15000</v>
      </c>
      <c r="I10" s="29">
        <f t="shared" si="2"/>
        <v>15000</v>
      </c>
      <c r="J10" s="29">
        <f t="shared" si="2"/>
        <v>15000</v>
      </c>
      <c r="K10" s="29">
        <f t="shared" si="2"/>
        <v>15000</v>
      </c>
      <c r="L10" s="29">
        <f t="shared" si="2"/>
        <v>15000</v>
      </c>
      <c r="M10" s="29">
        <f t="shared" si="2"/>
        <v>15000</v>
      </c>
      <c r="N10" s="45"/>
      <c r="O10" s="29">
        <f t="shared" ref="O10:O17" si="3">SUM(B10:M10)</f>
        <v>245000</v>
      </c>
    </row>
    <row r="11" spans="1:16" ht="14.25" customHeight="1" x14ac:dyDescent="0.25">
      <c r="A11" s="35" t="s">
        <v>24</v>
      </c>
      <c r="B11" s="28">
        <v>25000</v>
      </c>
      <c r="C11" s="44"/>
      <c r="D11" s="44"/>
      <c r="E11" s="44"/>
      <c r="F11" s="44">
        <v>3000</v>
      </c>
      <c r="G11" s="44">
        <v>3000</v>
      </c>
      <c r="H11" s="44">
        <v>3000</v>
      </c>
      <c r="I11" s="44">
        <v>3000</v>
      </c>
      <c r="J11" s="44">
        <v>3000</v>
      </c>
      <c r="K11" s="44">
        <v>3000</v>
      </c>
      <c r="L11" s="44">
        <v>3000</v>
      </c>
      <c r="M11" s="44">
        <v>3000</v>
      </c>
      <c r="N11" s="22"/>
      <c r="O11" s="33">
        <f t="shared" si="3"/>
        <v>49000</v>
      </c>
    </row>
    <row r="12" spans="1:16" ht="14.25" customHeight="1" x14ac:dyDescent="0.25">
      <c r="A12" s="35" t="s">
        <v>25</v>
      </c>
      <c r="B12" s="28">
        <v>25000</v>
      </c>
      <c r="C12" s="44">
        <v>0</v>
      </c>
      <c r="D12" s="44"/>
      <c r="E12" s="44"/>
      <c r="F12" s="44">
        <v>3000</v>
      </c>
      <c r="G12" s="44">
        <v>3000</v>
      </c>
      <c r="H12" s="44">
        <v>3000</v>
      </c>
      <c r="I12" s="44">
        <v>3000</v>
      </c>
      <c r="J12" s="44">
        <v>3000</v>
      </c>
      <c r="K12" s="44">
        <v>3000</v>
      </c>
      <c r="L12" s="44">
        <v>3000</v>
      </c>
      <c r="M12" s="44">
        <v>3000</v>
      </c>
      <c r="N12" s="22"/>
      <c r="O12" s="33">
        <f t="shared" si="3"/>
        <v>49000</v>
      </c>
    </row>
    <row r="13" spans="1:16" ht="14.25" customHeight="1" x14ac:dyDescent="0.25">
      <c r="A13" s="34" t="s">
        <v>26</v>
      </c>
      <c r="B13" s="26">
        <v>25000</v>
      </c>
      <c r="C13" s="26"/>
      <c r="D13" s="26"/>
      <c r="E13" s="26"/>
      <c r="F13" s="26">
        <v>3000</v>
      </c>
      <c r="G13" s="26">
        <v>3000</v>
      </c>
      <c r="H13" s="26">
        <v>3000</v>
      </c>
      <c r="I13" s="26">
        <v>3000</v>
      </c>
      <c r="J13" s="26">
        <v>3000</v>
      </c>
      <c r="K13" s="26">
        <v>3000</v>
      </c>
      <c r="L13" s="26">
        <v>3000</v>
      </c>
      <c r="M13" s="26">
        <v>3000</v>
      </c>
      <c r="N13" s="22"/>
      <c r="O13" s="33">
        <f t="shared" si="3"/>
        <v>49000</v>
      </c>
    </row>
    <row r="14" spans="1:16" ht="14.25" customHeight="1" x14ac:dyDescent="0.25">
      <c r="A14" s="34" t="s">
        <v>27</v>
      </c>
      <c r="B14" s="26">
        <v>25000</v>
      </c>
      <c r="C14" s="26"/>
      <c r="D14" s="26"/>
      <c r="E14" s="26"/>
      <c r="F14" s="26">
        <v>3000</v>
      </c>
      <c r="G14" s="26">
        <v>3000</v>
      </c>
      <c r="H14" s="26">
        <v>3000</v>
      </c>
      <c r="I14" s="26">
        <v>3000</v>
      </c>
      <c r="J14" s="26">
        <v>3000</v>
      </c>
      <c r="K14" s="26">
        <v>3000</v>
      </c>
      <c r="L14" s="26">
        <v>3000</v>
      </c>
      <c r="M14" s="26">
        <v>3000</v>
      </c>
      <c r="N14" s="22"/>
      <c r="O14" s="33">
        <f t="shared" si="3"/>
        <v>49000</v>
      </c>
    </row>
    <row r="15" spans="1:16" ht="14.25" customHeight="1" x14ac:dyDescent="0.25">
      <c r="A15" s="34" t="s">
        <v>28</v>
      </c>
      <c r="B15" s="26">
        <v>25000</v>
      </c>
      <c r="C15" s="26"/>
      <c r="D15" s="26"/>
      <c r="E15" s="26"/>
      <c r="F15" s="26">
        <v>3000</v>
      </c>
      <c r="G15" s="26">
        <v>3000</v>
      </c>
      <c r="H15" s="26">
        <v>3000</v>
      </c>
      <c r="I15" s="26">
        <v>3000</v>
      </c>
      <c r="J15" s="26">
        <v>3000</v>
      </c>
      <c r="K15" s="26">
        <v>3000</v>
      </c>
      <c r="L15" s="26">
        <v>3000</v>
      </c>
      <c r="M15" s="26">
        <v>3000</v>
      </c>
      <c r="N15" s="22"/>
      <c r="O15" s="33">
        <f t="shared" si="3"/>
        <v>49000</v>
      </c>
    </row>
    <row r="16" spans="1:16" ht="14.25" customHeight="1" x14ac:dyDescent="0.25">
      <c r="A16" s="34"/>
      <c r="B16" s="26">
        <v>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2"/>
      <c r="O16" s="33">
        <f t="shared" si="3"/>
        <v>0</v>
      </c>
    </row>
    <row r="17" spans="1:15" ht="14.25" customHeight="1" x14ac:dyDescent="0.25">
      <c r="A17" s="35"/>
      <c r="B17" s="28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22"/>
      <c r="O17" s="33">
        <f t="shared" si="3"/>
        <v>0</v>
      </c>
    </row>
    <row r="18" spans="1:15" ht="14.25" customHeight="1" x14ac:dyDescent="0.25">
      <c r="A18" s="43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22"/>
      <c r="O18" s="22"/>
    </row>
    <row r="19" spans="1:15" ht="14.25" customHeight="1" x14ac:dyDescent="0.25">
      <c r="A19" s="41" t="s">
        <v>15</v>
      </c>
      <c r="B19" s="11">
        <f t="shared" ref="B19:M19" si="4">B6-B10</f>
        <v>-125000</v>
      </c>
      <c r="C19" s="11">
        <f t="shared" si="4"/>
        <v>0</v>
      </c>
      <c r="D19" s="11">
        <f t="shared" si="4"/>
        <v>0</v>
      </c>
      <c r="E19" s="11">
        <f t="shared" si="4"/>
        <v>0</v>
      </c>
      <c r="F19" s="11">
        <f t="shared" si="4"/>
        <v>3990000</v>
      </c>
      <c r="G19" s="11">
        <f t="shared" si="4"/>
        <v>3990000</v>
      </c>
      <c r="H19" s="11">
        <f t="shared" si="4"/>
        <v>7995000</v>
      </c>
      <c r="I19" s="11">
        <f t="shared" si="4"/>
        <v>8885000</v>
      </c>
      <c r="J19" s="11">
        <f t="shared" si="4"/>
        <v>8885000</v>
      </c>
      <c r="K19" s="11">
        <f t="shared" si="4"/>
        <v>10665000</v>
      </c>
      <c r="L19" s="11">
        <f t="shared" si="4"/>
        <v>12445000</v>
      </c>
      <c r="M19" s="11">
        <f t="shared" si="4"/>
        <v>14225000</v>
      </c>
      <c r="N19" s="40"/>
      <c r="O19" s="11">
        <f>O6-O10</f>
        <v>70955000</v>
      </c>
    </row>
    <row r="20" spans="1:15" ht="14.25" customHeight="1" x14ac:dyDescent="0.25">
      <c r="A20" s="39" t="s">
        <v>14</v>
      </c>
      <c r="B20" s="30" t="e">
        <f t="shared" ref="B20:M20" si="5">B19/B6</f>
        <v>#DIV/0!</v>
      </c>
      <c r="C20" s="30" t="e">
        <f t="shared" si="5"/>
        <v>#DIV/0!</v>
      </c>
      <c r="D20" s="30" t="e">
        <f t="shared" si="5"/>
        <v>#DIV/0!</v>
      </c>
      <c r="E20" s="30" t="e">
        <f t="shared" si="5"/>
        <v>#DIV/0!</v>
      </c>
      <c r="F20" s="30">
        <f t="shared" si="5"/>
        <v>0.99625468164794007</v>
      </c>
      <c r="G20" s="30">
        <f t="shared" si="5"/>
        <v>0.99625468164794007</v>
      </c>
      <c r="H20" s="30">
        <f t="shared" si="5"/>
        <v>0.99812734082397003</v>
      </c>
      <c r="I20" s="30">
        <f t="shared" si="5"/>
        <v>0.99831460674157302</v>
      </c>
      <c r="J20" s="30">
        <f t="shared" si="5"/>
        <v>0.99831460674157302</v>
      </c>
      <c r="K20" s="30">
        <f t="shared" si="5"/>
        <v>0.9985955056179775</v>
      </c>
      <c r="L20" s="30">
        <f t="shared" si="5"/>
        <v>0.9987961476725522</v>
      </c>
      <c r="M20" s="30">
        <f t="shared" si="5"/>
        <v>0.99894662921348309</v>
      </c>
      <c r="N20" s="38"/>
      <c r="O20" s="30">
        <f>O19/O6</f>
        <v>0.99655898876404492</v>
      </c>
    </row>
    <row r="21" spans="1:15" ht="14.25" customHeight="1" x14ac:dyDescent="0.25">
      <c r="A21" s="37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4.25" customHeight="1" x14ac:dyDescent="0.25">
      <c r="A22" s="21" t="s">
        <v>13</v>
      </c>
      <c r="B22" s="29">
        <f>SUM(B23:B31)</f>
        <v>165000</v>
      </c>
      <c r="C22" s="29">
        <f>SUM(C23:C31)</f>
        <v>265000</v>
      </c>
      <c r="D22" s="29">
        <f t="shared" ref="D22:M22" si="6">SUM(D23:D31)</f>
        <v>940000</v>
      </c>
      <c r="E22" s="29">
        <f t="shared" si="6"/>
        <v>430000</v>
      </c>
      <c r="F22" s="29">
        <f t="shared" si="6"/>
        <v>1235000</v>
      </c>
      <c r="G22" s="29">
        <f t="shared" si="6"/>
        <v>2010000</v>
      </c>
      <c r="H22" s="29">
        <f t="shared" si="6"/>
        <v>2260000</v>
      </c>
      <c r="I22" s="29">
        <f t="shared" si="6"/>
        <v>2360000</v>
      </c>
      <c r="J22" s="29">
        <f t="shared" si="6"/>
        <v>2660000</v>
      </c>
      <c r="K22" s="29">
        <f t="shared" si="6"/>
        <v>2960000</v>
      </c>
      <c r="L22" s="29">
        <f t="shared" si="6"/>
        <v>3260000</v>
      </c>
      <c r="M22" s="29">
        <f t="shared" si="6"/>
        <v>3560000</v>
      </c>
      <c r="N22" s="36"/>
      <c r="O22" s="29">
        <f t="shared" ref="O22:O30" si="7">SUM(B22:M22)</f>
        <v>22105000</v>
      </c>
    </row>
    <row r="23" spans="1:15" ht="14.25" customHeight="1" x14ac:dyDescent="0.25">
      <c r="A23" s="35" t="s">
        <v>29</v>
      </c>
      <c r="B23" s="28"/>
      <c r="C23" s="28"/>
      <c r="D23" s="28"/>
      <c r="E23" s="28"/>
      <c r="F23" s="28">
        <v>30000</v>
      </c>
      <c r="G23" s="28">
        <v>30000</v>
      </c>
      <c r="H23" s="28">
        <v>30000</v>
      </c>
      <c r="I23" s="28">
        <v>30000</v>
      </c>
      <c r="J23" s="28">
        <v>30000</v>
      </c>
      <c r="K23" s="28">
        <v>30000</v>
      </c>
      <c r="L23" s="28">
        <v>30000</v>
      </c>
      <c r="M23" s="28">
        <v>30000</v>
      </c>
      <c r="N23" s="22"/>
      <c r="O23" s="33">
        <f t="shared" si="7"/>
        <v>240000</v>
      </c>
    </row>
    <row r="24" spans="1:15" ht="14.25" customHeight="1" x14ac:dyDescent="0.25">
      <c r="A24" s="34" t="s">
        <v>12</v>
      </c>
      <c r="B24" s="28"/>
      <c r="C24" s="28"/>
      <c r="D24" s="28"/>
      <c r="E24" s="28">
        <v>200000</v>
      </c>
      <c r="F24" s="28">
        <v>200000</v>
      </c>
      <c r="G24" s="28">
        <v>300000</v>
      </c>
      <c r="H24" s="28">
        <v>400000</v>
      </c>
      <c r="I24" s="28">
        <v>500000</v>
      </c>
      <c r="J24" s="28">
        <v>500000</v>
      </c>
      <c r="K24" s="28">
        <v>500000</v>
      </c>
      <c r="L24" s="28">
        <v>500000</v>
      </c>
      <c r="M24" s="28">
        <v>500000</v>
      </c>
      <c r="N24" s="23"/>
      <c r="O24" s="33">
        <f t="shared" si="7"/>
        <v>3600000</v>
      </c>
    </row>
    <row r="25" spans="1:15" ht="14.25" customHeight="1" x14ac:dyDescent="0.25">
      <c r="A25" s="34" t="s">
        <v>30</v>
      </c>
      <c r="B25" s="28"/>
      <c r="C25" s="28"/>
      <c r="D25" s="28"/>
      <c r="E25" s="28"/>
      <c r="F25" s="28">
        <v>50000</v>
      </c>
      <c r="G25" s="28">
        <v>50000</v>
      </c>
      <c r="H25" s="28">
        <v>50000</v>
      </c>
      <c r="I25" s="28">
        <v>50000</v>
      </c>
      <c r="J25" s="28">
        <v>50000</v>
      </c>
      <c r="K25" s="28">
        <v>50000</v>
      </c>
      <c r="L25" s="28">
        <v>50000</v>
      </c>
      <c r="M25" s="28">
        <v>50000</v>
      </c>
      <c r="N25" s="23"/>
      <c r="O25" s="33">
        <f t="shared" si="7"/>
        <v>400000</v>
      </c>
    </row>
    <row r="26" spans="1:15" ht="14.25" customHeight="1" x14ac:dyDescent="0.25">
      <c r="A26" s="34" t="s">
        <v>11</v>
      </c>
      <c r="B26" s="26"/>
      <c r="C26" s="26"/>
      <c r="D26" s="26"/>
      <c r="E26" s="26">
        <v>70000</v>
      </c>
      <c r="F26" s="26">
        <v>70000</v>
      </c>
      <c r="G26" s="26">
        <v>70000</v>
      </c>
      <c r="H26" s="26">
        <v>70000</v>
      </c>
      <c r="I26" s="26">
        <v>70000</v>
      </c>
      <c r="J26" s="26">
        <v>70000</v>
      </c>
      <c r="K26" s="26">
        <v>70000</v>
      </c>
      <c r="L26" s="26">
        <v>70000</v>
      </c>
      <c r="M26" s="26">
        <v>70000</v>
      </c>
      <c r="N26" s="23"/>
      <c r="O26" s="33">
        <f t="shared" si="7"/>
        <v>630000</v>
      </c>
    </row>
    <row r="27" spans="1:15" ht="14.25" customHeight="1" x14ac:dyDescent="0.25">
      <c r="A27" s="34" t="s">
        <v>35</v>
      </c>
      <c r="B27" s="26">
        <v>165000</v>
      </c>
      <c r="C27" s="26">
        <v>165000</v>
      </c>
      <c r="D27" s="26">
        <v>165000</v>
      </c>
      <c r="E27" s="26">
        <v>90000</v>
      </c>
      <c r="F27" s="26">
        <v>90000</v>
      </c>
      <c r="G27" s="26">
        <v>90000</v>
      </c>
      <c r="H27" s="26">
        <v>90000</v>
      </c>
      <c r="I27" s="26">
        <v>90000</v>
      </c>
      <c r="J27" s="26">
        <v>90000</v>
      </c>
      <c r="K27" s="26">
        <v>90000</v>
      </c>
      <c r="L27" s="26">
        <v>90000</v>
      </c>
      <c r="M27" s="26">
        <v>90000</v>
      </c>
      <c r="N27" s="23"/>
      <c r="O27" s="33">
        <f t="shared" si="7"/>
        <v>1305000</v>
      </c>
    </row>
    <row r="28" spans="1:15" ht="14.25" customHeight="1" x14ac:dyDescent="0.25">
      <c r="A28" s="34" t="s">
        <v>31</v>
      </c>
      <c r="B28" s="26"/>
      <c r="C28" s="26"/>
      <c r="D28" s="26"/>
      <c r="E28" s="26"/>
      <c r="F28" s="26">
        <v>30000</v>
      </c>
      <c r="G28" s="26">
        <v>30000</v>
      </c>
      <c r="H28" s="26">
        <v>30000</v>
      </c>
      <c r="I28" s="26">
        <v>30000</v>
      </c>
      <c r="J28" s="26">
        <v>30000</v>
      </c>
      <c r="K28" s="26">
        <v>30000</v>
      </c>
      <c r="L28" s="26">
        <v>30000</v>
      </c>
      <c r="M28" s="26">
        <v>30000</v>
      </c>
      <c r="N28" s="23"/>
      <c r="O28" s="33">
        <f t="shared" si="7"/>
        <v>240000</v>
      </c>
    </row>
    <row r="29" spans="1:15" ht="14.25" customHeight="1" x14ac:dyDescent="0.25">
      <c r="A29" s="34" t="s">
        <v>32</v>
      </c>
      <c r="B29" s="26"/>
      <c r="C29" s="26"/>
      <c r="D29" s="26"/>
      <c r="E29" s="26">
        <v>70000</v>
      </c>
      <c r="F29" s="26">
        <v>70000</v>
      </c>
      <c r="G29" s="26">
        <v>70000</v>
      </c>
      <c r="H29" s="26">
        <v>70000</v>
      </c>
      <c r="I29" s="26">
        <v>70000</v>
      </c>
      <c r="J29" s="26">
        <v>70000</v>
      </c>
      <c r="K29" s="26">
        <v>70000</v>
      </c>
      <c r="L29" s="26">
        <v>70000</v>
      </c>
      <c r="M29" s="26">
        <v>70000</v>
      </c>
      <c r="N29" s="23"/>
      <c r="O29" s="33">
        <f t="shared" si="7"/>
        <v>630000</v>
      </c>
    </row>
    <row r="30" spans="1:15" ht="14.25" customHeight="1" x14ac:dyDescent="0.25">
      <c r="A30" s="34" t="s">
        <v>33</v>
      </c>
      <c r="B30" s="28"/>
      <c r="C30" s="28"/>
      <c r="D30" s="28">
        <v>100000</v>
      </c>
      <c r="E30" s="28"/>
      <c r="F30" s="28">
        <v>20000</v>
      </c>
      <c r="G30" s="28">
        <v>20000</v>
      </c>
      <c r="H30" s="28">
        <v>20000</v>
      </c>
      <c r="I30" s="28">
        <v>20000</v>
      </c>
      <c r="J30" s="28">
        <v>20000</v>
      </c>
      <c r="K30" s="28">
        <v>20000</v>
      </c>
      <c r="L30" s="28">
        <v>20000</v>
      </c>
      <c r="M30" s="28">
        <v>20000</v>
      </c>
      <c r="N30" s="23"/>
      <c r="O30" s="33">
        <f t="shared" si="7"/>
        <v>260000</v>
      </c>
    </row>
    <row r="31" spans="1:15" ht="14.25" customHeight="1" x14ac:dyDescent="0.25">
      <c r="A31" s="32" t="s">
        <v>34</v>
      </c>
      <c r="B31" s="24"/>
      <c r="C31" s="24">
        <v>100000</v>
      </c>
      <c r="D31" s="24">
        <v>675000</v>
      </c>
      <c r="E31" s="24"/>
      <c r="F31" s="24">
        <v>675000</v>
      </c>
      <c r="G31" s="24">
        <v>1350000</v>
      </c>
      <c r="H31" s="24">
        <v>1500000</v>
      </c>
      <c r="I31" s="24">
        <v>1500000</v>
      </c>
      <c r="J31" s="24">
        <v>1800000</v>
      </c>
      <c r="K31" s="24">
        <v>2100000</v>
      </c>
      <c r="L31" s="24">
        <v>2400000</v>
      </c>
      <c r="M31" s="24">
        <v>2700000</v>
      </c>
      <c r="N31" s="22"/>
      <c r="O31" s="22"/>
    </row>
    <row r="32" spans="1:15" ht="15.75" customHeight="1" x14ac:dyDescent="0.25">
      <c r="A32" s="31" t="s">
        <v>10</v>
      </c>
      <c r="B32" s="11">
        <f t="shared" ref="B32:M32" si="8">B19-B22</f>
        <v>-290000</v>
      </c>
      <c r="C32" s="11">
        <f t="shared" si="8"/>
        <v>-265000</v>
      </c>
      <c r="D32" s="11">
        <f t="shared" si="8"/>
        <v>-940000</v>
      </c>
      <c r="E32" s="11">
        <f t="shared" si="8"/>
        <v>-430000</v>
      </c>
      <c r="F32" s="11">
        <f t="shared" si="8"/>
        <v>2755000</v>
      </c>
      <c r="G32" s="11">
        <f t="shared" si="8"/>
        <v>1980000</v>
      </c>
      <c r="H32" s="11">
        <f t="shared" si="8"/>
        <v>5735000</v>
      </c>
      <c r="I32" s="11">
        <f t="shared" si="8"/>
        <v>6525000</v>
      </c>
      <c r="J32" s="11">
        <f t="shared" si="8"/>
        <v>6225000</v>
      </c>
      <c r="K32" s="11">
        <f t="shared" si="8"/>
        <v>7705000</v>
      </c>
      <c r="L32" s="11">
        <f t="shared" si="8"/>
        <v>9185000</v>
      </c>
      <c r="M32" s="11">
        <f t="shared" si="8"/>
        <v>10665000</v>
      </c>
      <c r="N32" s="19"/>
      <c r="O32" s="11">
        <f>SUM(B32:M32)</f>
        <v>48850000</v>
      </c>
    </row>
    <row r="33" spans="1:15" ht="14.25" customHeight="1" x14ac:dyDescent="0.2">
      <c r="A33" s="17" t="s">
        <v>9</v>
      </c>
      <c r="B33" s="30" t="e">
        <f t="shared" ref="B33:M33" si="9">B32/B6</f>
        <v>#DIV/0!</v>
      </c>
      <c r="C33" s="30" t="e">
        <f t="shared" si="9"/>
        <v>#DIV/0!</v>
      </c>
      <c r="D33" s="30" t="e">
        <f t="shared" si="9"/>
        <v>#DIV/0!</v>
      </c>
      <c r="E33" s="30" t="e">
        <f t="shared" si="9"/>
        <v>#DIV/0!</v>
      </c>
      <c r="F33" s="30">
        <f t="shared" si="9"/>
        <v>0.68789013732833959</v>
      </c>
      <c r="G33" s="30">
        <f t="shared" si="9"/>
        <v>0.4943820224719101</v>
      </c>
      <c r="H33" s="30">
        <f t="shared" si="9"/>
        <v>0.71598002496878899</v>
      </c>
      <c r="I33" s="30">
        <f t="shared" si="9"/>
        <v>0.7331460674157303</v>
      </c>
      <c r="J33" s="30">
        <f t="shared" si="9"/>
        <v>0.699438202247191</v>
      </c>
      <c r="K33" s="30">
        <f t="shared" si="9"/>
        <v>0.72144194756554303</v>
      </c>
      <c r="L33" s="30">
        <f t="shared" si="9"/>
        <v>0.7371589085072231</v>
      </c>
      <c r="M33" s="30">
        <f t="shared" si="9"/>
        <v>0.74894662921348309</v>
      </c>
      <c r="N33" s="16"/>
      <c r="O33" s="30">
        <f>O32/O6</f>
        <v>0.6860955056179775</v>
      </c>
    </row>
    <row r="34" spans="1:15" ht="14.25" customHeight="1" x14ac:dyDescent="0.25">
      <c r="A34" s="2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4.25" customHeight="1" x14ac:dyDescent="0.25">
      <c r="A35" s="21" t="s">
        <v>8</v>
      </c>
      <c r="B35" s="29">
        <f t="shared" ref="B35:M35" si="10">SUM(B36:B37)</f>
        <v>0</v>
      </c>
      <c r="C35" s="29">
        <f t="shared" si="10"/>
        <v>0</v>
      </c>
      <c r="D35" s="29">
        <f t="shared" si="10"/>
        <v>0</v>
      </c>
      <c r="E35" s="29">
        <f t="shared" si="10"/>
        <v>0</v>
      </c>
      <c r="F35" s="29">
        <f t="shared" si="10"/>
        <v>240300</v>
      </c>
      <c r="G35" s="29">
        <f t="shared" si="10"/>
        <v>240300</v>
      </c>
      <c r="H35" s="29">
        <f t="shared" si="10"/>
        <v>480600</v>
      </c>
      <c r="I35" s="29">
        <f t="shared" si="10"/>
        <v>534000</v>
      </c>
      <c r="J35" s="29">
        <f t="shared" si="10"/>
        <v>534000</v>
      </c>
      <c r="K35" s="29">
        <f t="shared" si="10"/>
        <v>640800</v>
      </c>
      <c r="L35" s="29">
        <f t="shared" si="10"/>
        <v>747600</v>
      </c>
      <c r="M35" s="29">
        <f t="shared" si="10"/>
        <v>854400</v>
      </c>
      <c r="N35" s="12"/>
      <c r="O35" s="29">
        <f>SUM(B35:M35)</f>
        <v>4272000</v>
      </c>
    </row>
    <row r="36" spans="1:15" ht="14.25" customHeight="1" x14ac:dyDescent="0.25">
      <c r="A36" s="13" t="s">
        <v>7</v>
      </c>
      <c r="B36" s="28"/>
      <c r="C36" s="28"/>
      <c r="D36" s="28">
        <f t="shared" ref="D36:M36" si="11">D6*6%</f>
        <v>0</v>
      </c>
      <c r="E36" s="28">
        <f t="shared" si="11"/>
        <v>0</v>
      </c>
      <c r="F36" s="28">
        <f t="shared" si="11"/>
        <v>240300</v>
      </c>
      <c r="G36" s="28">
        <f t="shared" si="11"/>
        <v>240300</v>
      </c>
      <c r="H36" s="28">
        <f t="shared" si="11"/>
        <v>480600</v>
      </c>
      <c r="I36" s="28">
        <f t="shared" si="11"/>
        <v>534000</v>
      </c>
      <c r="J36" s="28">
        <f t="shared" si="11"/>
        <v>534000</v>
      </c>
      <c r="K36" s="28">
        <f t="shared" si="11"/>
        <v>640800</v>
      </c>
      <c r="L36" s="28">
        <f t="shared" si="11"/>
        <v>747600</v>
      </c>
      <c r="M36" s="28">
        <f t="shared" si="11"/>
        <v>854400</v>
      </c>
      <c r="N36" s="12"/>
      <c r="O36" s="11">
        <f>SUM(B36:M36)</f>
        <v>4272000</v>
      </c>
    </row>
    <row r="37" spans="1:15" ht="14.25" customHeight="1" x14ac:dyDescent="0.25">
      <c r="A37" s="13" t="s">
        <v>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7"/>
      <c r="O37" s="11">
        <f>SUM(B37:M37)</f>
        <v>0</v>
      </c>
    </row>
    <row r="38" spans="1:15" ht="14.25" customHeight="1" x14ac:dyDescent="0.25">
      <c r="A38" s="13" t="s">
        <v>5</v>
      </c>
      <c r="B38" s="26">
        <v>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3"/>
      <c r="O38" s="11">
        <f>SUM(B38:M38)</f>
        <v>0</v>
      </c>
    </row>
    <row r="39" spans="1:15" ht="14.25" customHeight="1" x14ac:dyDescent="0.25">
      <c r="A39" s="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3"/>
      <c r="O39" s="22"/>
    </row>
    <row r="40" spans="1:15" ht="14.25" customHeight="1" x14ac:dyDescent="0.25">
      <c r="A40" s="21" t="s">
        <v>4</v>
      </c>
      <c r="B40" s="18">
        <f t="shared" ref="B40:M40" si="12">B32-B36-B37</f>
        <v>-290000</v>
      </c>
      <c r="C40" s="20">
        <f t="shared" si="12"/>
        <v>-265000</v>
      </c>
      <c r="D40" s="18">
        <f t="shared" si="12"/>
        <v>-940000</v>
      </c>
      <c r="E40" s="18">
        <f t="shared" si="12"/>
        <v>-430000</v>
      </c>
      <c r="F40" s="18">
        <f t="shared" si="12"/>
        <v>2514700</v>
      </c>
      <c r="G40" s="18">
        <f t="shared" si="12"/>
        <v>1739700</v>
      </c>
      <c r="H40" s="18">
        <f t="shared" si="12"/>
        <v>5254400</v>
      </c>
      <c r="I40" s="18">
        <f t="shared" si="12"/>
        <v>5991000</v>
      </c>
      <c r="J40" s="18">
        <f t="shared" si="12"/>
        <v>5691000</v>
      </c>
      <c r="K40" s="18">
        <f t="shared" si="12"/>
        <v>7064200</v>
      </c>
      <c r="L40" s="18">
        <f t="shared" si="12"/>
        <v>8437400</v>
      </c>
      <c r="M40" s="18">
        <f t="shared" si="12"/>
        <v>9810600</v>
      </c>
      <c r="N40" s="19"/>
      <c r="O40" s="18">
        <f>SUM(B40:M40)</f>
        <v>44578000</v>
      </c>
    </row>
    <row r="41" spans="1:15" ht="14.25" customHeight="1" x14ac:dyDescent="0.2">
      <c r="A41" s="17" t="s">
        <v>3</v>
      </c>
      <c r="B41" s="15" t="e">
        <f t="shared" ref="B41:M41" si="13">B40/B6</f>
        <v>#DIV/0!</v>
      </c>
      <c r="C41" s="15" t="e">
        <f t="shared" si="13"/>
        <v>#DIV/0!</v>
      </c>
      <c r="D41" s="15" t="e">
        <f t="shared" si="13"/>
        <v>#DIV/0!</v>
      </c>
      <c r="E41" s="15" t="e">
        <f t="shared" si="13"/>
        <v>#DIV/0!</v>
      </c>
      <c r="F41" s="15">
        <f t="shared" si="13"/>
        <v>0.62789013732833954</v>
      </c>
      <c r="G41" s="15">
        <f t="shared" si="13"/>
        <v>0.4343820224719101</v>
      </c>
      <c r="H41" s="15">
        <f t="shared" si="13"/>
        <v>0.65598002496878904</v>
      </c>
      <c r="I41" s="15">
        <f t="shared" si="13"/>
        <v>0.67314606741573035</v>
      </c>
      <c r="J41" s="15">
        <f t="shared" si="13"/>
        <v>0.63943820224719106</v>
      </c>
      <c r="K41" s="15">
        <f t="shared" si="13"/>
        <v>0.66144194756554309</v>
      </c>
      <c r="L41" s="15">
        <f t="shared" si="13"/>
        <v>0.67715890850722316</v>
      </c>
      <c r="M41" s="15">
        <f t="shared" si="13"/>
        <v>0.68894662921348315</v>
      </c>
      <c r="N41" s="16"/>
      <c r="O41" s="15">
        <f>O40/O6</f>
        <v>0.62609550561797755</v>
      </c>
    </row>
    <row r="42" spans="1:15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25" customHeight="1" x14ac:dyDescent="0.25">
      <c r="A43" s="14" t="s">
        <v>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4.25" customHeight="1" x14ac:dyDescent="0.25">
      <c r="A44" s="13" t="s">
        <v>1</v>
      </c>
      <c r="B44" s="11">
        <v>0</v>
      </c>
      <c r="C44" s="11">
        <f t="shared" ref="C44:M44" si="14">B45</f>
        <v>2020000</v>
      </c>
      <c r="D44" s="11">
        <f t="shared" si="14"/>
        <v>1755000</v>
      </c>
      <c r="E44" s="11">
        <f t="shared" si="14"/>
        <v>815000</v>
      </c>
      <c r="F44" s="11">
        <f t="shared" si="14"/>
        <v>385000</v>
      </c>
      <c r="G44" s="11">
        <f t="shared" si="14"/>
        <v>2899700</v>
      </c>
      <c r="H44" s="11">
        <f t="shared" si="14"/>
        <v>4639400</v>
      </c>
      <c r="I44" s="11">
        <f t="shared" si="14"/>
        <v>9893800</v>
      </c>
      <c r="J44" s="11">
        <f t="shared" si="14"/>
        <v>15884800</v>
      </c>
      <c r="K44" s="11">
        <f t="shared" si="14"/>
        <v>21575800</v>
      </c>
      <c r="L44" s="11">
        <f t="shared" si="14"/>
        <v>28640000</v>
      </c>
      <c r="M44" s="11">
        <f t="shared" si="14"/>
        <v>37077400</v>
      </c>
      <c r="N44" s="12"/>
      <c r="O44" s="11">
        <f>B44</f>
        <v>0</v>
      </c>
    </row>
    <row r="45" spans="1:15" ht="14.25" customHeight="1" x14ac:dyDescent="0.25">
      <c r="A45" s="13" t="s">
        <v>0</v>
      </c>
      <c r="B45" s="11">
        <f t="shared" ref="B45:M45" si="15">B44+B4+B40</f>
        <v>2020000</v>
      </c>
      <c r="C45" s="11">
        <f t="shared" si="15"/>
        <v>1755000</v>
      </c>
      <c r="D45" s="11">
        <f t="shared" si="15"/>
        <v>815000</v>
      </c>
      <c r="E45" s="11">
        <f t="shared" si="15"/>
        <v>385000</v>
      </c>
      <c r="F45" s="11">
        <f t="shared" si="15"/>
        <v>2899700</v>
      </c>
      <c r="G45" s="11">
        <f t="shared" si="15"/>
        <v>4639400</v>
      </c>
      <c r="H45" s="11">
        <f t="shared" si="15"/>
        <v>9893800</v>
      </c>
      <c r="I45" s="11">
        <f t="shared" si="15"/>
        <v>15884800</v>
      </c>
      <c r="J45" s="11">
        <f t="shared" si="15"/>
        <v>21575800</v>
      </c>
      <c r="K45" s="11">
        <f t="shared" si="15"/>
        <v>28640000</v>
      </c>
      <c r="L45" s="11">
        <f t="shared" si="15"/>
        <v>37077400</v>
      </c>
      <c r="M45" s="11">
        <f t="shared" si="15"/>
        <v>46888000</v>
      </c>
      <c r="N45" s="12"/>
      <c r="O45" s="11">
        <f>M45</f>
        <v>46888000</v>
      </c>
    </row>
    <row r="46" spans="1:15" ht="67.5" customHeight="1" x14ac:dyDescent="0.25">
      <c r="A46" s="10" t="s">
        <v>36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4.25" customHeight="1" x14ac:dyDescent="0.25">
      <c r="A48" s="8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</row>
    <row r="49" spans="1:15" ht="14.25" customHeight="1" x14ac:dyDescent="0.25">
      <c r="A49" s="3"/>
      <c r="B49" s="4"/>
      <c r="C49" s="4"/>
      <c r="D49" s="4"/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customHeight="1" x14ac:dyDescent="0.25">
      <c r="A50" s="7"/>
      <c r="B50" s="4"/>
      <c r="C50" s="4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</row>
    <row r="51" spans="1:15" ht="14.25" customHeight="1" x14ac:dyDescent="0.25">
      <c r="A51" s="3"/>
      <c r="B51" s="4"/>
      <c r="C51" s="4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customHeight="1" x14ac:dyDescent="0.25">
      <c r="A52" s="3"/>
      <c r="B52" s="4"/>
      <c r="C52" s="4"/>
      <c r="D52" s="4"/>
      <c r="E52" s="4"/>
      <c r="F52" s="4"/>
      <c r="G52" s="2"/>
      <c r="H52" s="2"/>
      <c r="I52" s="2"/>
      <c r="J52" s="2"/>
      <c r="K52" s="2"/>
      <c r="L52" s="2"/>
      <c r="M52" s="2"/>
      <c r="N52" s="2"/>
      <c r="O52" s="2"/>
    </row>
    <row r="53" spans="1:15" ht="14.25" customHeight="1" x14ac:dyDescent="0.25">
      <c r="A53" s="3"/>
      <c r="B53" s="4"/>
      <c r="C53" s="4"/>
      <c r="D53" s="4"/>
      <c r="E53" s="4"/>
      <c r="F53" s="4"/>
      <c r="G53" s="2"/>
      <c r="H53" s="2"/>
      <c r="I53" s="2"/>
      <c r="J53" s="2"/>
      <c r="K53" s="2"/>
      <c r="L53" s="2"/>
      <c r="M53" s="2"/>
      <c r="N53" s="2"/>
      <c r="O53" s="2"/>
    </row>
    <row r="54" spans="1:15" ht="14.25" customHeight="1" x14ac:dyDescent="0.25">
      <c r="A54" s="3"/>
      <c r="B54" s="4"/>
      <c r="C54" s="4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customHeight="1" x14ac:dyDescent="0.25">
      <c r="A55" s="6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</row>
    <row r="56" spans="1:15" ht="14.25" customHeight="1" x14ac:dyDescent="0.25">
      <c r="A56" s="3"/>
      <c r="B56" s="4"/>
      <c r="C56" s="4"/>
      <c r="D56" s="4"/>
      <c r="E56" s="4"/>
      <c r="F56" s="4"/>
      <c r="G56" s="2"/>
      <c r="H56" s="2"/>
      <c r="I56" s="2"/>
      <c r="J56" s="2"/>
    </row>
    <row r="57" spans="1:15" ht="14.25" customHeight="1" x14ac:dyDescent="0.25">
      <c r="A57" s="5"/>
      <c r="B57" s="4"/>
      <c r="C57" s="4"/>
      <c r="D57" s="4"/>
      <c r="E57" s="4"/>
      <c r="F57" s="4"/>
      <c r="G57" s="2"/>
      <c r="H57" s="2"/>
      <c r="I57" s="2"/>
      <c r="J57" s="2"/>
    </row>
    <row r="58" spans="1:15" ht="14.25" customHeight="1" x14ac:dyDescent="0.25">
      <c r="A58" s="3"/>
      <c r="B58" s="4"/>
      <c r="C58" s="4"/>
      <c r="D58" s="4"/>
      <c r="E58" s="4"/>
      <c r="F58" s="4"/>
      <c r="G58" s="2"/>
      <c r="H58" s="2"/>
      <c r="I58" s="2"/>
      <c r="J58" s="2"/>
    </row>
    <row r="59" spans="1:15" ht="14.25" customHeight="1" x14ac:dyDescent="0.25">
      <c r="A59" s="3"/>
      <c r="B59" s="4"/>
      <c r="C59" s="4"/>
      <c r="D59" s="4"/>
      <c r="E59" s="4"/>
      <c r="F59" s="4"/>
      <c r="G59" s="2"/>
      <c r="H59" s="2"/>
      <c r="I59" s="2"/>
      <c r="J59" s="2"/>
    </row>
    <row r="60" spans="1:15" ht="14.25" customHeight="1" x14ac:dyDescent="0.25">
      <c r="A60" s="3"/>
      <c r="B60" s="4"/>
      <c r="C60" s="4"/>
      <c r="D60" s="4"/>
      <c r="E60" s="4"/>
      <c r="F60" s="4"/>
      <c r="G60" s="2"/>
      <c r="H60" s="2"/>
      <c r="I60" s="2"/>
      <c r="J60" s="2"/>
    </row>
    <row r="61" spans="1:15" ht="14.25" customHeight="1" x14ac:dyDescent="0.25">
      <c r="A61" s="5"/>
      <c r="B61" s="4"/>
      <c r="C61" s="4"/>
      <c r="D61" s="4"/>
      <c r="E61" s="4"/>
      <c r="F61" s="4"/>
      <c r="G61" s="2"/>
      <c r="H61" s="2"/>
      <c r="I61" s="2"/>
      <c r="J61" s="2"/>
    </row>
    <row r="62" spans="1:15" ht="14.25" customHeight="1" x14ac:dyDescent="0.25">
      <c r="A62" s="5"/>
      <c r="B62" s="4"/>
      <c r="C62" s="4"/>
      <c r="D62" s="4"/>
      <c r="E62" s="4"/>
      <c r="F62" s="4"/>
      <c r="G62" s="2"/>
      <c r="H62" s="2"/>
      <c r="I62" s="2"/>
      <c r="J62" s="2"/>
    </row>
    <row r="63" spans="1:15" ht="14.25" customHeight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B44:M46">
    <cfRule type="cellIs" dxfId="2" priority="1" operator="lessThan">
      <formula>0</formula>
    </cfRule>
  </conditionalFormatting>
  <conditionalFormatting sqref="N32 B40:O40"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модель бизнеса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Мурад</dc:creator>
  <cp:lastModifiedBy>Исмаил Джабуев</cp:lastModifiedBy>
  <dcterms:created xsi:type="dcterms:W3CDTF">2015-06-05T18:19:34Z</dcterms:created>
  <dcterms:modified xsi:type="dcterms:W3CDTF">2024-11-10T12:27:11Z</dcterms:modified>
</cp:coreProperties>
</file>